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" sheetId="1" r:id="rId4"/>
    <sheet state="visible" name="Baseline" sheetId="2" r:id="rId5"/>
    <sheet state="visible" name="Static_Correction" sheetId="3" r:id="rId6"/>
    <sheet state="visible" name="Mean_Adjusted" sheetId="4" r:id="rId7"/>
    <sheet state="visible" name="Avg_Buffer_10" sheetId="5" r:id="rId8"/>
    <sheet state="visible" name="Avg_Buffer_5" sheetId="6" r:id="rId9"/>
    <sheet state="visible" name="Avg_Buffer_1" sheetId="7" r:id="rId10"/>
    <sheet state="visible" name="Mdn_Buffer_10" sheetId="8" r:id="rId11"/>
    <sheet state="visible" name="Mdn_Buffer_5" sheetId="9" r:id="rId12"/>
    <sheet state="visible" name="Mdn_Buffer_1" sheetId="10" r:id="rId13"/>
    <sheet state="visible" name="CC_Avg_Buffer_10" sheetId="11" r:id="rId14"/>
    <sheet state="visible" name="CC_Avg_Buffer_5" sheetId="12" r:id="rId15"/>
    <sheet state="visible" name="CC_Avg_Buffer_1" sheetId="13" r:id="rId16"/>
    <sheet state="visible" name="CC_Mdn_Buffer_10" sheetId="14" r:id="rId17"/>
    <sheet state="visible" name="CC_Mdn_Buffer_5" sheetId="15" r:id="rId18"/>
    <sheet state="visible" name="CC_Mdn_Buffer_1" sheetId="16" r:id="rId19"/>
    <sheet state="visible" name="Iterative" sheetId="17" r:id="rId20"/>
  </sheets>
  <definedNames/>
  <calcPr/>
</workbook>
</file>

<file path=xl/sharedStrings.xml><?xml version="1.0" encoding="utf-8"?>
<sst xmlns="http://schemas.openxmlformats.org/spreadsheetml/2006/main" count="2436" uniqueCount="1737">
  <si>
    <t>Baseline</t>
  </si>
  <si>
    <t>Static Correction</t>
  </si>
  <si>
    <t>Mean Adjusted</t>
  </si>
  <si>
    <t>Avg Buffer (10)</t>
  </si>
  <si>
    <t>Avg Buffer (5)</t>
  </si>
  <si>
    <t>Avg Buffer (1)</t>
  </si>
  <si>
    <t>Mdn Buffer (10)</t>
  </si>
  <si>
    <t>Mdn Buffer (5)</t>
  </si>
  <si>
    <t>Mdn Buffer (1)</t>
  </si>
  <si>
    <t>CC Avg Buffer (10)</t>
  </si>
  <si>
    <t>CC Avg Buffer (5)</t>
  </si>
  <si>
    <t>CC Avg Buffer (1)</t>
  </si>
  <si>
    <t>CC Mdn Buffer (10)</t>
  </si>
  <si>
    <t>CC Mdn Buffer (5)</t>
  </si>
  <si>
    <t>CC Mdn Buffer (1)</t>
  </si>
  <si>
    <t>Iterative</t>
  </si>
  <si>
    <t>Distance for 1: 0.2108921737554671</t>
  </si>
  <si>
    <t>Distance for 2: 0.21306832491768637</t>
  </si>
  <si>
    <t>Distance for 3: 0.21632915200071257</t>
  </si>
  <si>
    <t>Distance for 4: 0.2144544265074451</t>
  </si>
  <si>
    <t>Distance for 5: 0.21687907728881026</t>
  </si>
  <si>
    <t>Distance for 6: 0.21973804187245075</t>
  </si>
  <si>
    <t>Distance for 7: 0.17739467963720576</t>
  </si>
  <si>
    <t>Distance for 8: 0.18134593146469113</t>
  </si>
  <si>
    <t>Distance for 9: 0.17623341633802644</t>
  </si>
  <si>
    <t>Distance for 10: 0.17165263610926826</t>
  </si>
  <si>
    <t>Distance for 11: 0.17479904763440465</t>
  </si>
  <si>
    <t>Distance for 12: 0.17916774741694924</t>
  </si>
  <si>
    <t>Distance for 13: 0.18272519150203942</t>
  </si>
  <si>
    <t>Distance for 14: 0.17754866831601063</t>
  </si>
  <si>
    <t>Distance for 15: 0.21396175410953855</t>
  </si>
  <si>
    <t>Distance for 16: 0.1355203687834783</t>
  </si>
  <si>
    <t>Distance for 17: 0.13801127550801023</t>
  </si>
  <si>
    <t>Distance for 18: 0.13879603074782546</t>
  </si>
  <si>
    <t>Distance for 19: 0.1326644160953855</t>
  </si>
  <si>
    <t>Distance for 20: 0.13459177201582387</t>
  </si>
  <si>
    <t>Distance for 21: 0.13503026676679444</t>
  </si>
  <si>
    <t>Distance for 22: 0.13506084067398888</t>
  </si>
  <si>
    <t>Distance for 23: 0.13624098734888693</t>
  </si>
  <si>
    <t>Distance for 24: 0.13076609838014153</t>
  </si>
  <si>
    <t>Distance for 25: 0.13297358554167282</t>
  </si>
  <si>
    <t>Distance for 26: 0.27982612781954885</t>
  </si>
  <si>
    <t>Distance for 27: 0.18066659256904516</t>
  </si>
  <si>
    <t>Distance for 28: 0.17919663973045358</t>
  </si>
  <si>
    <t>Distance for 29: 0.18190510743771193</t>
  </si>
  <si>
    <t>Distance for 30: 0.17659006777052927</t>
  </si>
  <si>
    <t>Distance for 31: 0.17363234027163496</t>
  </si>
  <si>
    <t>Distance for 32: 0.21657658046771341</t>
  </si>
  <si>
    <t>Distance for 33: 0.13663841934800236</t>
  </si>
  <si>
    <t>Distance for 34: 0.1368922152194211</t>
  </si>
  <si>
    <t>Distance for 35: 0.13183694722406505</t>
  </si>
  <si>
    <t>Distance for 36: 0.13971822747739446</t>
  </si>
  <si>
    <t>Distance for 37: 0.2437484201465674</t>
  </si>
  <si>
    <t>Distance for 38: 0.14749913616762494</t>
  </si>
  <si>
    <t>Distance for 39: 0.14458639129994103</t>
  </si>
  <si>
    <t>Distance for 40: 0.14543696672748047</t>
  </si>
  <si>
    <t>Distance for 41: 0.14155751088812718</t>
  </si>
  <si>
    <t>Distance for 42: 0.13583625308676103</t>
  </si>
  <si>
    <t>Distance for 43: 0.13465216349697773</t>
  </si>
  <si>
    <t>Distance for 44: 0.1381015767052435</t>
  </si>
  <si>
    <t>Distance for 45: 0.14578483778379772</t>
  </si>
  <si>
    <t>Distance for 46: 0.1487906769067276</t>
  </si>
  <si>
    <t>Distance for 47: 0.2818119152814635</t>
  </si>
  <si>
    <t>Distance for 48: 0.16190658555088702</t>
  </si>
  <si>
    <t>Distance for 49: 0.23906511069340017</t>
  </si>
  <si>
    <t>Distance for 50: 0.14412588610005406</t>
  </si>
  <si>
    <t>Distance for 51: 0.13704317280640327</t>
  </si>
  <si>
    <t>Distance for 52: 0.13741424256105952</t>
  </si>
  <si>
    <t>Distance for 53: 0.14476067044142218</t>
  </si>
  <si>
    <t>Distance for 54: 0.27748525726079903</t>
  </si>
  <si>
    <t>Distance for 55: 0.16787639288171408</t>
  </si>
  <si>
    <t>Distance for 56: 0.17465190050801022</t>
  </si>
  <si>
    <t>Distance for 57: 0.16916025319118877</t>
  </si>
  <si>
    <t>Distance for 58: 0.16555036104354023</t>
  </si>
  <si>
    <t>Distance for 59: 0.2193327547576048</t>
  </si>
  <si>
    <t>Distance for 60: 0.22925274084414468</t>
  </si>
  <si>
    <t>Distance for 61: 0.20636764629097254</t>
  </si>
  <si>
    <t>Distance for 62: 0.2038452653539486</t>
  </si>
  <si>
    <t>Distance for 63: 0.197374778858912</t>
  </si>
  <si>
    <t>Distance for 64: 0.1808672377942405</t>
  </si>
  <si>
    <t>Distance for 65: 0.24245104182023686</t>
  </si>
  <si>
    <t>Distance for 66: 0.16364478521671827</t>
  </si>
  <si>
    <t>Distance for 67: 0.1686027952847806</t>
  </si>
  <si>
    <t>Distance for 68: 0.15324760852806035</t>
  </si>
  <si>
    <t>Distance for 69: 0.16474901638286893</t>
  </si>
  <si>
    <t>Distance for 70: 0.1813718579537078</t>
  </si>
  <si>
    <t>Distance for 71: 0.18851653874269006</t>
  </si>
  <si>
    <t>Distance for 72: 0.18233251633986927</t>
  </si>
  <si>
    <t>Distance for 73: 0.1667297110730257</t>
  </si>
  <si>
    <t>Distance for 74: 0.17654254739176373</t>
  </si>
  <si>
    <t>Distance for 75: 0.2702441708591331</t>
  </si>
  <si>
    <t>Distance for 1: 0.168281392052435</t>
  </si>
  <si>
    <t>Distance for 2: 0.17096755752739692</t>
  </si>
  <si>
    <t>Distance for 3: 0.16914199753366257</t>
  </si>
  <si>
    <t>Distance for 4: 0.1661873606350435</t>
  </si>
  <si>
    <t>Distance for 5: 0.16619583003157404</t>
  </si>
  <si>
    <t>Distance for 6: 0.21196315121443315</t>
  </si>
  <si>
    <t>Distance for 7: 0.1576565206674775</t>
  </si>
  <si>
    <t>Distance for 8: 0.15990685967369403</t>
  </si>
  <si>
    <t>Distance for 9: 0.1539108686237653</t>
  </si>
  <si>
    <t>Distance for 10: 0.14958802874219865</t>
  </si>
  <si>
    <t>Distance for 11: 0.15167582137021476</t>
  </si>
  <si>
    <t>Distance for 12: 0.15432792497481448</t>
  </si>
  <si>
    <t>Distance for 13: 0.15540875780136615</t>
  </si>
  <si>
    <t>Distance for 14: 0.14959737348886923</t>
  </si>
  <si>
    <t>Distance for 15: 0.2238485344795813</t>
  </si>
  <si>
    <t>Distance for 16: 0.1243593070451865</t>
  </si>
  <si>
    <t>Distance for 17: 0.1278185948173129</t>
  </si>
  <si>
    <t>Distance for 18: 0.12866604125202713</t>
  </si>
  <si>
    <t>Distance for 19: 0.12081072204100939</t>
  </si>
  <si>
    <t>Distance for 20: 0.1233998541850951</t>
  </si>
  <si>
    <t>Distance for 21: 0.12353818254275395</t>
  </si>
  <si>
    <t>Distance for 22: 0.12435206812988353</t>
  </si>
  <si>
    <t>Distance for 23: 0.1257407592971399</t>
  </si>
  <si>
    <t>Distance for 24: 0.11970095466914836</t>
  </si>
  <si>
    <t>Distance for 25: 0.12201458379404394</t>
  </si>
  <si>
    <t>Distance for 26: 0.2703403941072043</t>
  </si>
  <si>
    <t>Distance for 27: 0.1543966802729864</t>
  </si>
  <si>
    <t>Distance for 28: 0.15231218364538798</t>
  </si>
  <si>
    <t>Distance for 29: 0.14963774709445182</t>
  </si>
  <si>
    <t>Distance for 30: 0.14955417419160646</t>
  </si>
  <si>
    <t>Distance for 31: 0.1514202728788884</t>
  </si>
  <si>
    <t>Distance for 32: 0.22608775500331713</t>
  </si>
  <si>
    <t>Distance for 33: 0.1268139347295936</t>
  </si>
  <si>
    <t>Distance for 34: 0.12717518366995922</t>
  </si>
  <si>
    <t>Distance for 35: 0.12198961135989483</t>
  </si>
  <si>
    <t>Distance for 36: 0.1313278946447</t>
  </si>
  <si>
    <t>Distance for 37: 0.24607057049793601</t>
  </si>
  <si>
    <t>Distance for 38: 0.1305891202423952</t>
  </si>
  <si>
    <t>Distance for 39: 0.1280125232658853</t>
  </si>
  <si>
    <t>Distance for 40: 0.13001376180954838</t>
  </si>
  <si>
    <t>Distance for 41: 0.12682244059904663</t>
  </si>
  <si>
    <t>Distance for 42: 0.12330585386566907</t>
  </si>
  <si>
    <t>Distance for 43: 0.12040610871541599</t>
  </si>
  <si>
    <t>Distance for 44: 0.12317512723291071</t>
  </si>
  <si>
    <t>Distance for 45: 0.13132885253882254</t>
  </si>
  <si>
    <t>Distance for 46: 0.13347424742923486</t>
  </si>
  <si>
    <t>Distance for 47: 0.2555498273870952</t>
  </si>
  <si>
    <t>Distance for 48: 0.13419989925794878</t>
  </si>
  <si>
    <t>Distance for 49: 0.13145535215182563</t>
  </si>
  <si>
    <t>Distance for 50: 0.13437607115214506</t>
  </si>
  <si>
    <t>Distance for 51: 0.12839767156862744</t>
  </si>
  <si>
    <t>Distance for 52: 0.12805855593333826</t>
  </si>
  <si>
    <t>Distance for 53: 0.1348121356547005</t>
  </si>
  <si>
    <t>Distance for 54: 0.27716262354722593</t>
  </si>
  <si>
    <t>Distance for 55: 0.1484671448074844</t>
  </si>
  <si>
    <t>Distance for 56: 0.15581214256535947</t>
  </si>
  <si>
    <t>Distance for 57: 0.1478636695906433</t>
  </si>
  <si>
    <t>Distance for 58: 0.14421187965317706</t>
  </si>
  <si>
    <t>Distance for 59: 0.219234345053811</t>
  </si>
  <si>
    <t>Distance for 60: 0.22570591229913017</t>
  </si>
  <si>
    <t>Distance for 61: 0.20242426109698267</t>
  </si>
  <si>
    <t>Distance for 62: 0.197742289624183</t>
  </si>
  <si>
    <t>Distance for 63: 0.19571671788232836</t>
  </si>
  <si>
    <t>Distance for 64: 0.17680364936544793</t>
  </si>
  <si>
    <t>Distance for 65: 0.23703833534510296</t>
  </si>
  <si>
    <t>Distance for 66: 0.1487936446508428</t>
  </si>
  <si>
    <t>Distance for 67: 0.13370372162022703</t>
  </si>
  <si>
    <t>Distance for 68: 0.1459030330882353</t>
  </si>
  <si>
    <t>Distance for 69: 0.15032663229765592</t>
  </si>
  <si>
    <t>Distance for 70: 0.16652428213610004</t>
  </si>
  <si>
    <t>Distance for 71: 0.17091009731743576</t>
  </si>
  <si>
    <t>Distance for 72: 0.16838321293429653</t>
  </si>
  <si>
    <t>Distance for 73: 0.15180896289436827</t>
  </si>
  <si>
    <t>Distance for 74: 0.1579095237327387</t>
  </si>
  <si>
    <t>Distance for 75: 0.2676981189954052</t>
  </si>
  <si>
    <t>Prep for correction</t>
  </si>
  <si>
    <t>Distance for 1: 0.07267302562472357</t>
  </si>
  <si>
    <t>Distance for 2: 0.07862612451778957</t>
  </si>
  <si>
    <t>Distance for 3: 0.08203890739409798</t>
  </si>
  <si>
    <t>Distance for 4: 0.08598228682920536</t>
  </si>
  <si>
    <t>Distance for 5: 0.09348721067374319</t>
  </si>
  <si>
    <t>Distance for 6: 0.21879281537176273</t>
  </si>
  <si>
    <t>Distance for 7: 0.11874884822349993</t>
  </si>
  <si>
    <t>Distance for 8: 0.12254739752260553</t>
  </si>
  <si>
    <t>Distance for 9: 0.1169391174781316</t>
  </si>
  <si>
    <t>Distance for 10: 0.11928003986682392</t>
  </si>
  <si>
    <t>Distance for 11: 0.11250378934468525</t>
  </si>
  <si>
    <t>Distance for 12: 0.11440022774460662</t>
  </si>
  <si>
    <t>Distance for 13: 0.11529742708486904</t>
  </si>
  <si>
    <t>Distance for 14: 0.10943224329205366</t>
  </si>
  <si>
    <t>Distance for 15: 0.25289127191446753</t>
  </si>
  <si>
    <t>Distance for 16: 0.11146575269362131</t>
  </si>
  <si>
    <t>Distance for 17: 0.11395876716914836</t>
  </si>
  <si>
    <t>Distance for 18: 0.12094667006056808</t>
  </si>
  <si>
    <t>Distance for 19: 0.111374802662293</t>
  </si>
  <si>
    <t>Distance for 20: 0.1069874728948597</t>
  </si>
  <si>
    <t>Distance for 21: 0.10861686231510148</t>
  </si>
  <si>
    <t>Distance for 22: 0.11061246483242419</t>
  </si>
  <si>
    <t>Distance for 23: 0.11697840457454912</t>
  </si>
  <si>
    <t>Distance for 24: 0.10828660000184284</t>
  </si>
  <si>
    <t>Distance for 25: 0.11023867112634528</t>
  </si>
  <si>
    <t>Distance for 26: 0.2668251779878618</t>
  </si>
  <si>
    <t>Distance for 27: 0.11910689522519534</t>
  </si>
  <si>
    <t>Distance for 28: 0.1146343551126591</t>
  </si>
  <si>
    <t>Distance for 29: 0.12067549964064574</t>
  </si>
  <si>
    <t>Distance for 30: 0.11317145882475797</t>
  </si>
  <si>
    <t>Distance for 31: 0.1193781750638852</t>
  </si>
  <si>
    <t>Distance for 32: 0.24978366565924615</t>
  </si>
  <si>
    <t>Distance for 33: 0.11621579991645781</t>
  </si>
  <si>
    <t>Distance for 34: 0.11541497931409406</t>
  </si>
  <si>
    <t>Distance for 35: 0.1146234881013809</t>
  </si>
  <si>
    <t>Distance for 36: 0.11629762595827804</t>
  </si>
  <si>
    <t>Distance for 37: 0.2571439052594722</t>
  </si>
  <si>
    <t>Distance for 38: 0.10998764719703671</t>
  </si>
  <si>
    <t>Distance for 39: 0.10845159198547841</t>
  </si>
  <si>
    <t>Distance for 40: 0.10930846571084574</t>
  </si>
  <si>
    <t>Distance for 41: 0.10807086458486903</t>
  </si>
  <si>
    <t>Distance for 42: 0.11201080404749619</t>
  </si>
  <si>
    <t>Distance for 43: 0.10173415309106099</t>
  </si>
  <si>
    <t>Distance for 44: 0.10559576215354563</t>
  </si>
  <si>
    <t>Distance for 45: 0.11555992078849084</t>
  </si>
  <si>
    <t>Distance for 46: 0.11760451411924419</t>
  </si>
  <si>
    <t>Distance for 47: 0.22564547090766132</t>
  </si>
  <si>
    <t>Distance for 48: 0.11410044143753993</t>
  </si>
  <si>
    <t>Distance for 49: 0.28125907023993807</t>
  </si>
  <si>
    <t>Distance for 50: 0.11607889592240404</t>
  </si>
  <si>
    <t>Distance for 51: 0.11579952101454617</t>
  </si>
  <si>
    <t>Distance for 52: 0.11473212750012286</t>
  </si>
  <si>
    <t>Distance for 53: 0.12188518938277065</t>
  </si>
  <si>
    <t>Distance for 54: 0.2871236800641309</t>
  </si>
  <si>
    <t>Distance for 55: 0.12321346411371566</t>
  </si>
  <si>
    <t>Distance for 56: 0.130742137589685</t>
  </si>
  <si>
    <t>Distance for 57: 0.11852703910511574</t>
  </si>
  <si>
    <t>Distance for 58: 0.1170173115847216</t>
  </si>
  <si>
    <t>Distance for 59: 0.23106777360066832</t>
  </si>
  <si>
    <t>Distance for 60: 0.22691339255000245</t>
  </si>
  <si>
    <t>Distance for 61: 0.20673031959494323</t>
  </si>
  <si>
    <t>Distance for 62: 0.1924779626762986</t>
  </si>
  <si>
    <t>Distance for 63: 0.19559762419222074</t>
  </si>
  <si>
    <t>Distance for 64: 0.17611182905179615</t>
  </si>
  <si>
    <t>Distance for 65: 0.23950804170352352</t>
  </si>
  <si>
    <t>Distance for 66: 0.1293875409264583</t>
  </si>
  <si>
    <t>Distance for 67: 0.13387880316600323</t>
  </si>
  <si>
    <t>Distance for 68: 0.12551844339709567</t>
  </si>
  <si>
    <t>Distance for 69: 0.13110511419480073</t>
  </si>
  <si>
    <t>Distance for 70: 0.1450815016247727</t>
  </si>
  <si>
    <t>Distance for 71: 0.14647374026364932</t>
  </si>
  <si>
    <t>Distance for 72: 0.15125204440328763</t>
  </si>
  <si>
    <t>Distance for 73: 0.12954542069020591</t>
  </si>
  <si>
    <t>Distance for 74: 0.12685077814020346</t>
  </si>
  <si>
    <t>Distance for 75: 0.2789281241553639</t>
  </si>
  <si>
    <t>Corrections shape at 1: (0,)</t>
  </si>
  <si>
    <t>Distance for 1: 0.23798696342572118</t>
  </si>
  <si>
    <t>Corrections shape at 2: (1, 532, 1280, 3)</t>
  </si>
  <si>
    <t>Distance for 2: 0.3222081878255688</t>
  </si>
  <si>
    <t>Corrections shape at 3: (2, 532, 1280, 3)</t>
  </si>
  <si>
    <t>Distance for 3: 0.318570324785616</t>
  </si>
  <si>
    <t>Corrections shape at 4: (3, 532, 1280, 3)</t>
  </si>
  <si>
    <t>Distance for 4: 0.3181518267943142</t>
  </si>
  <si>
    <t>Corrections shape at 5: (4, 532, 1280, 3)</t>
  </si>
  <si>
    <t>Distance for 5: 0.31770916837129587</t>
  </si>
  <si>
    <t>Corrections shape at 6: (5, 532, 1280, 3)</t>
  </si>
  <si>
    <t>Distance for 6: 0.27672416910843284</t>
  </si>
  <si>
    <t>Corrections shape at 7: (6, 532, 1280, 3)</t>
  </si>
  <si>
    <t>Distance for 7: 0.2581907069297017</t>
  </si>
  <si>
    <t>Corrections shape at 8: (7, 532, 1280, 3)</t>
  </si>
  <si>
    <t>Distance for 8: 0.26294337060482087</t>
  </si>
  <si>
    <t>Corrections shape at 9: (8, 532, 1280, 3)</t>
  </si>
  <si>
    <t>Distance for 9: 0.2564629615552361</t>
  </si>
  <si>
    <t>Corrections shape at 10: (9, 532, 1280, 3)</t>
  </si>
  <si>
    <t>Distance for 10: 0.25708812088431865</t>
  </si>
  <si>
    <t>Corrections shape at 11: (10, 532, 1280, 3)</t>
  </si>
  <si>
    <t>Distance for 11: 0.2578764235957541</t>
  </si>
  <si>
    <t>Corrections shape at 12: (10, 532, 1280, 3)</t>
  </si>
  <si>
    <t>Distance for 12: 0.26008781335999315</t>
  </si>
  <si>
    <t>Corrections shape at 13: (10, 532, 1280, 3)</t>
  </si>
  <si>
    <t>Distance for 13: 0.26199250423853754</t>
  </si>
  <si>
    <t>Corrections shape at 14: (10, 532, 1280, 3)</t>
  </si>
  <si>
    <t>Distance for 14: 0.25999966982406997</t>
  </si>
  <si>
    <t>Corrections shape at 15: (10, 532, 1280, 3)</t>
  </si>
  <si>
    <t>Distance for 15: 0.22103510154061626</t>
  </si>
  <si>
    <t>Corrections shape at 16: (10, 532, 1280, 3)</t>
  </si>
  <si>
    <t>Distance for 16: 0.2003484623015873</t>
  </si>
  <si>
    <t>Corrections shape at 17: (10, 532, 1280, 3)</t>
  </si>
  <si>
    <t>Distance for 17: 0.2005033205716497</t>
  </si>
  <si>
    <t>Corrections shape at 18: (10, 532, 1280, 3)</t>
  </si>
  <si>
    <t>Distance for 18: 0.19984655649540517</t>
  </si>
  <si>
    <t>Corrections shape at 19: (10, 532, 1280, 3)</t>
  </si>
  <si>
    <t>Distance for 19: 0.19601902274067523</t>
  </si>
  <si>
    <t>Corrections shape at 20: (10, 532, 1280, 3)</t>
  </si>
  <si>
    <t>Distance for 20: 0.19869120948818123</t>
  </si>
  <si>
    <t>Corrections shape at 21: (10, 532, 1280, 3)</t>
  </si>
  <si>
    <t>Distance for 21: 0.19985357657317313</t>
  </si>
  <si>
    <t>Corrections shape at 22: (10, 532, 1280, 3)</t>
  </si>
  <si>
    <t>Distance for 22: 0.20090109426446018</t>
  </si>
  <si>
    <t>Corrections shape at 23: (10, 532, 1280, 3)</t>
  </si>
  <si>
    <t>Distance for 23: 0.20331263015074452</t>
  </si>
  <si>
    <t>Corrections shape at 24: (10, 532, 1280, 3)</t>
  </si>
  <si>
    <t>Distance for 24: 0.20288349934271954</t>
  </si>
  <si>
    <t>Corrections shape at 25: (10, 532, 1280, 3)</t>
  </si>
  <si>
    <t>Distance for 25: 0.20682429303958424</t>
  </si>
  <si>
    <t>Corrections shape at 26: (10, 532, 1280, 3)</t>
  </si>
  <si>
    <t>Distance for 26: 0.29639437326465673</t>
  </si>
  <si>
    <t>Corrections shape at 27: (10, 532, 1280, 3)</t>
  </si>
  <si>
    <t>Distance for 27: 0.24210715207135486</t>
  </si>
  <si>
    <t>Corrections shape at 28: (10, 532, 1280, 3)</t>
  </si>
  <si>
    <t>Distance for 28: 0.24484421263022754</t>
  </si>
  <si>
    <t>Corrections shape at 29: (10, 532, 1280, 3)</t>
  </si>
  <si>
    <t>Distance for 29: 0.2545235638114895</t>
  </si>
  <si>
    <t>Corrections shape at 30: (10, 532, 1280, 3)</t>
  </si>
  <si>
    <t>Distance for 30: 0.254585696394786</t>
  </si>
  <si>
    <t>Corrections shape at 31: (10, 532, 1280, 3)</t>
  </si>
  <si>
    <t>Distance for 31: 0.25540140946729567</t>
  </si>
  <si>
    <t>Corrections shape at 32: (10, 532, 1280, 3)</t>
  </si>
  <si>
    <t>Distance for 32: 0.2188878254152538</t>
  </si>
  <si>
    <t>Corrections shape at 33: (10, 532, 1280, 3)</t>
  </si>
  <si>
    <t>Distance for 33: 0.198968372985159</t>
  </si>
  <si>
    <t>Corrections shape at 34: (10, 532, 1280, 3)</t>
  </si>
  <si>
    <t>Distance for 34: 0.2006312349501204</t>
  </si>
  <si>
    <t>Corrections shape at 35: (10, 532, 1280, 3)</t>
  </si>
  <si>
    <t>Distance for 35: 0.19571052132475797</t>
  </si>
  <si>
    <t>Corrections shape at 36: (10, 532, 1280, 3)</t>
  </si>
  <si>
    <t>Distance for 36: 0.20111152575065114</t>
  </si>
  <si>
    <t>Corrections shape at 37: (10, 532, 1280, 3)</t>
  </si>
  <si>
    <t>Distance for 37: 0.2542218098862352</t>
  </si>
  <si>
    <t>Corrections shape at 38: (10, 532, 1280, 3)</t>
  </si>
  <si>
    <t>Distance for 38: 0.20339946066145756</t>
  </si>
  <si>
    <t>Corrections shape at 39: (10, 532, 1280, 3)</t>
  </si>
  <si>
    <t>Distance for 39: 0.2026406645443265</t>
  </si>
  <si>
    <t>Corrections shape at 40: (10, 532, 1280, 3)</t>
  </si>
  <si>
    <t>Distance for 40: 0.2039077780234901</t>
  </si>
  <si>
    <t>Corrections shape at 41: (10, 532, 1280, 3)</t>
  </si>
  <si>
    <t>Distance for 41: 0.2019439818142169</t>
  </si>
  <si>
    <t>Corrections shape at 42: (10, 532, 1280, 3)</t>
  </si>
  <si>
    <t>Distance for 42: 0.20079803522286108</t>
  </si>
  <si>
    <t>Corrections shape at 43: (10, 532, 1280, 3)</t>
  </si>
  <si>
    <t>Distance for 43: 0.2052873624778859</t>
  </si>
  <si>
    <t>Corrections shape at 44: (10, 532, 1280, 3)</t>
  </si>
  <si>
    <t>Distance for 44: 0.210125186587793</t>
  </si>
  <si>
    <t>Corrections shape at 45: (10, 532, 1280, 3)</t>
  </si>
  <si>
    <t>Distance for 45: 0.2193986613285665</t>
  </si>
  <si>
    <t>Corrections shape at 46: (10, 532, 1280, 3)</t>
  </si>
  <si>
    <t>Distance for 46: 0.2239734830335643</t>
  </si>
  <si>
    <t>Corrections shape at 47: (10, 532, 1280, 3)</t>
  </si>
  <si>
    <t>Distance for 47: 0.32405649924443464</t>
  </si>
  <si>
    <t>Corrections shape at 48: (10, 532, 1280, 3)</t>
  </si>
  <si>
    <t>Distance for 48: 0.24292407066993463</t>
  </si>
  <si>
    <t>Corrections shape at 49: (10, 532, 1280, 3)</t>
  </si>
  <si>
    <t>Distance for 49: 0.23052543851970614</t>
  </si>
  <si>
    <t>Corrections shape at 50: (10, 532, 1280, 3)</t>
  </si>
  <si>
    <t>Distance for 50: 0.18578133446361</t>
  </si>
  <si>
    <t>Corrections shape at 51: (10, 532, 1280, 3)</t>
  </si>
  <si>
    <t>Distance for 51: 0.1833408832282913</t>
  </si>
  <si>
    <t>Corrections shape at 52: (10, 532, 1280, 3)</t>
  </si>
  <si>
    <t>Distance for 52: 0.1864748882008944</t>
  </si>
  <si>
    <t>Corrections shape at 53: (10, 532, 1280, 3)</t>
  </si>
  <si>
    <t>Distance for 53: 0.1911451518655708</t>
  </si>
  <si>
    <t>Corrections shape at 54: (10, 532, 1280, 3)</t>
  </si>
  <si>
    <t>Distance for 54: 0.29833370190181335</t>
  </si>
  <si>
    <t>Corrections shape at 55: (10, 532, 1280, 3)</t>
  </si>
  <si>
    <t>Distance for 55: 0.224187494625043</t>
  </si>
  <si>
    <t>Corrections shape at 56: (10, 532, 1280, 3)</t>
  </si>
  <si>
    <t>Distance for 56: 0.23039169423251757</t>
  </si>
  <si>
    <t>Corrections shape at 57: (10, 532, 1280, 3)</t>
  </si>
  <si>
    <t>Distance for 57: 0.2303779362622242</t>
  </si>
  <si>
    <t>Corrections shape at 58: (10, 532, 1280, 3)</t>
  </si>
  <si>
    <t>Distance for 58: 0.22674885551808444</t>
  </si>
  <si>
    <t>Corrections shape at 59: (10, 532, 1280, 3)</t>
  </si>
  <si>
    <t>Distance for 59: 0.24262000167391518</t>
  </si>
  <si>
    <t>Corrections shape at 60: (10, 532, 1280, 3)</t>
  </si>
  <si>
    <t>Distance for 60: 0.261655782378741</t>
  </si>
  <si>
    <t>Corrections shape at 61: (10, 532, 1280, 3)</t>
  </si>
  <si>
    <t>Distance for 61: 0.23767742541095385</t>
  </si>
  <si>
    <t>Corrections shape at 62: (10, 532, 1280, 3)</t>
  </si>
  <si>
    <t>Distance for 62: 0.24210409986362966</t>
  </si>
  <si>
    <t>Corrections shape at 63: (10, 532, 1280, 3)</t>
  </si>
  <si>
    <t>Distance for 63: 0.23153543325224826</t>
  </si>
  <si>
    <t>Corrections shape at 64: (10, 532, 1280, 3)</t>
  </si>
  <si>
    <t>Distance for 64: 0.22916352423644898</t>
  </si>
  <si>
    <t>Corrections shape at 65: (10, 532, 1280, 3)</t>
  </si>
  <si>
    <t>Distance for 65: 0.26558848868494767</t>
  </si>
  <si>
    <t>Corrections shape at 66: (10, 532, 1280, 3)</t>
  </si>
  <si>
    <t>Distance for 66: 0.21478831883630645</t>
  </si>
  <si>
    <t>Corrections shape at 67: (10, 532, 1280, 3)</t>
  </si>
  <si>
    <t>Distance for 67: 0.2156311581650204</t>
  </si>
  <si>
    <t>Corrections shape at 68: (10, 532, 1280, 3)</t>
  </si>
  <si>
    <t>Distance for 68: 0.21285907592203548</t>
  </si>
  <si>
    <t>Corrections shape at 69: (10, 532, 1280, 3)</t>
  </si>
  <si>
    <t>Distance for 69: 0.2154595377076269</t>
  </si>
  <si>
    <t>Corrections shape at 70: (10, 532, 1280, 3)</t>
  </si>
  <si>
    <t>Distance for 70: 0.22996746807275542</t>
  </si>
  <si>
    <t>Corrections shape at 71: (10, 532, 1280, 3)</t>
  </si>
  <si>
    <t>Distance for 71: 0.23846373746867167</t>
  </si>
  <si>
    <t>Corrections shape at 72: (10, 532, 1280, 3)</t>
  </si>
  <si>
    <t>Distance for 72: 0.2310877300481596</t>
  </si>
  <si>
    <t>Corrections shape at 73: (10, 532, 1280, 3)</t>
  </si>
  <si>
    <t>Distance for 73: 0.22053519022740675</t>
  </si>
  <si>
    <t>Corrections shape at 74: (10, 532, 1280, 3)</t>
  </si>
  <si>
    <t>Distance for 74: 0.23111141633188362</t>
  </si>
  <si>
    <t>Corrections shape at 75: (10, 532, 1280, 3)</t>
  </si>
  <si>
    <t>Distance for 75: 0.2894030707129343</t>
  </si>
  <si>
    <t>Distance for 1: 0.19887771665683818</t>
  </si>
  <si>
    <t>Distance for 2: 0.27614160247432307</t>
  </si>
  <si>
    <t>Distance for 3: 0.2780733831361492</t>
  </si>
  <si>
    <t>Distance for 4: 0.27826193854734876</t>
  </si>
  <si>
    <t>Distance for 5: 0.2862586018508281</t>
  </si>
  <si>
    <t>Distance for 6: 0.2594012221116517</t>
  </si>
  <si>
    <t>Corrections shape at 7: (5, 532, 1280, 3)</t>
  </si>
  <si>
    <t>Distance for 7: 0.24120659146333973</t>
  </si>
  <si>
    <t>Corrections shape at 8: (5, 532, 1280, 3)</t>
  </si>
  <si>
    <t>Distance for 8: 0.24761656170143495</t>
  </si>
  <si>
    <t>Corrections shape at 9: (5, 532, 1280, 3)</t>
  </si>
  <si>
    <t>Distance for 9: 0.24863568234311267</t>
  </si>
  <si>
    <t>Corrections shape at 10: (5, 532, 1280, 3)</t>
  </si>
  <si>
    <t>Distance for 10: 0.25025180713732864</t>
  </si>
  <si>
    <t>Corrections shape at 11: (5, 532, 1280, 3)</t>
  </si>
  <si>
    <t>Distance for 11: 0.25448424408140446</t>
  </si>
  <si>
    <t>Corrections shape at 12: (5, 532, 1280, 3)</t>
  </si>
  <si>
    <t>Distance for 12: 0.2618245445107868</t>
  </si>
  <si>
    <t>Corrections shape at 13: (5, 532, 1280, 3)</t>
  </si>
  <si>
    <t>Distance for 13: 0.2631182294738071</t>
  </si>
  <si>
    <t>Corrections shape at 14: (5, 532, 1280, 3)</t>
  </si>
  <si>
    <t>Distance for 14: 0.2598124159203155</t>
  </si>
  <si>
    <t>Corrections shape at 15: (5, 532, 1280, 3)</t>
  </si>
  <si>
    <t>Distance for 15: 0.21874945866504497</t>
  </si>
  <si>
    <t>Corrections shape at 16: (5, 532, 1280, 3)</t>
  </si>
  <si>
    <t>Distance for 16: 0.19558398907808738</t>
  </si>
  <si>
    <t>Corrections shape at 17: (5, 532, 1280, 3)</t>
  </si>
  <si>
    <t>Distance for 17: 0.19617785272003538</t>
  </si>
  <si>
    <t>Corrections shape at 18: (5, 532, 1280, 3)</t>
  </si>
  <si>
    <t>Distance for 18: 0.19878760934198242</t>
  </si>
  <si>
    <t>Corrections shape at 19: (5, 532, 1280, 3)</t>
  </si>
  <si>
    <t>Distance for 19: 0.2004248999490147</t>
  </si>
  <si>
    <t>Corrections shape at 20: (5, 532, 1280, 3)</t>
  </si>
  <si>
    <t>Distance for 20: 0.20796528315273477</t>
  </si>
  <si>
    <t>Corrections shape at 21: (5, 532, 1280, 3)</t>
  </si>
  <si>
    <t>Distance for 21: 0.20958195696041573</t>
  </si>
  <si>
    <t>Corrections shape at 22: (5, 532, 1280, 3)</t>
  </si>
  <si>
    <t>Distance for 22: 0.21087112312030076</t>
  </si>
  <si>
    <t>Corrections shape at 23: (5, 532, 1280, 3)</t>
  </si>
  <si>
    <t>Distance for 23: 0.2102248824420119</t>
  </si>
  <si>
    <t>Corrections shape at 24: (5, 532, 1280, 3)</t>
  </si>
  <si>
    <t>Distance for 24: 0.20634736350680624</t>
  </si>
  <si>
    <t>Corrections shape at 25: (5, 532, 1280, 3)</t>
  </si>
  <si>
    <t>Distance for 25: 0.20771510577915378</t>
  </si>
  <si>
    <t>Corrections shape at 26: (5, 532, 1280, 3)</t>
  </si>
  <si>
    <t>Distance for 26: 0.29785237834168754</t>
  </si>
  <si>
    <t>Corrections shape at 27: (5, 532, 1280, 3)</t>
  </si>
  <si>
    <t>Distance for 27: 0.2524036654135338</t>
  </si>
  <si>
    <t>Corrections shape at 28: (5, 532, 1280, 3)</t>
  </si>
  <si>
    <t>Distance for 28: 0.25551163063909776</t>
  </si>
  <si>
    <t>Corrections shape at 29: (5, 532, 1280, 3)</t>
  </si>
  <si>
    <t>Distance for 29: 0.26526048577325667</t>
  </si>
  <si>
    <t>Corrections shape at 30: (5, 532, 1280, 3)</t>
  </si>
  <si>
    <t>Distance for 30: 0.2665202643557423</t>
  </si>
  <si>
    <t>Corrections shape at 31: (5, 532, 1280, 3)</t>
  </si>
  <si>
    <t>Distance for 31: 0.2706173330077645</t>
  </si>
  <si>
    <t>Corrections shape at 32: (5, 532, 1280, 3)</t>
  </si>
  <si>
    <t>Distance for 32: 0.22212008652145068</t>
  </si>
  <si>
    <t>Corrections shape at 33: (5, 532, 1280, 3)</t>
  </si>
  <si>
    <t>Distance for 33: 0.19800252776549215</t>
  </si>
  <si>
    <t>Corrections shape at 34: (5, 532, 1280, 3)</t>
  </si>
  <si>
    <t>Distance for 34: 0.1985296536377709</t>
  </si>
  <si>
    <t>Corrections shape at 35: (5, 532, 1280, 3)</t>
  </si>
  <si>
    <t>Distance for 35: 0.19906168991719494</t>
  </si>
  <si>
    <t>Corrections shape at 36: (5, 532, 1280, 3)</t>
  </si>
  <si>
    <t>Distance for 36: 0.2087376491166642</t>
  </si>
  <si>
    <t>Corrections shape at 37: (5, 532, 1280, 3)</t>
  </si>
  <si>
    <t>Distance for 37: 0.23213362757383654</t>
  </si>
  <si>
    <t>Corrections shape at 38: (5, 532, 1280, 3)</t>
  </si>
  <si>
    <t>Distance for 38: 0.21035064299842743</t>
  </si>
  <si>
    <t>Corrections shape at 39: (5, 532, 1280, 3)</t>
  </si>
  <si>
    <t>Distance for 39: 0.21443548554290137</t>
  </si>
  <si>
    <t>Corrections shape at 40: (5, 532, 1280, 3)</t>
  </si>
  <si>
    <t>Distance for 40: 0.22092845279559192</t>
  </si>
  <si>
    <t>Corrections shape at 41: (5, 532, 1280, 3)</t>
  </si>
  <si>
    <t>Distance for 41: 0.22507239299228463</t>
  </si>
  <si>
    <t>Corrections shape at 42: (5, 532, 1280, 3)</t>
  </si>
  <si>
    <t>Distance for 42: 0.2265641854329451</t>
  </si>
  <si>
    <t>Corrections shape at 43: (5, 532, 1280, 3)</t>
  </si>
  <si>
    <t>Distance for 43: 0.22094261772691534</t>
  </si>
  <si>
    <t>Corrections shape at 44: (5, 532, 1280, 3)</t>
  </si>
  <si>
    <t>Distance for 44: 0.22016994462258588</t>
  </si>
  <si>
    <t>Corrections shape at 45: (5, 532, 1280, 3)</t>
  </si>
  <si>
    <t>Distance for 45: 0.22466127596872082</t>
  </si>
  <si>
    <t>Corrections shape at 46: (5, 532, 1280, 3)</t>
  </si>
  <si>
    <t>Distance for 46: 0.22651638670819205</t>
  </si>
  <si>
    <t>Corrections shape at 47: (5, 532, 1280, 3)</t>
  </si>
  <si>
    <t>Distance for 47: 0.33158060016769864</t>
  </si>
  <si>
    <t>Corrections shape at 48: (5, 532, 1280, 3)</t>
  </si>
  <si>
    <t>Distance for 48: 0.2605789980465871</t>
  </si>
  <si>
    <t>Corrections shape at 49: (5, 532, 1280, 3)</t>
  </si>
  <si>
    <t>Distance for 49: 0.22207879917317805</t>
  </si>
  <si>
    <t>Corrections shape at 50: (5, 532, 1280, 3)</t>
  </si>
  <si>
    <t>Distance for 50: 0.19165217539866825</t>
  </si>
  <si>
    <t>Corrections shape at 51: (5, 532, 1280, 3)</t>
  </si>
  <si>
    <t>Distance for 51: 0.193335911393066</t>
  </si>
  <si>
    <t>Corrections shape at 52: (5, 532, 1280, 3)</t>
  </si>
  <si>
    <t>Distance for 52: 0.1992607629674677</t>
  </si>
  <si>
    <t>Corrections shape at 53: (5, 532, 1280, 3)</t>
  </si>
  <si>
    <t>Distance for 53: 0.21096782435561945</t>
  </si>
  <si>
    <t>Corrections shape at 54: (5, 532, 1280, 3)</t>
  </si>
  <si>
    <t>Distance for 54: 0.28248667010663914</t>
  </si>
  <si>
    <t>Corrections shape at 55: (5, 532, 1280, 3)</t>
  </si>
  <si>
    <t>Distance for 55: 0.24176972954752077</t>
  </si>
  <si>
    <t>Corrections shape at 56: (5, 532, 1280, 3)</t>
  </si>
  <si>
    <t>Distance for 56: 0.2486747909141727</t>
  </si>
  <si>
    <t>Corrections shape at 57: (5, 532, 1280, 3)</t>
  </si>
  <si>
    <t>Distance for 57: 0.25171178751105705</t>
  </si>
  <si>
    <t>Corrections shape at 58: (5, 532, 1280, 3)</t>
  </si>
  <si>
    <t>Distance for 58: 0.25490731462541155</t>
  </si>
  <si>
    <t>Corrections shape at 59: (5, 532, 1280, 3)</t>
  </si>
  <si>
    <t>Distance for 59: 0.24928461433915672</t>
  </si>
  <si>
    <t>Corrections shape at 60: (5, 532, 1280, 3)</t>
  </si>
  <si>
    <t>Distance for 60: 0.2636168008870215</t>
  </si>
  <si>
    <t>Corrections shape at 61: (5, 532, 1280, 3)</t>
  </si>
  <si>
    <t>Distance for 61: 0.24017883249791144</t>
  </si>
  <si>
    <t>Corrections shape at 62: (5, 532, 1280, 3)</t>
  </si>
  <si>
    <t>Distance for 62: 0.2439471303872426</t>
  </si>
  <si>
    <t>Corrections shape at 63: (5, 532, 1280, 3)</t>
  </si>
  <si>
    <t>Distance for 63: 0.2372562457000344</t>
  </si>
  <si>
    <t>Corrections shape at 64: (5, 532, 1280, 3)</t>
  </si>
  <si>
    <t>Distance for 64: 0.2389092484581552</t>
  </si>
  <si>
    <t>Corrections shape at 65: (5, 532, 1280, 3)</t>
  </si>
  <si>
    <t>Distance for 65: 0.2590533817693744</t>
  </si>
  <si>
    <t>Corrections shape at 66: (5, 532, 1280, 3)</t>
  </si>
  <si>
    <t>Distance for 66: 0.22448487179959703</t>
  </si>
  <si>
    <t>Corrections shape at 67: (5, 532, 1280, 3)</t>
  </si>
  <si>
    <t>Distance for 67: 0.22291012265651874</t>
  </si>
  <si>
    <t>Corrections shape at 68: (5, 532, 1280, 3)</t>
  </si>
  <si>
    <t>Distance for 68: 0.2247593497377021</t>
  </si>
  <si>
    <t>Corrections shape at 69: (5, 532, 1280, 3)</t>
  </si>
  <si>
    <t>Distance for 69: 0.23125565714224286</t>
  </si>
  <si>
    <t>Corrections shape at 70: (5, 532, 1280, 3)</t>
  </si>
  <si>
    <t>Distance for 70: 0.2436249458665045</t>
  </si>
  <si>
    <t>Corrections shape at 71: (5, 532, 1280, 3)</t>
  </si>
  <si>
    <t>Distance for 71: 0.247054847980859</t>
  </si>
  <si>
    <t>Corrections shape at 72: (5, 532, 1280, 3)</t>
  </si>
  <si>
    <t>Distance for 72: 0.23726531785959998</t>
  </si>
  <si>
    <t>Corrections shape at 73: (5, 532, 1280, 3)</t>
  </si>
  <si>
    <t>Distance for 73: 0.2254582093253968</t>
  </si>
  <si>
    <t>Corrections shape at 74: (5, 532, 1280, 3)</t>
  </si>
  <si>
    <t>Distance for 74: 0.2333061360509116</t>
  </si>
  <si>
    <t>Corrections shape at 75: (5, 532, 1280, 3)</t>
  </si>
  <si>
    <t>Distance for 75: 0.2930674073357413</t>
  </si>
  <si>
    <t>Distance for 1: 0.2080529832547054</t>
  </si>
  <si>
    <t>Distance for 2: 0.2845372219611529</t>
  </si>
  <si>
    <t>Corrections shape at 3: (1, 532, 1280, 3)</t>
  </si>
  <si>
    <t>Distance for 3: 0.27888371165352105</t>
  </si>
  <si>
    <t>Corrections shape at 4: (1, 532, 1280, 3)</t>
  </si>
  <si>
    <t>Distance for 4: 0.2860636137678756</t>
  </si>
  <si>
    <t>Corrections shape at 5: (1, 532, 1280, 3)</t>
  </si>
  <si>
    <t>Distance for 5: 0.2827546539449113</t>
  </si>
  <si>
    <t>Corrections shape at 6: (1, 532, 1280, 3)</t>
  </si>
  <si>
    <t>Distance for 6: 0.2584112241387783</t>
  </si>
  <si>
    <t>Corrections shape at 7: (1, 532, 1280, 3)</t>
  </si>
  <si>
    <t>Distance for 7: 0.28705461186667647</t>
  </si>
  <si>
    <t>Corrections shape at 8: (1, 532, 1280, 3)</t>
  </si>
  <si>
    <t>Distance for 8: 0.25200417941299325</t>
  </si>
  <si>
    <t>Corrections shape at 9: (1, 532, 1280, 3)</t>
  </si>
  <si>
    <t>Distance for 9: 0.2614194493586908</t>
  </si>
  <si>
    <t>Corrections shape at 10: (1, 532, 1280, 3)</t>
  </si>
  <si>
    <t>Distance for 10: 0.24345505307386112</t>
  </si>
  <si>
    <t>Corrections shape at 11: (1, 532, 1280, 3)</t>
  </si>
  <si>
    <t>Distance for 11: 0.24282825054363852</t>
  </si>
  <si>
    <t>Corrections shape at 12: (1, 532, 1280, 3)</t>
  </si>
  <si>
    <t>Distance for 12: 0.2513313096620227</t>
  </si>
  <si>
    <t>Corrections shape at 13: (1, 532, 1280, 3)</t>
  </si>
  <si>
    <t>Distance for 13: 0.2519950151113077</t>
  </si>
  <si>
    <t>Corrections shape at 14: (1, 532, 1280, 3)</t>
  </si>
  <si>
    <t>Distance for 14: 0.24628965950415255</t>
  </si>
  <si>
    <t>Corrections shape at 15: (1, 532, 1280, 3)</t>
  </si>
  <si>
    <t>Distance for 15: 0.21697295475207626</t>
  </si>
  <si>
    <t>Corrections shape at 16: (1, 532, 1280, 3)</t>
  </si>
  <si>
    <t>Distance for 16: 0.27847734762764753</t>
  </si>
  <si>
    <t>Corrections shape at 17: (1, 532, 1280, 3)</t>
  </si>
  <si>
    <t>Distance for 17: 0.21236796994016904</t>
  </si>
  <si>
    <t>Corrections shape at 18: (1, 532, 1280, 3)</t>
  </si>
  <si>
    <t>Distance for 18: 0.2256784289922109</t>
  </si>
  <si>
    <t>Corrections shape at 19: (1, 532, 1280, 3)</t>
  </si>
  <si>
    <t>Distance for 19: 0.20593395252837976</t>
  </si>
  <si>
    <t>Corrections shape at 20: (1, 532, 1280, 3)</t>
  </si>
  <si>
    <t>Distance for 20: 0.19764704922539192</t>
  </si>
  <si>
    <t>Corrections shape at 21: (1, 532, 1280, 3)</t>
  </si>
  <si>
    <t>Distance for 21: 0.20710698506376235</t>
  </si>
  <si>
    <t>Corrections shape at 22: (1, 532, 1280, 3)</t>
  </si>
  <si>
    <t>Distance for 22: 0.20948190981436435</t>
  </si>
  <si>
    <t>Corrections shape at 23: (1, 532, 1280, 3)</t>
  </si>
  <si>
    <t>Distance for 23: 0.20173863350164628</t>
  </si>
  <si>
    <t>Corrections shape at 24: (1, 532, 1280, 3)</t>
  </si>
  <si>
    <t>Distance for 24: 0.19870245658570446</t>
  </si>
  <si>
    <t>Corrections shape at 25: (1, 532, 1280, 3)</t>
  </si>
  <si>
    <t>Distance for 25: 0.20009621748918865</t>
  </si>
  <si>
    <t>Corrections shape at 26: (1, 532, 1280, 3)</t>
  </si>
  <si>
    <t>Distance for 26: 0.2882436982468426</t>
  </si>
  <si>
    <t>Corrections shape at 27: (1, 532, 1280, 3)</t>
  </si>
  <si>
    <t>Distance for 27: 0.3190107813958917</t>
  </si>
  <si>
    <t>Corrections shape at 28: (1, 532, 1280, 3)</t>
  </si>
  <si>
    <t>Distance for 28: 0.25644968733107276</t>
  </si>
  <si>
    <t>Corrections shape at 29: (1, 532, 1280, 3)</t>
  </si>
  <si>
    <t>Distance for 29: 0.25596525013514176</t>
  </si>
  <si>
    <t>Corrections shape at 30: (1, 532, 1280, 3)</t>
  </si>
  <si>
    <t>Distance for 30: 0.25034938948166985</t>
  </si>
  <si>
    <t>Corrections shape at 31: (1, 532, 1280, 3)</t>
  </si>
  <si>
    <t>Distance for 31: 0.25162571141395157</t>
  </si>
  <si>
    <t>Corrections shape at 32: (1, 532, 1280, 3)</t>
  </si>
  <si>
    <t>Distance for 32: 0.22231833797115338</t>
  </si>
  <si>
    <t>Corrections shape at 33: (1, 532, 1280, 3)</t>
  </si>
  <si>
    <t>Distance for 33: 0.2846813629508821</t>
  </si>
  <si>
    <t>Corrections shape at 34: (1, 532, 1280, 3)</t>
  </si>
  <si>
    <t>Distance for 34: 0.21780334913570693</t>
  </si>
  <si>
    <t>Corrections shape at 35: (1, 532, 1280, 3)</t>
  </si>
  <si>
    <t>Distance for 35: 0.22387919477001328</t>
  </si>
  <si>
    <t>Corrections shape at 36: (1, 532, 1280, 3)</t>
  </si>
  <si>
    <t>Distance for 36: 0.19981799435783085</t>
  </si>
  <si>
    <t>Corrections shape at 37: (1, 532, 1280, 3)</t>
  </si>
  <si>
    <t>Distance for 37: 0.22998161764705882</t>
  </si>
  <si>
    <t>Corrections shape at 38: (1, 532, 1280, 3)</t>
  </si>
  <si>
    <t>Distance for 38: 0.2905993748925009</t>
  </si>
  <si>
    <t>Corrections shape at 39: (1, 532, 1280, 3)</t>
  </si>
  <si>
    <t>Distance for 39: 0.22641140803909282</t>
  </si>
  <si>
    <t>Corrections shape at 40: (1, 532, 1280, 3)</t>
  </si>
  <si>
    <t>Distance for 40: 0.22439638656997887</t>
  </si>
  <si>
    <t>Corrections shape at 41: (1, 532, 1280, 3)</t>
  </si>
  <si>
    <t>Distance for 41: 0.21375677052619294</t>
  </si>
  <si>
    <t>Corrections shape at 42: (1, 532, 1280, 3)</t>
  </si>
  <si>
    <t>Distance for 42: 0.2132826820421151</t>
  </si>
  <si>
    <t>Corrections shape at 43: (1, 532, 1280, 3)</t>
  </si>
  <si>
    <t>Distance for 43: 0.20738014613740233</t>
  </si>
  <si>
    <t>Corrections shape at 44: (1, 532, 1280, 3)</t>
  </si>
  <si>
    <t>Distance for 44: 0.20781816290112537</t>
  </si>
  <si>
    <t>Corrections shape at 45: (1, 532, 1280, 3)</t>
  </si>
  <si>
    <t>Distance for 45: 0.20850709609501694</t>
  </si>
  <si>
    <t>Corrections shape at 46: (1, 532, 1280, 3)</t>
  </si>
  <si>
    <t>Distance for 46: 0.21713997578197947</t>
  </si>
  <si>
    <t>Corrections shape at 47: (1, 532, 1280, 3)</t>
  </si>
  <si>
    <t>Distance for 47: 0.30069880583812475</t>
  </si>
  <si>
    <t>Corrections shape at 48: (1, 532, 1280, 3)</t>
  </si>
  <si>
    <t>Distance for 48: 0.29655253905290185</t>
  </si>
  <si>
    <t>Corrections shape at 49: (1, 532, 1280, 3)</t>
  </si>
  <si>
    <t>Distance for 49: 0.21335836527593494</t>
  </si>
  <si>
    <t>Corrections shape at 50: (1, 532, 1280, 3)</t>
  </si>
  <si>
    <t>Distance for 50: 0.3034966648391813</t>
  </si>
  <si>
    <t>Corrections shape at 51: (1, 532, 1280, 3)</t>
  </si>
  <si>
    <t>Distance for 51: 0.22848726250368567</t>
  </si>
  <si>
    <t>Corrections shape at 52: (1, 532, 1280, 3)</t>
  </si>
  <si>
    <t>Distance for 52: 0.2138017282022458</t>
  </si>
  <si>
    <t>Corrections shape at 53: (1, 532, 1280, 3)</t>
  </si>
  <si>
    <t>Distance for 53: 0.20648563235601258</t>
  </si>
  <si>
    <t>Corrections shape at 54: (1, 532, 1280, 3)</t>
  </si>
  <si>
    <t>Distance for 54: 0.2742408583499189</t>
  </si>
  <si>
    <t>Corrections shape at 55: (1, 532, 1280, 3)</t>
  </si>
  <si>
    <t>Distance for 55: 0.3147253876879699</t>
  </si>
  <si>
    <t>Corrections shape at 56: (1, 532, 1280, 3)</t>
  </si>
  <si>
    <t>Distance for 56: 0.24531798821502285</t>
  </si>
  <si>
    <t>Corrections shape at 57: (1, 532, 1280, 3)</t>
  </si>
  <si>
    <t>Distance for 57: 0.24389330979102167</t>
  </si>
  <si>
    <t>Corrections shape at 58: (1, 532, 1280, 3)</t>
  </si>
  <si>
    <t>Distance for 58: 0.23662554824561405</t>
  </si>
  <si>
    <t>Corrections shape at 59: (1, 532, 1280, 3)</t>
  </si>
  <si>
    <t>Distance for 59: 0.2412654856350435</t>
  </si>
  <si>
    <t>Corrections shape at 60: (1, 532, 1280, 3)</t>
  </si>
  <si>
    <t>Distance for 60: 0.25528352898176815</t>
  </si>
  <si>
    <t>Corrections shape at 61: (1, 532, 1280, 3)</t>
  </si>
  <si>
    <t>Distance for 61: 0.27932373250835424</t>
  </si>
  <si>
    <t>Corrections shape at 62: (1, 532, 1280, 3)</t>
  </si>
  <si>
    <t>Distance for 62: 0.28721642302754435</t>
  </si>
  <si>
    <t>Corrections shape at 63: (1, 532, 1280, 3)</t>
  </si>
  <si>
    <t>Distance for 63: 0.2744946369446902</t>
  </si>
  <si>
    <t>Corrections shape at 64: (1, 532, 1280, 3)</t>
  </si>
  <si>
    <t>Distance for 64: 0.25860090637132044</t>
  </si>
  <si>
    <t>Corrections shape at 65: (1, 532, 1280, 3)</t>
  </si>
  <si>
    <t>Distance for 65: 0.26421494721792227</t>
  </si>
  <si>
    <t>Corrections shape at 66: (1, 532, 1280, 3)</t>
  </si>
  <si>
    <t>Distance for 66: 0.28966122605840583</t>
  </si>
  <si>
    <t>Corrections shape at 67: (1, 532, 1280, 3)</t>
  </si>
  <si>
    <t>Distance for 67: 0.22719175389454027</t>
  </si>
  <si>
    <t>Corrections shape at 68: (1, 532, 1280, 3)</t>
  </si>
  <si>
    <t>Distance for 68: 0.23510171530234902</t>
  </si>
  <si>
    <t>Corrections shape at 69: (1, 532, 1280, 3)</t>
  </si>
  <si>
    <t>Distance for 69: 0.2247175824825544</t>
  </si>
  <si>
    <t>Corrections shape at 70: (1, 532, 1280, 3)</t>
  </si>
  <si>
    <t>Distance for 70: 0.2368001729200452</t>
  </si>
  <si>
    <t>Corrections shape at 71: (1, 532, 1280, 3)</t>
  </si>
  <si>
    <t>Distance for 71: 0.24756283324733402</t>
  </si>
  <si>
    <t>Corrections shape at 72: (1, 532, 1280, 3)</t>
  </si>
  <si>
    <t>Distance for 72: 0.23733717527581208</t>
  </si>
  <si>
    <t>Corrections shape at 73: (1, 532, 1280, 3)</t>
  </si>
  <si>
    <t>Distance for 73: 0.2422611196342572</t>
  </si>
  <si>
    <t>Corrections shape at 74: (1, 532, 1280, 3)</t>
  </si>
  <si>
    <t>Distance for 74: 0.2297159085673743</t>
  </si>
  <si>
    <t>Corrections shape at 75: (1, 532, 1280, 3)</t>
  </si>
  <si>
    <t>Distance for 75: 0.2861245619410045</t>
  </si>
  <si>
    <t>Distance for 1: 0.2881001581005209</t>
  </si>
  <si>
    <t>Distance for 2: 0.38430352458966044</t>
  </si>
  <si>
    <t>Distance for 3: 0.3822876623237014</t>
  </si>
  <si>
    <t>Distance for 4: 0.3798654859421839</t>
  </si>
  <si>
    <t>Distance for 5: 0.3813673429898275</t>
  </si>
  <si>
    <t>Distance for 6: 0.316234228340459</t>
  </si>
  <si>
    <t>Distance for 7: 0.3215358747665733</t>
  </si>
  <si>
    <t>Distance for 8: 0.3227827937644356</t>
  </si>
  <si>
    <t>Distance for 9: 0.31820859401874785</t>
  </si>
  <si>
    <t>Distance for 10: 0.31488652505958525</t>
  </si>
  <si>
    <t>Distance for 11: 0.30061275853543173</t>
  </si>
  <si>
    <t>Distance for 12: 0.3001076872635019</t>
  </si>
  <si>
    <t>Distance for 13: 0.30084100416482384</t>
  </si>
  <si>
    <t>Distance for 14: 0.2976371669830213</t>
  </si>
  <si>
    <t>Distance for 15: 0.24992123384441495</t>
  </si>
  <si>
    <t>Distance for 16: 0.24142437128360117</t>
  </si>
  <si>
    <t>Distance for 17: 0.24279158757801367</t>
  </si>
  <si>
    <t>Distance for 18: 0.24251355832903337</t>
  </si>
  <si>
    <t>Distance for 19: 0.24258066082792767</t>
  </si>
  <si>
    <t>Distance for 20: 0.22014606637611184</t>
  </si>
  <si>
    <t>Distance for 21: 0.22738135934198242</t>
  </si>
  <si>
    <t>Distance for 22: 0.2280032341884122</t>
  </si>
  <si>
    <t>Distance for 23: 0.22959941213327437</t>
  </si>
  <si>
    <t>Distance for 24: 0.22856053084611036</t>
  </si>
  <si>
    <t>Distance for 25: 0.22946531463462577</t>
  </si>
  <si>
    <t>Distance for 26: 0.3169957349716202</t>
  </si>
  <si>
    <t>Distance for 27: 0.2743378072171851</t>
  </si>
  <si>
    <t>Distance for 28: 0.2776118163822547</t>
  </si>
  <si>
    <t>Distance for 29: 0.28049897453498945</t>
  </si>
  <si>
    <t>Distance for 30: 0.2758971071981424</t>
  </si>
  <si>
    <t>Distance for 31: 0.29508721635584056</t>
  </si>
  <si>
    <t>Distance for 32: 0.2342374836447737</t>
  </si>
  <si>
    <t>Distance for 33: 0.2398406248464298</t>
  </si>
  <si>
    <t>Distance for 34: 0.24152548766217014</t>
  </si>
  <si>
    <t>Distance for 35: 0.23953274155056758</t>
  </si>
  <si>
    <t>Distance for 36: 0.24308879198609268</t>
  </si>
  <si>
    <t>Distance for 37: 0.2698701909491867</t>
  </si>
  <si>
    <t>Distance for 38: 0.2423749381879945</t>
  </si>
  <si>
    <t>Distance for 39: 0.24271832499447146</t>
  </si>
  <si>
    <t>Distance for 40: 0.24119305808946387</t>
  </si>
  <si>
    <t>Distance for 41: 0.2387501055795125</t>
  </si>
  <si>
    <t>Distance for 42: 0.23269902697921274</t>
  </si>
  <si>
    <t>Distance for 43: 0.25198545152710206</t>
  </si>
  <si>
    <t>Distance for 44: 0.2522248405941324</t>
  </si>
  <si>
    <t>Distance for 45: 0.25605841925586026</t>
  </si>
  <si>
    <t>Distance for 46: 0.2569622988998231</t>
  </si>
  <si>
    <t>Distance for 47: 0.3764959676304732</t>
  </si>
  <si>
    <t>Distance for 48: 0.2917278855072731</t>
  </si>
  <si>
    <t>Distance for 49: 0.25610551539694826</t>
  </si>
  <si>
    <t>Distance for 50: 0.2313091897943388</t>
  </si>
  <si>
    <t>Distance for 51: 0.22333871404921618</t>
  </si>
  <si>
    <t>Distance for 52: 0.22658867028170918</t>
  </si>
  <si>
    <t>Distance for 53: 0.2307798467522974</t>
  </si>
  <si>
    <t>Distance for 54: 0.3175229318701165</t>
  </si>
  <si>
    <t>Distance for 55: 0.26808194467479973</t>
  </si>
  <si>
    <t>Distance for 56: 0.2730653418165512</t>
  </si>
  <si>
    <t>Distance for 57: 0.27800395788797977</t>
  </si>
  <si>
    <t>Distance for 58: 0.2668962157231314</t>
  </si>
  <si>
    <t>Distance for 59: 0.2630061520222124</t>
  </si>
  <si>
    <t>Distance for 60: 0.29167759318639735</t>
  </si>
  <si>
    <t>Distance for 61: 0.2633857794762642</t>
  </si>
  <si>
    <t>Distance for 62: 0.2684973885387488</t>
  </si>
  <si>
    <t>Distance for 63: 0.2549548503611971</t>
  </si>
  <si>
    <t>Distance for 64: 0.25586383045542777</t>
  </si>
  <si>
    <t>Distance for 65: 0.29602420381529804</t>
  </si>
  <si>
    <t>Distance for 66: 0.2617488459199469</t>
  </si>
  <si>
    <t>Distance for 67: 0.25837904350336627</t>
  </si>
  <si>
    <t>Distance for 68: 0.2528342858524989</t>
  </si>
  <si>
    <t>Distance for 69: 0.2522404260498059</t>
  </si>
  <si>
    <t>Distance for 70: 0.2673418918005799</t>
  </si>
  <si>
    <t>Distance for 71: 0.2790005440224335</t>
  </si>
  <si>
    <t>Distance for 72: 0.2720668763667748</t>
  </si>
  <si>
    <t>Distance for 73: 0.2618062331840631</t>
  </si>
  <si>
    <t>Distance for 74: 0.273352063138852</t>
  </si>
  <si>
    <t>Distance for 75: 0.3301160280449899</t>
  </si>
  <si>
    <t>Distance for 75: 0.27606058075642537</t>
  </si>
  <si>
    <t>Distance for 1: 0.27609758541574525</t>
  </si>
  <si>
    <t>Distance for 2: 0.37230425750344</t>
  </si>
  <si>
    <t>Distance for 3: 0.3714354667305519</t>
  </si>
  <si>
    <t>Distance for 4: 0.3683892002524694</t>
  </si>
  <si>
    <t>Distance for 5: 0.3691381256449948</t>
  </si>
  <si>
    <t>Distance for 6: 0.3076183066428326</t>
  </si>
  <si>
    <t>Distance for 7: 0.30898375112106247</t>
  </si>
  <si>
    <t>Distance for 8: 0.3097577276524645</t>
  </si>
  <si>
    <t>Distance for 9: 0.28687511709727753</t>
  </si>
  <si>
    <t>Distance for 10: 0.28302282782630594</t>
  </si>
  <si>
    <t>Distance for 11: 0.28363258982321</t>
  </si>
  <si>
    <t>Distance for 12: 0.2863938184923092</t>
  </si>
  <si>
    <t>Distance for 13: 0.29496977162575555</t>
  </si>
  <si>
    <t>Distance for 14: 0.29116002130018676</t>
  </si>
  <si>
    <t>Distance for 15: 0.24489291933878815</t>
  </si>
  <si>
    <t>Distance for 16: 0.23972653946447</t>
  </si>
  <si>
    <t>Distance for 17: 0.23896170803847855</t>
  </si>
  <si>
    <t>Distance for 18: 0.23791798545075926</t>
  </si>
  <si>
    <t>Distance for 19: 0.2222857426962013</t>
  </si>
  <si>
    <t>Distance for 20: 0.22518485244975184</t>
  </si>
  <si>
    <t>Distance for 21: 0.22881598143643422</t>
  </si>
  <si>
    <t>Distance for 22: 0.23678385800592167</t>
  </si>
  <si>
    <t>Distance for 23: 0.23045082643803136</t>
  </si>
  <si>
    <t>Distance for 24: 0.22755481880252101</t>
  </si>
  <si>
    <t>Distance for 25: 0.22685372092916115</t>
  </si>
  <si>
    <t>Distance for 26: 0.3107813095084525</t>
  </si>
  <si>
    <t>Distance for 27: 0.2627252625282569</t>
  </si>
  <si>
    <t>Distance for 28: 0.26150260378274115</t>
  </si>
  <si>
    <t>Distance for 29: 0.3215361281574033</t>
  </si>
  <si>
    <t>Distance for 30: 0.29949265972836503</t>
  </si>
  <si>
    <t>Distance for 31: 0.29949614193265023</t>
  </si>
  <si>
    <t>Distance for 32: 0.23907304643348568</t>
  </si>
  <si>
    <t>Distance for 33: 0.2397374871001032</t>
  </si>
  <si>
    <t>Distance for 34: 0.23255716650695366</t>
  </si>
  <si>
    <t>Distance for 35: 0.2383095357112143</t>
  </si>
  <si>
    <t>Distance for 36: 0.22828257262334758</t>
  </si>
  <si>
    <t>Distance for 37: 0.2511610387027618</t>
  </si>
  <si>
    <t>Distance for 38: 0.21234290344427245</t>
  </si>
  <si>
    <t>Distance for 39: 0.23105228604599734</t>
  </si>
  <si>
    <t>Distance for 40: 0.2705027005319672</t>
  </si>
  <si>
    <t>Distance for 41: 0.25153366143606565</t>
  </si>
  <si>
    <t>Distance for 42: 0.24735885746842598</t>
  </si>
  <si>
    <t>Distance for 43: 0.24663050280419185</t>
  </si>
  <si>
    <t>Distance for 44: 0.24688343868249055</t>
  </si>
  <si>
    <t>Distance for 45: 0.24669419028576342</t>
  </si>
  <si>
    <t>Distance for 46: 0.24541963825003685</t>
  </si>
  <si>
    <t>Distance for 47: 0.36668537151702785</t>
  </si>
  <si>
    <t>Distance for 48: 0.27880537933375105</t>
  </si>
  <si>
    <t>Distance for 49: 0.2513966441839894</t>
  </si>
  <si>
    <t>Distance for 50: 0.23181601176654873</t>
  </si>
  <si>
    <t>Distance for 51: 0.22719743407231313</t>
  </si>
  <si>
    <t>Distance for 52: 0.23651480685475945</t>
  </si>
  <si>
    <t>Distance for 53: 0.22773912991731782</t>
  </si>
  <si>
    <t>Distance for 54: 0.3020146490613789</t>
  </si>
  <si>
    <t>Distance for 55: 0.243117415551747</t>
  </si>
  <si>
    <t>Distance for 56: 0.25787769054990417</t>
  </si>
  <si>
    <t>Distance for 57: 0.29849085604636594</t>
  </si>
  <si>
    <t>Distance for 58: 0.28150724160278146</t>
  </si>
  <si>
    <t>Distance for 59: 0.26397562149859943</t>
  </si>
  <si>
    <t>Distance for 60: 0.28532873237014106</t>
  </si>
  <si>
    <t>Distance for 61: 0.25999402803884714</t>
  </si>
  <si>
    <t>Distance for 62: 0.2675981524737088</t>
  </si>
  <si>
    <t>Distance for 63: 0.2583532974593346</t>
  </si>
  <si>
    <t>Distance for 64: 0.26168192962492015</t>
  </si>
  <si>
    <t>Distance for 65: 0.2756376081134208</t>
  </si>
  <si>
    <t>Distance for 66: 0.24989904678976854</t>
  </si>
  <si>
    <t>Distance for 67: 0.24911344883348077</t>
  </si>
  <si>
    <t>Distance for 68: 0.27060992900449654</t>
  </si>
  <si>
    <t>Distance for 69: 0.2606963563934346</t>
  </si>
  <si>
    <t>Distance for 70: 0.2690999576914099</t>
  </si>
  <si>
    <t>Distance for 71: 0.2773873581779203</t>
  </si>
  <si>
    <t>Distance for 72: 0.2675905949002408</t>
  </si>
  <si>
    <t>Distance for 73: 0.25801059020099265</t>
  </si>
  <si>
    <t>Distance for 74: 0.2659218454377365</t>
  </si>
  <si>
    <t>Distance for 75: 0.3200869936790506</t>
  </si>
  <si>
    <t>Distance for 75: 0.273883512012261</t>
  </si>
  <si>
    <t>Distance for 1: 0.26437054070531724</t>
  </si>
  <si>
    <t>Distance for 2: 0.35813921868089343</t>
  </si>
  <si>
    <t>Distance for 3: 0.34845426410695857</t>
  </si>
  <si>
    <t>Distance for 4: 0.3523987818811735</t>
  </si>
  <si>
    <t>Distance for 5: 0.3542452542968942</t>
  </si>
  <si>
    <t>Distance for 6: 0.29763154055481844</t>
  </si>
  <si>
    <t>Distance for 7: 0.31231129869711044</t>
  </si>
  <si>
    <t>Distance for 8: 0.2884126715379134</t>
  </si>
  <si>
    <t>Distance for 9: 0.3008986198646125</t>
  </si>
  <si>
    <t>Distance for 10: 0.2831432057472112</t>
  </si>
  <si>
    <t>Distance for 11: 0.27889618539301686</t>
  </si>
  <si>
    <t>Distance for 12: 0.28744948692196176</t>
  </si>
  <si>
    <t>Distance for 13: 0.29067883787286847</t>
  </si>
  <si>
    <t>Distance for 14: 0.28599450525824366</t>
  </si>
  <si>
    <t>Distance for 15: 0.2391893105926581</t>
  </si>
  <si>
    <t>Distance for 16: 0.27885542018342424</t>
  </si>
  <si>
    <t>Distance for 17: 0.2242779474728488</t>
  </si>
  <si>
    <t>Distance for 18: 0.23923954340508133</t>
  </si>
  <si>
    <t>Distance for 19: 0.21949780624969287</t>
  </si>
  <si>
    <t>Distance for 20: 0.21405047929259424</t>
  </si>
  <si>
    <t>Distance for 21: 0.22348329847289794</t>
  </si>
  <si>
    <t>Distance for 22: 0.2249701593905106</t>
  </si>
  <si>
    <t>Distance for 23: 0.22020413894724555</t>
  </si>
  <si>
    <t>Distance for 24: 0.21708872556698117</t>
  </si>
  <si>
    <t>Distance for 25: 0.21989317848850065</t>
  </si>
  <si>
    <t>Distance for 26: 0.309523293144012</t>
  </si>
  <si>
    <t>Distance for 27: 0.338999705145216</t>
  </si>
  <si>
    <t>Distance for 28: 0.2853033875282569</t>
  </si>
  <si>
    <t>Distance for 29: 0.2821939845016954</t>
  </si>
  <si>
    <t>Distance for 30: 0.27513526079291367</t>
  </si>
  <si>
    <t>Distance for 31: 0.2722927838898717</t>
  </si>
  <si>
    <t>Distance for 32: 0.22734462726976756</t>
  </si>
  <si>
    <t>Distance for 33: 0.28407561297545336</t>
  </si>
  <si>
    <t>Distance for 34: 0.2209062311876505</t>
  </si>
  <si>
    <t>Distance for 35: 0.22812915215428275</t>
  </si>
  <si>
    <t>Distance for 36: 0.20574355043552509</t>
  </si>
  <si>
    <t>Distance for 37: 0.23684763762961325</t>
  </si>
  <si>
    <t>Distance for 38: 0.2944154542299376</t>
  </si>
  <si>
    <t>Distance for 39: 0.23765085584672466</t>
  </si>
  <si>
    <t>Distance for 40: 0.23869464946066146</t>
  </si>
  <si>
    <t>Distance for 41: 0.23429661776991498</t>
  </si>
  <si>
    <t>Distance for 42: 0.22985119623507297</t>
  </si>
  <si>
    <t>Distance for 43: 0.22793028450415254</t>
  </si>
  <si>
    <t>Distance for 44: 0.22829874548503612</t>
  </si>
  <si>
    <t>Distance for 45: 0.23055106554683277</t>
  </si>
  <si>
    <t>Distance for 46: 0.23686305415806674</t>
  </si>
  <si>
    <t>Distance for 47: 0.33891982944493587</t>
  </si>
  <si>
    <t>Distance for 48: 0.33498840928915424</t>
  </si>
  <si>
    <t>Distance for 49: 0.21704264298921322</t>
  </si>
  <si>
    <t>Distance for 50: 0.3050426061323652</t>
  </si>
  <si>
    <t>Distance for 51: 0.23838032581453633</t>
  </si>
  <si>
    <t>Distance for 52: 0.22821468307717824</t>
  </si>
  <si>
    <t>Distance for 53: 0.21931685064376627</t>
  </si>
  <si>
    <t>Distance for 54: 0.29204310561944075</t>
  </si>
  <si>
    <t>Distance for 55: 0.3305571354089882</t>
  </si>
  <si>
    <t>Distance for 56: 0.2701276283539732</t>
  </si>
  <si>
    <t>Distance for 57: 0.2673094308995528</t>
  </si>
  <si>
    <t>Distance for 58: 0.2566556806384835</t>
  </si>
  <si>
    <t>Distance for 59: 0.2491031596300801</t>
  </si>
  <si>
    <t>Distance for 60: 0.27014181632082657</t>
  </si>
  <si>
    <t>Distance for 61: 0.2859107480711583</t>
  </si>
  <si>
    <t>Distance for 62: 0.29558760949555263</t>
  </si>
  <si>
    <t>Distance for 63: 0.283000473764067</t>
  </si>
  <si>
    <t>Distance for 64: 0.2672900868132341</t>
  </si>
  <si>
    <t>Distance for 65: 0.27471203283945156</t>
  </si>
  <si>
    <t>Distance for 66: 0.3075857535996855</t>
  </si>
  <si>
    <t>Distance for 67: 0.2528173259435353</t>
  </si>
  <si>
    <t>Distance for 68: 0.261313055924124</t>
  </si>
  <si>
    <t>Distance for 69: 0.25140065044658216</t>
  </si>
  <si>
    <t>Distance for 70: 0.26064900878114405</t>
  </si>
  <si>
    <t>Distance for 71: 0.2746067393514423</t>
  </si>
  <si>
    <t>Distance for 72: 0.26807922648225957</t>
  </si>
  <si>
    <t>Distance for 73: 0.2634750152802349</t>
  </si>
  <si>
    <t>Distance for 74: 0.240750155873753</t>
  </si>
  <si>
    <t>Distance for 75: 0.31105748439726766</t>
  </si>
  <si>
    <t>Distance for 75: 0.12247301003734827</t>
  </si>
  <si>
    <t>Distance for 1: 0.1435607823173129</t>
  </si>
  <si>
    <t>Distance for 2: 0.19562314180057988</t>
  </si>
  <si>
    <t>Distance for 3: 0.18565074796365916</t>
  </si>
  <si>
    <t>Distance for 4: 0.18696203591085558</t>
  </si>
  <si>
    <t>Distance for 5: 0.1871326600815765</t>
  </si>
  <si>
    <t>Distance for 6: 0.20895088901788786</t>
  </si>
  <si>
    <t>Distance for 7: 0.15537892295075925</t>
  </si>
  <si>
    <t>Distance for 8: 0.1597640873783724</t>
  </si>
  <si>
    <t>Distance for 9: 0.1524783907532311</t>
  </si>
  <si>
    <t>Distance for 10: 0.14826156997886875</t>
  </si>
  <si>
    <t>Distance for 11: 0.15110404496228316</t>
  </si>
  <si>
    <t>Distance for 12: 0.15098383980785296</t>
  </si>
  <si>
    <t>Distance for 13: 0.15335308246105459</t>
  </si>
  <si>
    <t>Distance for 14: 0.1473453605674726</t>
  </si>
  <si>
    <t>Distance for 15: 0.22778681922330335</t>
  </si>
  <si>
    <t>Distance for 16: 0.12374670207995479</t>
  </si>
  <si>
    <t>Distance for 17: 0.12995272341392697</t>
  </si>
  <si>
    <t>Distance for 18: 0.1300841737462529</t>
  </si>
  <si>
    <t>Distance for 19: 0.1230545573492555</t>
  </si>
  <si>
    <t>Distance for 20: 0.12489610016155585</t>
  </si>
  <si>
    <t>Distance for 21: 0.125125105963438</t>
  </si>
  <si>
    <t>Distance for 22: 0.1259825805322129</t>
  </si>
  <si>
    <t>Distance for 23: 0.1288248002051698</t>
  </si>
  <si>
    <t>Distance for 24: 0.12403829157759595</t>
  </si>
  <si>
    <t>Distance for 25: 0.12622626188633349</t>
  </si>
  <si>
    <t>Distance for 26: 0.2691388474249349</t>
  </si>
  <si>
    <t>Distance for 27: 0.14804142133827214</t>
  </si>
  <si>
    <t>Distance for 28: 0.14510366180463413</t>
  </si>
  <si>
    <t>Distance for 29: 0.15136622384699494</t>
  </si>
  <si>
    <t>Distance for 30: 0.1463533988156666</t>
  </si>
  <si>
    <t>Distance for 31: 0.14858954217651973</t>
  </si>
  <si>
    <t>Distance for 32: 0.2308905631879945</t>
  </si>
  <si>
    <t>Distance for 33: 0.12840904344193818</t>
  </si>
  <si>
    <t>Distance for 34: 0.12878023413312695</t>
  </si>
  <si>
    <t>Distance for 35: 0.12343141862007961</t>
  </si>
  <si>
    <t>Distance for 36: 0.13265755342707258</t>
  </si>
  <si>
    <t>Distance for 37: 0.24915345770983832</t>
  </si>
  <si>
    <t>Distance for 38: 0.12946016043478795</t>
  </si>
  <si>
    <t>Distance for 39: 0.12587454005725096</t>
  </si>
  <si>
    <t>Distance for 40: 0.13142600296697626</t>
  </si>
  <si>
    <t>Distance for 41: 0.1263171965606418</t>
  </si>
  <si>
    <t>Distance for 42: 0.12435452717271119</t>
  </si>
  <si>
    <t>Distance for 43: 0.12351031531033466</t>
  </si>
  <si>
    <t>Distance for 44: 0.12455182072829131</t>
  </si>
  <si>
    <t>Distance for 45: 0.1321970309505381</t>
  </si>
  <si>
    <t>Distance for 46: 0.13345584396039117</t>
  </si>
  <si>
    <t>Distance for 47: 0.2515738910695857</t>
  </si>
  <si>
    <t>Distance for 48: 0.14122747701054106</t>
  </si>
  <si>
    <t>Distance for 49: 0.25391785606786577</t>
  </si>
  <si>
    <t>Distance for 50: 0.1380404788011696</t>
  </si>
  <si>
    <t>Distance for 51: 0.13225992754557964</t>
  </si>
  <si>
    <t>Distance for 52: 0.13133559810985798</t>
  </si>
  <si>
    <t>Distance for 53: 0.13876474849808346</t>
  </si>
  <si>
    <t>Distance for 54: 0.28051650073406553</t>
  </si>
  <si>
    <t>Distance for 55: 0.14897252321981425</t>
  </si>
  <si>
    <t>Distance for 56: 0.1555093194075876</t>
  </si>
  <si>
    <t>Distance for 57: 0.14927006356270578</t>
  </si>
  <si>
    <t>Distance for 58: 0.14074869887648042</t>
  </si>
  <si>
    <t>Distance for 59: 0.22092069942011894</t>
  </si>
  <si>
    <t>Distance for 60: 0.22866181807152686</t>
  </si>
  <si>
    <t>Distance for 61: 0.20581202354845446</t>
  </si>
  <si>
    <t>Distance for 62: 0.20177129596356086</t>
  </si>
  <si>
    <t>Distance for 63: 0.19941361330716498</t>
  </si>
  <si>
    <t>Distance for 64: 0.17892894767556144</t>
  </si>
  <si>
    <t>Distance for 65: 0.23758349995700034</t>
  </si>
  <si>
    <t>Distance for 66: 0.15234325857535996</t>
  </si>
  <si>
    <t>Distance for 67: 0.1577235252653693</t>
  </si>
  <si>
    <t>Distance for 68: 0.14991843310789227</t>
  </si>
  <si>
    <t>Distance for 69: 0.15363003671863482</t>
  </si>
  <si>
    <t>Distance for 70: 0.1706266144067276</t>
  </si>
  <si>
    <t>Distance for 71: 0.17504572360742543</t>
  </si>
  <si>
    <t>Distance for 72: 0.17326429968917392</t>
  </si>
  <si>
    <t>Distance for 73: 0.15688485728721313</t>
  </si>
  <si>
    <t>Distance for 74: 0.1610795485957541</t>
  </si>
  <si>
    <t>Distance for 75: 0.26818028719163106</t>
  </si>
  <si>
    <t>Distance for 1: 0.1391063385332203</t>
  </si>
  <si>
    <t>Distance for 2: 0.2061236981086294</t>
  </si>
  <si>
    <t>Distance for 3: 0.20616531179357708</t>
  </si>
  <si>
    <t>Distance for 4: 0.20345537173202613</t>
  </si>
  <si>
    <t>Distance for 5: 0.20675513078038232</t>
  </si>
  <si>
    <t>Distance for 6: 0.21256531532569167</t>
  </si>
  <si>
    <t>Distance for 7: 0.1579141519546415</t>
  </si>
  <si>
    <t>Distance for 8: 0.16448404827939947</t>
  </si>
  <si>
    <t>Distance for 9: 0.15516924395854834</t>
  </si>
  <si>
    <t>Distance for 10: 0.15255813399921372</t>
  </si>
  <si>
    <t>Distance for 11: 0.14892888624748146</t>
  </si>
  <si>
    <t>Distance for 12: 0.16283802144761414</t>
  </si>
  <si>
    <t>Distance for 13: 0.16015094990847217</t>
  </si>
  <si>
    <t>Distance for 14: 0.1530374592271119</t>
  </si>
  <si>
    <t>Distance for 15: 0.2235576763600177</t>
  </si>
  <si>
    <t>Distance for 16: 0.12594946695783577</t>
  </si>
  <si>
    <t>Distance for 17: 0.131664219141604</t>
  </si>
  <si>
    <t>Distance for 18: 0.13403209693965307</t>
  </si>
  <si>
    <t>Distance for 19: 0.12768340313098925</t>
  </si>
  <si>
    <t>Distance for 20: 0.1314593814499484</t>
  </si>
  <si>
    <t>Distance for 21: 0.1315968574929972</t>
  </si>
  <si>
    <t>Distance for 22: 0.1308889910130719</t>
  </si>
  <si>
    <t>Distance for 23: 0.13143801407624453</t>
  </si>
  <si>
    <t>Distance for 24: 0.12437270988439235</t>
  </si>
  <si>
    <t>Distance for 25: 0.1278154235926827</t>
  </si>
  <si>
    <t>Distance for 26: 0.27069119259545926</t>
  </si>
  <si>
    <t>Distance for 27: 0.1597765783945157</t>
  </si>
  <si>
    <t>Distance for 28: 0.15923510330667354</t>
  </si>
  <si>
    <t>Distance for 29: 0.16659762534399725</t>
  </si>
  <si>
    <t>Distance for 30: 0.1609732453836798</t>
  </si>
  <si>
    <t>Distance for 31: 0.16246162664627253</t>
  </si>
  <si>
    <t>Distance for 32: 0.22534796895731976</t>
  </si>
  <si>
    <t>Distance for 33: 0.1304517900910364</t>
  </si>
  <si>
    <t>Distance for 34: 0.13232472649147378</t>
  </si>
  <si>
    <t>Distance for 35: 0.12809449327976805</t>
  </si>
  <si>
    <t>Distance for 36: 0.13779992643987418</t>
  </si>
  <si>
    <t>Distance for 37: 0.24659493402624208</t>
  </si>
  <si>
    <t>Distance for 38: 0.13961048262506756</t>
  </si>
  <si>
    <t>Distance for 39: 0.13427712203302375</t>
  </si>
  <si>
    <t>Distance for 40: 0.13565061550936164</t>
  </si>
  <si>
    <t>Distance for 41: 0.13249952777163496</t>
  </si>
  <si>
    <t>Distance for 42: 0.127687309572952</t>
  </si>
  <si>
    <t>Distance for 43: 0.12459775357511425</t>
  </si>
  <si>
    <t>Distance for 44: 0.12671070292151948</t>
  </si>
  <si>
    <t>Distance for 45: 0.13558092727222468</t>
  </si>
  <si>
    <t>Distance for 46: 0.13788336112953953</t>
  </si>
  <si>
    <t>Distance for 47: 0.25844958597474077</t>
  </si>
  <si>
    <t>Distance for 48: 0.16201356255221386</t>
  </si>
  <si>
    <t>Distance for 49: 0.23952546808196962</t>
  </si>
  <si>
    <t>Distance for 50: 0.14173698070236868</t>
  </si>
  <si>
    <t>Distance for 51: 0.13418539263293036</t>
  </si>
  <si>
    <t>Distance for 52: 0.13406615113150525</t>
  </si>
  <si>
    <t>Distance for 53: 0.141663996464814</t>
  </si>
  <si>
    <t>Distance for 54: 0.2761503003065261</t>
  </si>
  <si>
    <t>Distance for 55: 0.1548798121222173</t>
  </si>
  <si>
    <t>Distance for 56: 0.1587310340802988</t>
  </si>
  <si>
    <t>Distance for 57: 0.1520248403637771</t>
  </si>
  <si>
    <t>Distance for 58: 0.14949766227763034</t>
  </si>
  <si>
    <t>Distance for 59: 0.22079301347732075</t>
  </si>
  <si>
    <t>Distance for 60: 0.2266236881265664</t>
  </si>
  <si>
    <t>Distance for 61: 0.20727390435340803</t>
  </si>
  <si>
    <t>Distance for 62: 0.20383851978291317</t>
  </si>
  <si>
    <t>Distance for 63: 0.20624942411174996</t>
  </si>
  <si>
    <t>Distance for 64: 0.1902001173276328</t>
  </si>
  <si>
    <t>Distance for 65: 0.2388532145314266</t>
  </si>
  <si>
    <t>Distance for 66: 0.154937328001376</t>
  </si>
  <si>
    <t>Distance for 67: 0.16101991920671777</t>
  </si>
  <si>
    <t>Distance for 68: 0.15096844247567448</t>
  </si>
  <si>
    <t>Distance for 69: 0.15517987485564402</t>
  </si>
  <si>
    <t>Distance for 70: 0.171585829233009</t>
  </si>
  <si>
    <t>Distance for 71: 0.17607444238660377</t>
  </si>
  <si>
    <t>Distance for 72: 0.17245984715157994</t>
  </si>
  <si>
    <t>Distance for 73: 0.15705333531438892</t>
  </si>
  <si>
    <t>Distance for 74: 0.16004480218622535</t>
  </si>
  <si>
    <t>Distance for 75: 0.2682861431304978</t>
  </si>
  <si>
    <t>Distance for 1: 0.1408486404430193</t>
  </si>
  <si>
    <t>Distance for 2: 0.19645245735355546</t>
  </si>
  <si>
    <t>Distance for 3: 0.1886436795112782</t>
  </si>
  <si>
    <t>Distance for 4: 0.20270659990970072</t>
  </si>
  <si>
    <t>Distance for 5: 0.19905892949284978</t>
  </si>
  <si>
    <t>Distance for 6: 0.2113905301704015</t>
  </si>
  <si>
    <t>Distance for 7: 0.1420047840956558</t>
  </si>
  <si>
    <t>Distance for 8: 0.17317902407673597</t>
  </si>
  <si>
    <t>Distance for 9: 0.17025213347400364</t>
  </si>
  <si>
    <t>Distance for 10: 0.1458581234028699</t>
  </si>
  <si>
    <t>Distance for 11: 0.14363171831232494</t>
  </si>
  <si>
    <t>Distance for 12: 0.15865663315764902</t>
  </si>
  <si>
    <t>Distance for 13: 0.15541631153557914</t>
  </si>
  <si>
    <t>Distance for 14: 0.14369292755479385</t>
  </si>
  <si>
    <t>Distance for 15: 0.2288029030142759</t>
  </si>
  <si>
    <t>Distance for 16: 0.14648703560371518</t>
  </si>
  <si>
    <t>Distance for 17: 0.13968216151592217</t>
  </si>
  <si>
    <t>Distance for 18: 0.13786825558074106</t>
  </si>
  <si>
    <t>Distance for 19: 0.12387156041144529</t>
  </si>
  <si>
    <t>Distance for 20: 0.12913492370632462</t>
  </si>
  <si>
    <t>Distance for 21: 0.1295233372954445</t>
  </si>
  <si>
    <t>Distance for 22: 0.13050070987824955</t>
  </si>
  <si>
    <t>Distance for 23: 0.13269311836576736</t>
  </si>
  <si>
    <t>Distance for 24: 0.12515121097781218</t>
  </si>
  <si>
    <t>Distance for 25: 0.12638560632586368</t>
  </si>
  <si>
    <t>Distance for 26: 0.2660577589040002</t>
  </si>
  <si>
    <t>Distance for 27: 0.18014813957381198</t>
  </si>
  <si>
    <t>Distance for 28: 0.1525187086896162</t>
  </si>
  <si>
    <t>Distance for 29: 0.1507621727419038</t>
  </si>
  <si>
    <t>Distance for 30: 0.15705770054732418</t>
  </si>
  <si>
    <t>Distance for 31: 0.15500022267679</t>
  </si>
  <si>
    <t>Distance for 32: 0.22807109877942405</t>
  </si>
  <si>
    <t>Distance for 33: 0.14271182321612855</t>
  </si>
  <si>
    <t>Distance for 34: 0.14020098307963536</t>
  </si>
  <si>
    <t>Distance for 35: 0.13240920929775418</t>
  </si>
  <si>
    <t>Distance for 36: 0.13685672322657133</t>
  </si>
  <si>
    <t>Distance for 37: 0.2477955861620964</t>
  </si>
  <si>
    <t>Distance for 38: 0.14148045128138975</t>
  </si>
  <si>
    <t>Distance for 39: 0.12747403895768833</t>
  </si>
  <si>
    <t>Distance for 40: 0.1297235179707848</t>
  </si>
  <si>
    <t>Distance for 41: 0.12449476172047766</t>
  </si>
  <si>
    <t>Distance for 42: 0.12720410285824857</t>
  </si>
  <si>
    <t>Distance for 43: 0.1239438996541599</t>
  </si>
  <si>
    <t>Distance for 44: 0.1263857195838862</t>
  </si>
  <si>
    <t>Distance for 45: 0.135672226675758</t>
  </si>
  <si>
    <t>Distance for 46: 0.13663860555186988</t>
  </si>
  <si>
    <t>Distance for 47: 0.24837599705452357</t>
  </si>
  <si>
    <t>Distance for 48: 0.2062046027292496</t>
  </si>
  <si>
    <t>Distance for 49: 0.2564474586435451</t>
  </si>
  <si>
    <t>Distance for 50: 0.23374743153840483</t>
  </si>
  <si>
    <t>Distance for 51: 0.15084796665376676</t>
  </si>
  <si>
    <t>Distance for 52: 0.146125016892722</t>
  </si>
  <si>
    <t>Distance for 53: 0.1473404175266598</t>
  </si>
  <si>
    <t>Distance for 54: 0.27588176169590645</t>
  </si>
  <si>
    <t>Distance for 55: 0.16902759733279277</t>
  </si>
  <si>
    <t>Distance for 56: 0.15285746151530788</t>
  </si>
  <si>
    <t>Distance for 57: 0.13958375565138337</t>
  </si>
  <si>
    <t>Distance for 58: 0.14033835162354416</t>
  </si>
  <si>
    <t>Distance for 59: 0.22257045032925452</t>
  </si>
  <si>
    <t>Distance for 60: 0.22810322182601112</t>
  </si>
  <si>
    <t>Distance for 61: 0.2079779853279031</t>
  </si>
  <si>
    <t>Distance for 62: 0.21168620655499043</t>
  </si>
  <si>
    <t>Distance for 63: 0.21074921717590545</t>
  </si>
  <si>
    <t>Distance for 64: 0.19755051307803823</t>
  </si>
  <si>
    <t>Distance for 65: 0.2404799030357757</t>
  </si>
  <si>
    <t>Distance for 66: 0.168023599516561</t>
  </si>
  <si>
    <t>Distance for 67: 0.15636315052336724</t>
  </si>
  <si>
    <t>Distance for 68: 0.1463485824702688</t>
  </si>
  <si>
    <t>Distance for 69: 0.15651140911408423</t>
  </si>
  <si>
    <t>Distance for 70: 0.17351257471190232</t>
  </si>
  <si>
    <t>Distance for 71: 0.17550722125472995</t>
  </si>
  <si>
    <t>Distance for 72: 0.1724109004895818</t>
  </si>
  <si>
    <t>Distance for 73: 0.13966971081195637</t>
  </si>
  <si>
    <t>Distance for 74: 0.16138896951324389</t>
  </si>
  <si>
    <t>Distance for 75: 0.14265219190746475</t>
  </si>
  <si>
    <t>Distance for 1: 0.12887368159983292</t>
  </si>
  <si>
    <t>Distance for 2: 0.16666741724101922</t>
  </si>
  <si>
    <t>Distance for 3: 0.1605033628034547</t>
  </si>
  <si>
    <t>Distance for 4: 0.15304649491375497</t>
  </si>
  <si>
    <t>Distance for 5: 0.15804442363568233</t>
  </si>
  <si>
    <t>Distance for 6: 0.2095654520031697</t>
  </si>
  <si>
    <t>Distance for 7: 0.15034664057508967</t>
  </si>
  <si>
    <t>Distance for 8: 0.15146786044461644</t>
  </si>
  <si>
    <t>Distance for 9: 0.14413291577595952</t>
  </si>
  <si>
    <t>Distance for 10: 0.1403062784872721</t>
  </si>
  <si>
    <t>Distance for 11: 0.13803021071367144</t>
  </si>
  <si>
    <t>Distance for 12: 0.13776972686004227</t>
  </si>
  <si>
    <t>Distance for 13: 0.14092223704174653</t>
  </si>
  <si>
    <t>Distance for 14: 0.13609986209396038</t>
  </si>
  <si>
    <t>Distance for 15: 0.2355388164037545</t>
  </si>
  <si>
    <t>Distance for 16: 0.12323304815347191</t>
  </si>
  <si>
    <t>Distance for 17: 0.12833965274706374</t>
  </si>
  <si>
    <t>Distance for 18: 0.129625031481891</t>
  </si>
  <si>
    <t>Distance for 19: 0.12263842433903385</t>
  </si>
  <si>
    <t>Distance for 20: 0.1260781069555015</t>
  </si>
  <si>
    <t>Distance for 21: 0.12865898086208166</t>
  </si>
  <si>
    <t>Distance for 22: 0.12912595904589907</t>
  </si>
  <si>
    <t>Distance for 23: 0.13181035270467836</t>
  </si>
  <si>
    <t>Distance for 24: 0.12508792277876063</t>
  </si>
  <si>
    <t>Distance for 25: 0.12577301287839698</t>
  </si>
  <si>
    <t>Distance for 26: 0.26848872717946826</t>
  </si>
  <si>
    <t>Distance for 27: 0.1411298485951398</t>
  </si>
  <si>
    <t>Distance for 28: 0.13930192937920782</t>
  </si>
  <si>
    <t>Distance for 29: 0.14533701940205906</t>
  </si>
  <si>
    <t>Distance for 30: 0.13864572583419332</t>
  </si>
  <si>
    <t>Distance for 31: 0.1442044756499091</t>
  </si>
  <si>
    <t>Distance for 32: 0.23283152542815372</t>
  </si>
  <si>
    <t>Distance for 33: 0.12676141564081772</t>
  </si>
  <si>
    <t>Distance for 34: 0.12757795607278</t>
  </si>
  <si>
    <t>Distance for 35: 0.12234416271991252</t>
  </si>
  <si>
    <t>Distance for 36: 0.131202892341147</t>
  </si>
  <si>
    <t>Distance for 37: 0.24791857477640178</t>
  </si>
  <si>
    <t>Distance for 38: 0.12806680073345128</t>
  </si>
  <si>
    <t>Distance for 39: 0.12418177605472014</t>
  </si>
  <si>
    <t>Distance for 40: 0.12735822399135094</t>
  </si>
  <si>
    <t>Distance for 41: 0.12650550433989385</t>
  </si>
  <si>
    <t>Distance for 42: 0.12443189008059365</t>
  </si>
  <si>
    <t>Distance for 43: 0.12210099198670696</t>
  </si>
  <si>
    <t>Distance for 44: 0.12445118041734238</t>
  </si>
  <si>
    <t>Distance for 45: 0.1311093316164185</t>
  </si>
  <si>
    <t>Distance for 46: 0.13208838387328617</t>
  </si>
  <si>
    <t>Distance for 47: 0.24164080352535752</t>
  </si>
  <si>
    <t>Distance for 48: 0.126695524426876</t>
  </si>
  <si>
    <t>Distance for 49: 0.26292579833468477</t>
  </si>
  <si>
    <t>Distance for 50: 0.13723998453548086</t>
  </si>
  <si>
    <t>Distance for 51: 0.13105906233107278</t>
  </si>
  <si>
    <t>Distance for 52: 0.1304888024288663</t>
  </si>
  <si>
    <t>Distance for 53: 0.13788385639343456</t>
  </si>
  <si>
    <t>Distance for 54: 0.2780095209684751</t>
  </si>
  <si>
    <t>Distance for 55: 0.14059153705341787</t>
  </si>
  <si>
    <t>Distance for 56: 0.1472123150246941</t>
  </si>
  <si>
    <t>Distance for 57: 0.1390843184861664</t>
  </si>
  <si>
    <t>Distance for 58: 0.13413554374600717</t>
  </si>
  <si>
    <t>Distance for 59: 0.2241779060856799</t>
  </si>
  <si>
    <t>Distance for 60: 0.22866592799400462</t>
  </si>
  <si>
    <t>Distance for 61: 0.2073454930217701</t>
  </si>
  <si>
    <t>Distance for 62: 0.2003938211797877</t>
  </si>
  <si>
    <t>Distance for 63: 0.20477390243378052</t>
  </si>
  <si>
    <t>Distance for 64: 0.1847780680254558</t>
  </si>
  <si>
    <t>Distance for 65: 0.23675990681360262</t>
  </si>
  <si>
    <t>Distance for 66: 0.14633579583149048</t>
  </si>
  <si>
    <t>Distance for 67: 0.15339583832436485</t>
  </si>
  <si>
    <t>Distance for 68: 0.14414175949985258</t>
  </si>
  <si>
    <t>Distance for 69: 0.1496343224789916</t>
  </si>
  <si>
    <t>Distance for 70: 0.16743100282876308</t>
  </si>
  <si>
    <t>Distance for 71: 0.16918890363162808</t>
  </si>
  <si>
    <t>Distance for 72: 0.16780057335434173</t>
  </si>
  <si>
    <t>Distance for 73: 0.15289747039166543</t>
  </si>
  <si>
    <t>Distance for 74: 0.15601451545530493</t>
  </si>
  <si>
    <t>Distance for 75: 0.2682716269073419</t>
  </si>
  <si>
    <t>Distance for 1: 0.13535535184468525</t>
  </si>
  <si>
    <t>Distance for 2: 0.1953454734415696</t>
  </si>
  <si>
    <t>Distance for 3: 0.1946376050420168</t>
  </si>
  <si>
    <t>Distance for 4: 0.1831605783760873</t>
  </si>
  <si>
    <t>Distance for 5: 0.1868168448848838</t>
  </si>
  <si>
    <t>Distance for 6: 0.2125001631683375</t>
  </si>
  <si>
    <t>Distance for 7: 0.15596009977455894</t>
  </si>
  <si>
    <t>Distance for 8: 0.16639288171408914</t>
  </si>
  <si>
    <t>Distance for 9: 0.14612086089918425</t>
  </si>
  <si>
    <t>Distance for 10: 0.14610894961054596</t>
  </si>
  <si>
    <t>Distance for 11: 0.1488921791304241</t>
  </si>
  <si>
    <t>Distance for 12: 0.1530516222388078</t>
  </si>
  <si>
    <t>Distance for 13: 0.15951640360091404</t>
  </si>
  <si>
    <t>Distance for 14: 0.15615739524976657</t>
  </si>
  <si>
    <t>Distance for 15: 0.22317675315740332</t>
  </si>
  <si>
    <t>Distance for 16: 0.1272107850815765</t>
  </si>
  <si>
    <t>Distance for 17: 0.1297218920462922</t>
  </si>
  <si>
    <t>Distance for 18: 0.1365858119563615</t>
  </si>
  <si>
    <t>Distance for 19: 0.1272997636554622</t>
  </si>
  <si>
    <t>Distance for 20: 0.12890999711288023</t>
  </si>
  <si>
    <t>Distance for 21: 0.12821378469150818</t>
  </si>
  <si>
    <t>Distance for 22: 0.1303640880694383</t>
  </si>
  <si>
    <t>Distance for 23: 0.1288763287661556</t>
  </si>
  <si>
    <t>Distance for 24: 0.12361641504189395</t>
  </si>
  <si>
    <t>Distance for 25: 0.12548962594906385</t>
  </si>
  <si>
    <t>Distance for 26: 0.2682609422606762</t>
  </si>
  <si>
    <t>Distance for 27: 0.14397840303884712</t>
  </si>
  <si>
    <t>Distance for 28: 0.14070397155572756</t>
  </si>
  <si>
    <t>Distance for 29: 0.1572199455440071</t>
  </si>
  <si>
    <t>Distance for 30: 0.14539305140916015</t>
  </si>
  <si>
    <t>Distance for 31: 0.1451813260940341</t>
  </si>
  <si>
    <t>Distance for 32: 0.23134359143876848</t>
  </si>
  <si>
    <t>Distance for 33: 0.12538091360447687</t>
  </si>
  <si>
    <t>Distance for 34: 0.1280924085643029</t>
  </si>
  <si>
    <t>Distance for 35: 0.1265375083695759</t>
  </si>
  <si>
    <t>Distance for 36: 0.13549009433817386</t>
  </si>
  <si>
    <t>Distance for 37: 0.24961603034854293</t>
  </si>
  <si>
    <t>Distance for 38: 0.12617091710587744</t>
  </si>
  <si>
    <t>Distance for 39: 0.12344598091429554</t>
  </si>
  <si>
    <t>Distance for 40: 0.12562882197835273</t>
  </si>
  <si>
    <t>Distance for 41: 0.12421384919099218</t>
  </si>
  <si>
    <t>Distance for 42: 0.12213526885534916</t>
  </si>
  <si>
    <t>Distance for 43: 0.11973306235871542</t>
  </si>
  <si>
    <t>Distance for 44: 0.12347336056132979</t>
  </si>
  <si>
    <t>Distance for 45: 0.13102907774952086</t>
  </si>
  <si>
    <t>Distance for 46: 0.13265498880473242</t>
  </si>
  <si>
    <t>Distance for 47: 0.2414733582577768</t>
  </si>
  <si>
    <t>Distance for 48: 0.13494275478831882</t>
  </si>
  <si>
    <t>Distance for 49: 0.2569748858973414</t>
  </si>
  <si>
    <t>Distance for 50: 0.1399392226737186</t>
  </si>
  <si>
    <t>Distance for 51: 0.13438638914995824</t>
  </si>
  <si>
    <t>Distance for 52: 0.138265547447049</t>
  </si>
  <si>
    <t>Distance for 53: 0.14273344781991745</t>
  </si>
  <si>
    <t>Distance for 54: 0.2801145806458548</t>
  </si>
  <si>
    <t>Distance for 55: 0.14466630923202614</t>
  </si>
  <si>
    <t>Distance for 56: 0.155874831840631</t>
  </si>
  <si>
    <t>Distance for 57: 0.14633356138508036</t>
  </si>
  <si>
    <t>Distance for 58: 0.14181840554204136</t>
  </si>
  <si>
    <t>Distance for 59: 0.2225341540124822</t>
  </si>
  <si>
    <t>Distance for 60: 0.22772568292667944</t>
  </si>
  <si>
    <t>Distance for 61: 0.20750851354796304</t>
  </si>
  <si>
    <t>Distance for 62: 0.20361012634220355</t>
  </si>
  <si>
    <t>Distance for 63: 0.21005741221927368</t>
  </si>
  <si>
    <t>Distance for 64: 0.19244767287397416</t>
  </si>
  <si>
    <t>Distance for 65: 0.23940052144761415</t>
  </si>
  <si>
    <t>Distance for 66: 0.1503703537335987</t>
  </si>
  <si>
    <t>Distance for 67: 0.15542429526635215</t>
  </si>
  <si>
    <t>Distance for 68: 0.1483249176863728</t>
  </si>
  <si>
    <t>Distance for 69: 0.14899448183878813</t>
  </si>
  <si>
    <t>Distance for 70: 0.16579649184235098</t>
  </si>
  <si>
    <t>Distance for 71: 0.1686844274442233</t>
  </si>
  <si>
    <t>Distance for 72: 0.16708745861283109</t>
  </si>
  <si>
    <t>Distance for 73: 0.15055694920512064</t>
  </si>
  <si>
    <t>Distance for 74: 0.1498765660321146</t>
  </si>
  <si>
    <t>Distance for 75: 0.2694858738451521</t>
  </si>
  <si>
    <t>Distance for 1: 0.1135906881941373</t>
  </si>
  <si>
    <t>Distance for 2: 0.16058853475600768</t>
  </si>
  <si>
    <t>Distance for 3: 0.15307066878286402</t>
  </si>
  <si>
    <t>Distance for 4: 0.16355337639441742</t>
  </si>
  <si>
    <t>Distance for 5: 0.15038224774558948</t>
  </si>
  <si>
    <t>Distance for 6: 0.21258477075040544</t>
  </si>
  <si>
    <t>Distance for 7: 0.15418082775873507</t>
  </si>
  <si>
    <t>Distance for 8: 0.15929657745773748</t>
  </si>
  <si>
    <t>Distance for 9: 0.15523105788367977</t>
  </si>
  <si>
    <t>Distance for 10: 0.1331748296906482</t>
  </si>
  <si>
    <t>Distance for 11: 0.1292498575636395</t>
  </si>
  <si>
    <t>Distance for 12: 0.14337263962602584</t>
  </si>
  <si>
    <t>Distance for 13: 0.14396828276266646</t>
  </si>
  <si>
    <t>Distance for 14: 0.1337298304738562</t>
  </si>
  <si>
    <t>Distance for 15: 0.2377998976454617</t>
  </si>
  <si>
    <t>Distance for 16: 0.15748872794731927</t>
  </si>
  <si>
    <t>Distance for 17: 0.13751331261671335</t>
  </si>
  <si>
    <t>Distance for 18: 0.134194944699371</t>
  </si>
  <si>
    <t>Distance for 19: 0.12409360948326699</t>
  </si>
  <si>
    <t>Distance for 20: 0.12282099435168804</t>
  </si>
  <si>
    <t>Distance for 21: 0.12559577943019312</t>
  </si>
  <si>
    <t>Distance for 22: 0.12385837449014693</t>
  </si>
  <si>
    <t>Distance for 23: 0.12836339661961277</t>
  </si>
  <si>
    <t>Distance for 24: 0.12795098000823135</t>
  </si>
  <si>
    <t>Distance for 25: 0.12904183137070618</t>
  </si>
  <si>
    <t>Distance for 26: 0.26651904923153474</t>
  </si>
  <si>
    <t>Distance for 27: 0.16578477635571773</t>
  </si>
  <si>
    <t>Distance for 28: 0.13919100946299573</t>
  </si>
  <si>
    <t>Distance for 29: 0.14040753883790358</t>
  </si>
  <si>
    <t>Distance for 30: 0.14631311735220404</t>
  </si>
  <si>
    <t>Distance for 31: 0.14571641266155586</t>
  </si>
  <si>
    <t>Distance for 32: 0.23773537320630006</t>
  </si>
  <si>
    <t>Distance for 33: 0.16151914905216472</t>
  </si>
  <si>
    <t>Distance for 34: 0.13895658263305322</t>
  </si>
  <si>
    <t>Distance for 35: 0.128781163232837</t>
  </si>
  <si>
    <t>Distance for 36: 0.13543650601688043</t>
  </si>
  <si>
    <t>Distance for 37: 0.25131484885620914</t>
  </si>
  <si>
    <t>Distance for 38: 0.13179126584844464</t>
  </si>
  <si>
    <t>Distance for 39: 0.12349534029620621</t>
  </si>
  <si>
    <t>Distance for 40: 0.1260296901106934</t>
  </si>
  <si>
    <t>Distance for 41: 0.12795068438559634</t>
  </si>
  <si>
    <t>Distance for 42: 0.12548164029866332</t>
  </si>
  <si>
    <t>Distance for 43: 0.12107293547901617</t>
  </si>
  <si>
    <t>Distance for 44: 0.12335823090200992</t>
  </si>
  <si>
    <t>Distance for 45: 0.13035534032692025</t>
  </si>
  <si>
    <t>Distance for 46: 0.13283331644061133</t>
  </si>
  <si>
    <t>Distance for 47: 0.24210764925487738</t>
  </si>
  <si>
    <t>Distance for 48: 0.1887856263667748</t>
  </si>
  <si>
    <t>Distance for 49: 0.2699724591042557</t>
  </si>
  <si>
    <t>Distance for 50: 0.25031306053123004</t>
  </si>
  <si>
    <t>Distance for 51: 0.14914652209568038</t>
  </si>
  <si>
    <t>Distance for 52: 0.14406665215428277</t>
  </si>
  <si>
    <t>Distance for 53: 0.14878146077509952</t>
  </si>
  <si>
    <t>Distance for 54: 0.2795827190525333</t>
  </si>
  <si>
    <t>Distance for 55: 0.15763361183289104</t>
  </si>
  <si>
    <t>Distance for 56: 0.14670207035665142</t>
  </si>
  <si>
    <t>Distance for 57: 0.13449159817435746</t>
  </si>
  <si>
    <t>Distance for 58: 0.133906223125215</t>
  </si>
  <si>
    <t>Distance for 59: 0.2247718311557079</t>
  </si>
  <si>
    <t>Distance for 60: 0.23151842535259717</t>
  </si>
  <si>
    <t>Distance for 61: 0.2090543569401445</t>
  </si>
  <si>
    <t>Distance for 62: 0.2109235174332891</t>
  </si>
  <si>
    <t>Distance for 63: 0.2143781328320802</t>
  </si>
  <si>
    <t>Distance for 64: 0.20569603581564205</t>
  </si>
  <si>
    <t>Distance for 65: 0.24206345367094206</t>
  </si>
  <si>
    <t>Distance for 66: 0.15879899081343063</t>
  </si>
  <si>
    <t>Distance for 67: 0.1497171793607794</t>
  </si>
  <si>
    <t>Distance for 68: 0.1400173534326011</t>
  </si>
  <si>
    <t>Distance for 69: 0.14775994251867414</t>
  </si>
  <si>
    <t>Distance for 70: 0.16504322809167526</t>
  </si>
  <si>
    <t>Distance for 71: 0.16375519067276034</t>
  </si>
  <si>
    <t>Distance for 72: 0.16189274695623865</t>
  </si>
  <si>
    <t>Distance for 73: 0.14570405985859256</t>
  </si>
  <si>
    <t>Distance for 74: 0.1471219159264583</t>
  </si>
  <si>
    <t>Distance for 75: 0.2739235573615411</t>
  </si>
  <si>
    <t>Distance for (1, 0): 0.05640558964813996</t>
  </si>
  <si>
    <t>Distance for (1, 1): 0.060277885276917784</t>
  </si>
  <si>
    <t>Distance for (1, 2): 0.07380263426642587</t>
  </si>
  <si>
    <t>Distance for (1, 3): 0.07953331743881763</t>
  </si>
  <si>
    <t>Distance for (1, 4): 0.08457348372463021</t>
  </si>
  <si>
    <t>Distance for (2, 0): 0.0373109666015529</t>
  </si>
  <si>
    <t>Distance for (2, 1): 0.06277927316760037</t>
  </si>
  <si>
    <t>Distance for (2, 2): 0.06563524121271315</t>
  </si>
  <si>
    <t>Distance for (2, 3): 0.07046272236964961</t>
  </si>
  <si>
    <t>Distance for (2, 4): 0.07548998299977885</t>
  </si>
  <si>
    <t>Distance for (3, 0): 0.06690423016794438</t>
  </si>
  <si>
    <t>Distance for (3, 1): 0.06543093525787508</t>
  </si>
  <si>
    <t>Distance for (3, 2): 0.07505712619477616</t>
  </si>
  <si>
    <t>Distance for (3, 3): 0.07346928903140204</t>
  </si>
  <si>
    <t>Distance for (3, 4): 0.07471363380878668</t>
  </si>
  <si>
    <t>Distance for (4, 0): 0.051089964494569755</t>
  </si>
  <si>
    <t>Distance for (4, 1): 0.06641782343419825</t>
  </si>
  <si>
    <t>Distance for (4, 2): 0.06802751171740626</t>
  </si>
  <si>
    <t>Distance for (4, 3): 0.07061335361995676</t>
  </si>
  <si>
    <t>Distance for (4, 4): 0.07878544016290727</t>
  </si>
  <si>
    <t>Distance for (5, 0): 0.06981789453720084</t>
  </si>
  <si>
    <t>Distance for (5, 1): 0.06424581290849674</t>
  </si>
  <si>
    <t>Distance for (5, 2): 0.06492063492063492</t>
  </si>
  <si>
    <t>Distance for (5, 3): 0.06899441849108064</t>
  </si>
  <si>
    <t>Distance for (5, 4): 0.07571326639208315</t>
  </si>
  <si>
    <t>Distance for (6, 0): 0.23144248104943732</t>
  </si>
  <si>
    <t>Distance for (6, 1): 0.09758535815642046</t>
  </si>
  <si>
    <t>Distance for (6, 2): 0.10835515565875473</t>
  </si>
  <si>
    <t>Distance for (6, 3): 0.11257004144859699</t>
  </si>
  <si>
    <t>Distance for (6, 4): 0.11927938143459138</t>
  </si>
  <si>
    <t>Distance for (7, 0): 0.09300705040788246</t>
  </si>
  <si>
    <t>Distance for (7, 1): 0.10377251915020394</t>
  </si>
  <si>
    <t>Distance for (7, 2): 0.10712081789952824</t>
  </si>
  <si>
    <t>Distance for (7, 3): 0.11447615093186397</t>
  </si>
  <si>
    <t>Distance for (7, 4): 0.12331677654614477</t>
  </si>
  <si>
    <t>Distance for (8, 0): 0.09869358982628139</t>
  </si>
  <si>
    <t>Distance for (8, 1): 0.10296151300432453</t>
  </si>
  <si>
    <t>Distance for (8, 2): 0.10990920929775419</t>
  </si>
  <si>
    <t>Distance for (8, 3): 0.11461013133323505</t>
  </si>
  <si>
    <t>Distance for (8, 4): 0.11385650669258932</t>
  </si>
  <si>
    <t>Distance for (9, 0): 0.08986793730650154</t>
  </si>
  <si>
    <t>Distance for (9, 1): 0.10119334987284387</t>
  </si>
  <si>
    <t>Distance for (9, 2): 0.10443931136050912</t>
  </si>
  <si>
    <t>Distance for (9, 3): 0.11329617894306845</t>
  </si>
  <si>
    <t>Distance for (9, 4): 0.11892516792901371</t>
  </si>
  <si>
    <t>Distance for (10, 0): 0.09329092300297312</t>
  </si>
  <si>
    <t>Distance for (10, 1): 0.10331958880043246</t>
  </si>
  <si>
    <t>Distance for (10, 2): 0.11503042033699444</t>
  </si>
  <si>
    <t>Distance for (10, 3): 0.11471470880018673</t>
  </si>
  <si>
    <t>Distance for (10, 4): 0.12121835494066048</t>
  </si>
  <si>
    <t>Distance for (11, 0): 0.08696600570052583</t>
  </si>
  <si>
    <t>Distance for (11, 1): 0.10295427600864908</t>
  </si>
  <si>
    <t>Distance for (11, 2): 0.1130405863003096</t>
  </si>
  <si>
    <t>Distance for (11, 3): 0.11269249832608481</t>
  </si>
  <si>
    <t>Distance for (11, 4): 0.1253393843831392</t>
  </si>
  <si>
    <t>Distance for (12, 0): 0.0922907241295641</t>
  </si>
  <si>
    <t>Distance for (12, 1): 0.1021280932877537</t>
  </si>
  <si>
    <t>Distance for (12, 2): 0.11033638976423903</t>
  </si>
  <si>
    <t>Distance for (12, 3): 0.11765097102437466</t>
  </si>
  <si>
    <t>Distance for (12, 4): 0.12327398229028454</t>
  </si>
  <si>
    <t>Distance for (13, 0): 0.0906140562036218</t>
  </si>
  <si>
    <t>Distance for (13, 1): 0.10602866502960834</t>
  </si>
  <si>
    <t>Distance for (13, 2): 0.10408822108887415</t>
  </si>
  <si>
    <t>Distance for (13, 3): 0.113382731107794</t>
  </si>
  <si>
    <t>Distance for (13, 4): 0.11994967696508428</t>
  </si>
  <si>
    <t>Distance for (14, 0): 0.08189421355164873</t>
  </si>
  <si>
    <t>Distance for (14, 1): 0.10638764880952381</t>
  </si>
  <si>
    <t>Distance for (14, 2): 0.11322912635448916</t>
  </si>
  <si>
    <t>Distance for (14, 3): 0.11084718152611922</t>
  </si>
  <si>
    <t>Distance for (14, 4): 0.12318547402513637</t>
  </si>
  <si>
    <t>Distance for (15, 0): 0.2731699538367979</t>
  </si>
  <si>
    <t>Distance for (15, 1): 0.10933724476632758</t>
  </si>
  <si>
    <t>Distance for (15, 2): 0.12907092524509803</t>
  </si>
  <si>
    <t>Distance for (15, 3): 0.13594268875313284</t>
  </si>
  <si>
    <t>Distance for (15, 4): 0.1336781003519829</t>
  </si>
  <si>
    <t>Distance for (16, 0): 0.09849964794031647</t>
  </si>
  <si>
    <t>Distance for (16, 1): 0.12562575057435255</t>
  </si>
  <si>
    <t>Distance for (16, 2): 0.1172750023803381</t>
  </si>
  <si>
    <t>Distance for (16, 3): 0.11476751391346011</t>
  </si>
  <si>
    <t>Distance for (16, 4): 0.1401140085968598</t>
  </si>
  <si>
    <t>Distance for (17, 0): 0.10570590462062018</t>
  </si>
  <si>
    <t>Distance for (17, 1): 0.11004443745700035</t>
  </si>
  <si>
    <t>Distance for (17, 2): 0.12677711051525872</t>
  </si>
  <si>
    <t>Distance for (17, 3): 0.11760250810850656</t>
  </si>
  <si>
    <t>Distance for (17, 4): 0.14309534559437811</t>
  </si>
  <si>
    <t>Distance for (18, 0): 0.11572862149245663</t>
  </si>
  <si>
    <t>Distance for (18, 1): 0.11531826080212787</t>
  </si>
  <si>
    <t>Distance for (18, 2): 0.11419897975637623</t>
  </si>
  <si>
    <t>Distance for (18, 3): 0.1139889398741953</t>
  </si>
  <si>
    <t>Distance for (18, 4): 0.14090747318664307</t>
  </si>
  <si>
    <t>Distance for (19, 0): 0.08835534954113224</t>
  </si>
  <si>
    <t>Distance for (19, 1): 0.10867891235441544</t>
  </si>
  <si>
    <t>Distance for (19, 2): 0.11497703357658853</t>
  </si>
  <si>
    <t>Distance for (19, 3): 0.12705121604562877</t>
  </si>
  <si>
    <t>Distance for (19, 4): 0.13513378843862106</t>
  </si>
  <si>
    <t>Distance for (20, 0): 0.10259786644921126</t>
  </si>
  <si>
    <t>Distance for (20, 1): 0.11208718218647108</t>
  </si>
  <si>
    <t>Distance for (20, 2): 0.1304685753138975</t>
  </si>
  <si>
    <t>Distance for (20, 3): 0.13870452018526708</t>
  </si>
  <si>
    <t>Distance for (20, 4): 0.1286543795149639</t>
  </si>
  <si>
    <t>Distance for (21, 0): 0.10640481411862991</t>
  </si>
  <si>
    <t>Distance for (21, 1): 0.11517479936053368</t>
  </si>
  <si>
    <t>Distance for (21, 2): 0.1312047754957246</t>
  </si>
  <si>
    <t>Distance for (21, 3): 0.13734624743537766</t>
  </si>
  <si>
    <t>Distance for (21, 4): 0.14025427001941126</t>
  </si>
  <si>
    <t>Distance for (22, 0): 0.10804518956705489</t>
  </si>
  <si>
    <t>Distance for (22, 1): 0.11681801969691386</t>
  </si>
  <si>
    <t>Distance for (22, 2): 0.13417554686348224</t>
  </si>
  <si>
    <t>Distance for (22, 3): 0.12768635359845693</t>
  </si>
  <si>
    <t>Distance for (22, 4): 0.14460214376320704</t>
  </si>
  <si>
    <t>Distance for (23, 0): 0.11571462740798073</t>
  </si>
  <si>
    <t>Distance for (23, 1): 0.12258617975699052</t>
  </si>
  <si>
    <t>Distance for (23, 2): 0.13567829845754092</t>
  </si>
  <si>
    <t>Distance for (23, 3): 0.1405435847584648</t>
  </si>
  <si>
    <t>Distance for (23, 4): 0.14587137267187578</t>
  </si>
  <si>
    <t>Distance for (24, 0): 0.10495103222209937</t>
  </si>
  <si>
    <t>Distance for (24, 1): 0.12412446365607646</t>
  </si>
  <si>
    <t>Distance for (24, 2): 0.1273559300364883</t>
  </si>
  <si>
    <t>Distance for (24, 3): 0.1420155301704015</t>
  </si>
  <si>
    <t>Distance for (24, 4): 0.13474901446324145</t>
  </si>
  <si>
    <t>Distance for (25, 0): 0.10500375095213524</t>
  </si>
  <si>
    <t>Distance for (25, 1): 0.1223685976583616</t>
  </si>
  <si>
    <t>Distance for (25, 2): 0.13481262132045801</t>
  </si>
  <si>
    <t>Distance for (25, 3): 0.12051284384367782</t>
  </si>
  <si>
    <t>Distance for (25, 4): 0.14681510570236866</t>
  </si>
  <si>
    <t>Distance for (26, 0): 0.2638487437189788</t>
  </si>
  <si>
    <t>Distance for (26, 1): 0.10446958196655855</t>
  </si>
  <si>
    <t>Distance for (26, 2): 0.10129553932318541</t>
  </si>
  <si>
    <t>Distance for (26, 3): 0.10677926625694137</t>
  </si>
  <si>
    <t>Distance for (26, 4): 0.11730346469728242</t>
  </si>
  <si>
    <t>Distance for (27, 0): 0.10958979863875375</t>
  </si>
  <si>
    <t>Distance for (27, 1): 0.10422488896874539</t>
  </si>
  <si>
    <t>Distance for (27, 2): 0.11102330734925549</t>
  </si>
  <si>
    <t>Distance for (27, 3): 0.12037588418042655</t>
  </si>
  <si>
    <t>Distance for (27, 4): 0.12570738657305028</t>
  </si>
  <si>
    <t>Distance for (28, 0): 0.09815235277224925</t>
  </si>
  <si>
    <t>Distance for (28, 1): 0.1085719967811686</t>
  </si>
  <si>
    <t>Distance for (28, 2): 0.10736070415008109</t>
  </si>
  <si>
    <t>Distance for (28, 3): 0.11451909875792422</t>
  </si>
  <si>
    <t>Distance for (28, 4): 0.12104806286549707</t>
  </si>
  <si>
    <t>Distance for (29, 0): 0.09712818734950121</t>
  </si>
  <si>
    <t>Distance for (29, 1): 0.10366145910118434</t>
  </si>
  <si>
    <t>Distance for (29, 2): 0.10306241054535849</t>
  </si>
  <si>
    <t>Distance for (29, 3): 0.11929979667305518</t>
  </si>
  <si>
    <t>Distance for (29, 4): 0.11610884019177846</t>
  </si>
  <si>
    <t>Distance for (30, 0): 0.09577233141063443</t>
  </si>
  <si>
    <t>Distance for (30, 1): 0.1024172621351172</t>
  </si>
  <si>
    <t>Distance for (30, 2): 0.10415064161629564</t>
  </si>
  <si>
    <t>Distance for (30, 3): 0.11661531663103838</t>
  </si>
  <si>
    <t>Distance for (30, 4): 0.11974453981153865</t>
  </si>
  <si>
    <t>Distance for (31, 0): 0.09662291067742887</t>
  </si>
  <si>
    <t>Distance for (31, 1): 0.10288070436507936</t>
  </si>
  <si>
    <t>Distance for (31, 2): 0.10565416298098186</t>
  </si>
  <si>
    <t>Distance for (31, 3): 0.11506171602412894</t>
  </si>
  <si>
    <t>Distance for (31, 4): 0.1122203448265271</t>
  </si>
  <si>
    <t>Distance for (32, 0): 0.26979619314831194</t>
  </si>
  <si>
    <t>Distance for (32, 1): 0.10018789122008452</t>
  </si>
  <si>
    <t>Distance for (32, 2): 0.1207329809665094</t>
  </si>
  <si>
    <t>Distance for (32, 3): 0.13799771525934934</t>
  </si>
  <si>
    <t>Distance for (32, 4): 0.13227196169037791</t>
  </si>
  <si>
    <t>Distance for (33, 0): 0.11119093882070372</t>
  </si>
  <si>
    <t>Distance for (33, 1): 0.12811151077755664</t>
  </si>
  <si>
    <t>Distance for (33, 2): 0.12471526165290678</t>
  </si>
  <si>
    <t>Distance for (33, 3): 0.10466312265037594</t>
  </si>
  <si>
    <t>Distance for (33, 4): 0.14415972145437123</t>
  </si>
  <si>
    <t>Distance for (34, 0): 0.12291028198560126</t>
  </si>
  <si>
    <t>Distance for (34, 1): 0.12312457384269497</t>
  </si>
  <si>
    <t>Distance for (34, 2): 0.10904668226939898</t>
  </si>
  <si>
    <t>Distance for (34, 3): 0.11987168249975429</t>
  </si>
  <si>
    <t>Distance for (34, 4): 0.14050438404528479</t>
  </si>
  <si>
    <t>Distance for (35, 0): 0.09723800923878323</t>
  </si>
  <si>
    <t>Distance for (35, 1): 0.11720872340164136</t>
  </si>
  <si>
    <t>Distance for (35, 2): 0.11858251633986928</t>
  </si>
  <si>
    <t>Distance for (35, 3): 0.13007846861332253</t>
  </si>
  <si>
    <t>Distance for (35, 4): 0.14031895570728292</t>
  </si>
  <si>
    <t>Distance for (36, 0): 0.1296640498304585</t>
  </si>
  <si>
    <t>Distance for (36, 1): 0.1292514758096221</t>
  </si>
  <si>
    <t>Distance for (36, 2): 0.10604854085274461</t>
  </si>
  <si>
    <t>Distance for (36, 3): 0.1453658829211509</t>
  </si>
  <si>
    <t>Distance for (36, 4): 0.13899511147660817</t>
  </si>
  <si>
    <t>Distance for (37, 0): 0.26434004742247774</t>
  </si>
  <si>
    <t>Distance for (37, 1): 0.08965219037176274</t>
  </si>
  <si>
    <t>Distance for (37, 2): 0.10244303121467885</t>
  </si>
  <si>
    <t>Distance for (37, 3): 0.11119046083345618</t>
  </si>
  <si>
    <t>Distance for (37, 4): 0.10681810416052386</t>
  </si>
  <si>
    <t>Distance for (38, 0): 0.11268402892955427</t>
  </si>
  <si>
    <t>Distance for (38, 1): 0.11433147244643471</t>
  </si>
  <si>
    <t>Distance for (38, 2): 0.11032923339291857</t>
  </si>
  <si>
    <t>Distance for (38, 3): 0.12241802230760725</t>
  </si>
  <si>
    <t>Distance for (38, 4): 0.1199108736147968</t>
  </si>
  <si>
    <t>Distance for (39, 0): 0.0900656224660917</t>
  </si>
  <si>
    <t>Distance for (39, 1): 0.09788056807152686</t>
  </si>
  <si>
    <t>Distance for (39, 2): 0.11889894773698953</t>
  </si>
  <si>
    <t>Distance for (39, 3): 0.11450750804707847</t>
  </si>
  <si>
    <t>Distance for (39, 4): 0.1320875411568136</t>
  </si>
  <si>
    <t>Distance for (40, 0): 0.10653795564278343</t>
  </si>
  <si>
    <t>Distance for (40, 1): 0.11877068590594132</t>
  </si>
  <si>
    <t>Distance for (40, 2): 0.11189857494532901</t>
  </si>
  <si>
    <t>Distance for (40, 3): 0.13005866573603125</t>
  </si>
  <si>
    <t>Distance for (40, 4): 0.1267126532630596</t>
  </si>
  <si>
    <t>Distance for (41, 0): 0.0926935445230724</t>
  </si>
  <si>
    <t>Distance for (41, 1): 0.1083688522009681</t>
  </si>
  <si>
    <t>Distance for (41, 2): 0.1072047094605386</t>
  </si>
  <si>
    <t>Distance for (41, 3): 0.10412072422170622</t>
  </si>
  <si>
    <t>Distance for (41, 4): 0.1221343858266991</t>
  </si>
  <si>
    <t>Distance for (42, 0): 0.10411294205182073</t>
  </si>
  <si>
    <t>Distance for (42, 1): 0.1257575617966485</t>
  </si>
  <si>
    <t>Distance for (42, 2): 0.11862218544215931</t>
  </si>
  <si>
    <t>Distance for (42, 3): 0.12091509218819106</t>
  </si>
  <si>
    <t>Distance for (42, 4): 0.11641597291328812</t>
  </si>
  <si>
    <t>Distance for (43, 0): 0.08392627555408128</t>
  </si>
  <si>
    <t>Distance for (43, 1): 0.09753012279473193</t>
  </si>
  <si>
    <t>Distance for (43, 2): 0.11445133974642488</t>
  </si>
  <si>
    <t>Distance for (43, 3): 0.11933259734814979</t>
  </si>
  <si>
    <t>Distance for (43, 4): 0.12790608951914098</t>
  </si>
  <si>
    <t>Distance for (44, 0): 0.10817200015971301</t>
  </si>
  <si>
    <t>Distance for (44, 1): 0.10502374771180402</t>
  </si>
  <si>
    <t>Distance for (44, 2): 0.11168471692405033</t>
  </si>
  <si>
    <t>Distance for (44, 3): 0.12112416265848444</t>
  </si>
  <si>
    <t>Distance for (44, 4): 0.14118806513833604</t>
  </si>
  <si>
    <t>Distance for (45, 0): 0.10666832330519928</t>
  </si>
  <si>
    <t>Distance for (45, 1): 0.11616435006019951</t>
  </si>
  <si>
    <t>Distance for (45, 2): 0.11807530852253181</t>
  </si>
  <si>
    <t>Distance for (45, 3): 0.11454753995896605</t>
  </si>
  <si>
    <t>Distance for (45, 4): 0.11468926797692762</t>
  </si>
  <si>
    <t>Distance for (46, 0): 0.11456721806046981</t>
  </si>
  <si>
    <t>Distance for (46, 1): 0.10003293696864711</t>
  </si>
  <si>
    <t>Distance for (46, 2): 0.12049885935733942</t>
  </si>
  <si>
    <t>Distance for (46, 3): 0.11448922935402231</t>
  </si>
  <si>
    <t>Distance for (46, 4): 0.13198853444886727</t>
  </si>
  <si>
    <t>Distance for (47, 0): 0.062252730862081676</t>
  </si>
  <si>
    <t>Distance for (47, 1): 0.0767578259373925</t>
  </si>
  <si>
    <t>Distance for (47, 2): 0.07159392046292201</t>
  </si>
  <si>
    <t>Distance for (47, 3): 0.08956422920045211</t>
  </si>
  <si>
    <t>Distance for (47, 4): 0.08694508560002949</t>
  </si>
  <si>
    <t>Distance for (48, 0): 0.09155391926507445</t>
  </si>
  <si>
    <t>Distance for (48, 1): 0.07589227357609711</t>
  </si>
  <si>
    <t>Distance for (48, 2): 0.08520551915941815</t>
  </si>
  <si>
    <t>Distance for (48, 3): 0.07853264825667108</t>
  </si>
  <si>
    <t>Distance for (48, 4): 0.081187562195931</t>
  </si>
  <si>
    <t>Distance for (49, 0): 0.1088951180801268</t>
  </si>
  <si>
    <t>Distance for (49, 1): 0.11554082241449211</t>
  </si>
  <si>
    <t>Distance for (49, 2): 0.12586708998292298</t>
  </si>
  <si>
    <t>Distance for (49, 3): 0.12284919367966485</t>
  </si>
  <si>
    <t>Distance for (49, 4): 0.13027889116172786</t>
  </si>
  <si>
    <t>Distance for (50, 0): 0.10140215543454224</t>
  </si>
  <si>
    <t>Distance for (50, 1): 0.10225026797999902</t>
  </si>
  <si>
    <t>Distance for (50, 2): 0.11836447545026782</t>
  </si>
  <si>
    <t>Distance for (50, 3): 0.11600182287827411</t>
  </si>
  <si>
    <t>Distance for (50, 4): 0.13651063742382918</t>
  </si>
  <si>
    <t>Distance for (51, 0): 0.11856441809179813</t>
  </si>
  <si>
    <t>Distance for (51, 1): 0.10573531523354956</t>
  </si>
  <si>
    <t>Distance for (51, 2): 0.12911291325740823</t>
  </si>
  <si>
    <t>Distance for (51, 3): 0.12260230078873655</t>
  </si>
  <si>
    <t>Distance for (51, 4): 0.1192532188313922</t>
  </si>
  <si>
    <t>Distance for (52, 0): 0.12804032331134207</t>
  </si>
  <si>
    <t>Distance for (52, 1): 0.12680250910671287</t>
  </si>
  <si>
    <t>Distance for (52, 2): 0.11453195450329255</t>
  </si>
  <si>
    <t>Distance for (52, 3): 0.1345028836644307</t>
  </si>
  <si>
    <t>Distance for (52, 4): 0.13248839393213427</t>
  </si>
  <si>
    <t>Distance for (53, 0): 0.10800370257752223</t>
  </si>
  <si>
    <t>Distance for (53, 1): 0.12041519431237407</t>
  </si>
  <si>
    <t>Distance for (53, 2): 0.13377846231694432</t>
  </si>
  <si>
    <t>Distance for (53, 3): 0.12997549403533343</t>
  </si>
  <si>
    <t>Distance for (53, 4): 0.14198935221018233</t>
  </si>
  <si>
    <t>Distance for (54, 0): 0.1045609351196619</t>
  </si>
  <si>
    <t>Distance for (54, 1): 0.09557673480576441</t>
  </si>
  <si>
    <t>Distance for (54, 2): 0.11722092455403214</t>
  </si>
  <si>
    <t>Distance for (54, 3): 0.1210890545911347</t>
  </si>
  <si>
    <t>Distance for (54, 4): 0.11658044659749865</t>
  </si>
  <si>
    <t>Distance for (55, 0): 0.1033467592080692</t>
  </si>
  <si>
    <t>Distance for (55, 1): 0.10075837571870853</t>
  </si>
  <si>
    <t>Distance for (55, 2): 0.110913951929456</t>
  </si>
  <si>
    <t>Distance for (55, 3): 0.12321590971915082</t>
  </si>
  <si>
    <t>Distance for (55, 4): 0.1289232233463561</t>
  </si>
  <si>
    <t>Distance for (56, 0): 0.10916377570765148</t>
  </si>
  <si>
    <t>Distance for (56, 1): 0.11588405757039658</t>
  </si>
  <si>
    <t>Distance for (56, 2): 0.10480226301046734</t>
  </si>
  <si>
    <t>Distance for (56, 3): 0.11411576006499091</t>
  </si>
  <si>
    <t>Distance for (56, 4): 0.12367113786303996</t>
  </si>
  <si>
    <t>Distance for (57, 0): 0.09813418541758809</t>
  </si>
  <si>
    <t>Distance for (57, 1): 0.10405899092092978</t>
  </si>
  <si>
    <t>Distance for (57, 2): 0.11530179807668682</t>
  </si>
  <si>
    <t>Distance for (57, 3): 0.11646164661039854</t>
  </si>
  <si>
    <t>Distance for (57, 4): 0.12427555561698364</t>
  </si>
  <si>
    <t>Distance for (58, 0): 0.09454318048491327</t>
  </si>
  <si>
    <t>Distance for (58, 1): 0.0931297107658853</t>
  </si>
  <si>
    <t>Distance for (58, 2): 0.11515562804068996</t>
  </si>
  <si>
    <t>Distance for (58, 3): 0.1258471143391567</t>
  </si>
  <si>
    <t>Distance for (58, 4): 0.1185125152034498</t>
  </si>
  <si>
    <t>Distance for (59, 0): 0.09336451576244532</t>
  </si>
  <si>
    <t>Distance for (59, 1): 0.1079608833665045</t>
  </si>
  <si>
    <t>Distance for (59, 2): 0.11159619906076465</t>
  </si>
  <si>
    <t>Distance for (59, 3): 0.1306190088425721</t>
  </si>
  <si>
    <t>Distance for (59, 4): 0.1351282234384982</t>
  </si>
  <si>
    <t>Distance for (60, 0): 0.11048132931900831</t>
  </si>
  <si>
    <t>Distance for (60, 1): 0.11324718045112782</t>
  </si>
  <si>
    <t>Distance for (60, 2): 0.130726611642464</t>
  </si>
  <si>
    <t>Distance for (60, 3): 0.13238163384871493</t>
  </si>
  <si>
    <t>Distance for (60, 4): 0.15032063730097303</t>
  </si>
  <si>
    <t>Distance for (61, 0): 0.12712535589893853</t>
  </si>
  <si>
    <t>Distance for (61, 1): 0.13923650271512114</t>
  </si>
  <si>
    <t>Distance for (61, 2): 0.14750582414983537</t>
  </si>
  <si>
    <t>Distance for (61, 3): 0.13327835712135733</t>
  </si>
  <si>
    <t>Distance for (61, 4): 0.15400381314806624</t>
  </si>
  <si>
    <t>Distance for (62, 0): 0.11020284127905548</t>
  </si>
  <si>
    <t>Distance for (62, 1): 0.12952770252837978</t>
  </si>
  <si>
    <t>Distance for (62, 2): 0.1507124639877881</t>
  </si>
  <si>
    <t>Distance for (62, 3): 0.14835105917366948</t>
  </si>
  <si>
    <t>Distance for (62, 4): 0.16589435061305224</t>
  </si>
  <si>
    <t>Distance for (63, 0): 0.14008165135571773</t>
  </si>
  <si>
    <t>Distance for (63, 1): 0.1404811738291808</t>
  </si>
  <si>
    <t>Distance for (63, 2): 0.1593904472424935</t>
  </si>
  <si>
    <t>Distance for (63, 3): 0.15426446208966044</t>
  </si>
  <si>
    <t>Distance for (63, 4): 0.17875387188866776</t>
  </si>
  <si>
    <t>Distance for (64, 0): 0.15028450415253822</t>
  </si>
  <si>
    <t>Distance for (64, 1): 0.1427983581042066</t>
  </si>
  <si>
    <t>Distance for (64, 2): 0.16178495411322424</t>
  </si>
  <si>
    <t>Distance for (64, 3): 0.14932245403643915</t>
  </si>
  <si>
    <t>Distance for (64, 4): 0.177000378550543</t>
  </si>
  <si>
    <t>Distance for (65, 0): 0.10511854083738759</t>
  </si>
  <si>
    <t>Distance for (65, 1): 0.10520769601700329</t>
  </si>
  <si>
    <t>Distance for (65, 2): 0.11471969983168706</t>
  </si>
  <si>
    <t>Distance for (65, 3): 0.11971238029202909</t>
  </si>
  <si>
    <t>Distance for (65, 4): 0.11817636923190329</t>
  </si>
  <si>
    <t>Distance for (66, 0): 0.08078513148680525</t>
  </si>
  <si>
    <t>Distance for (66, 1): 0.10826038556870117</t>
  </si>
  <si>
    <t>Distance for (66, 2): 0.10874390710231462</t>
  </si>
  <si>
    <t>Distance for (66, 3): 0.11567073512519042</t>
  </si>
  <si>
    <t>Distance for (66, 4): 0.12919720410093863</t>
  </si>
  <si>
    <t>Distance for (67, 0): 0.10152642060113519</t>
  </si>
  <si>
    <t>Distance for (67, 1): 0.1078108145670549</t>
  </si>
  <si>
    <t>Distance for (67, 2): 0.11638351201226105</t>
  </si>
  <si>
    <t>Distance for (67, 3): 0.11573730588726719</t>
  </si>
  <si>
    <t>Distance for (67, 4): 0.13080370388286894</t>
  </si>
  <si>
    <t>Distance for (68, 0): 0.09847765860730257</t>
  </si>
  <si>
    <t>Distance for (68, 1): 0.10655409395117696</t>
  </si>
  <si>
    <t>Distance for (68, 2): 0.11540168781328321</t>
  </si>
  <si>
    <t>Distance for (68, 3): 0.12666996266708438</t>
  </si>
  <si>
    <t>Distance for (68, 4): 0.13464589207393485</t>
  </si>
  <si>
    <t>Distance for (69, 0): 0.10323725981620718</t>
  </si>
  <si>
    <t>Distance for (69, 1): 0.1029265508286648</t>
  </si>
  <si>
    <t>Distance for (69, 2): 0.11549101192011893</t>
  </si>
  <si>
    <t>Distance for (69, 3): 0.11753651131505234</t>
  </si>
  <si>
    <t>Distance for (69, 4): 0.1358875800868593</t>
  </si>
  <si>
    <t>Distance for (70, 0): 0.1028811554775419</t>
  </si>
  <si>
    <t>Distance for (70, 1): 0.1032219392691287</t>
  </si>
  <si>
    <t>Distance for (70, 2): 0.09994946772568676</t>
  </si>
  <si>
    <t>Distance for (70, 3): 0.12425245481964715</t>
  </si>
  <si>
    <t>Distance for (70, 4): 0.1323061713720576</t>
  </si>
  <si>
    <t>Distance for (71, 0): 0.09735120007432797</t>
  </si>
  <si>
    <t>Distance for (71, 1): 0.10739631899909087</t>
  </si>
  <si>
    <t>Distance for (71, 2): 0.11709771518256426</t>
  </si>
  <si>
    <t>Distance for (71, 3): 0.12189795490564646</t>
  </si>
  <si>
    <t>Distance for (71, 4): 0.12592336386308908</t>
  </si>
  <si>
    <t>Distance for (72, 0): 0.08968988801661015</t>
  </si>
  <si>
    <t>Distance for (72, 1): 0.10861434376382131</t>
  </si>
  <si>
    <t>Distance for (72, 2): 0.1134640158146592</t>
  </si>
  <si>
    <t>Distance for (72, 3): 0.11358674911850705</t>
  </si>
  <si>
    <t>Distance for (72, 4): 0.11750930059523809</t>
  </si>
  <si>
    <t>Distance for (73, 0): 0.09171127113125953</t>
  </si>
  <si>
    <t>Distance for (73, 1): 0.09568553353358887</t>
  </si>
  <si>
    <t>Distance for (73, 2): 0.11663716967049978</t>
  </si>
  <si>
    <t>Distance for (73, 3): 0.11481345827804806</t>
  </si>
  <si>
    <t>Distance for (73, 4): 0.13042703265516734</t>
  </si>
  <si>
    <t>Distance for (74, 0): 0.1014482898422527</t>
  </si>
  <si>
    <t>Distance for (74, 1): 0.10609742416703523</t>
  </si>
  <si>
    <t>Distance for (74, 2): 0.11705036565064622</t>
  </si>
  <si>
    <t>Distance for (74, 3): 0.11494207715981129</t>
  </si>
  <si>
    <t>Distance for (74, 4): 0.12474364526512359</t>
  </si>
  <si>
    <t>Distance for (75, 0): 0.10134137618863334</t>
  </si>
  <si>
    <t>Distance for (75, 1): 0.10203887284080299</t>
  </si>
  <si>
    <t>Distance for (75, 2): 0.10373705211251168</t>
  </si>
  <si>
    <t>Distance for (75, 3): 0.11820112090888987</t>
  </si>
  <si>
    <t>Distance for (75, 4): 0.13054488818553736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</si>
</sst>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00000000"/>
    <numFmt numFmtId="165" formatCode="#,##0.000000000"/>
    <numFmt numFmtId="166" formatCode="#,##0.00000000"/>
  </numFmts>
  <fonts count="5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9.0"/>
      <color rgb="FFF7981D"/>
      <name val="Arial"/>
      <scheme val="minor"/>
    </font>
    <font>
      <sz val="9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3" numFmtId="0" xfId="0" applyFont="1"/>
    <xf borderId="0" fillId="0" fontId="4" numFmtId="0" xfId="0" applyFont="1"/>
    <xf borderId="0" fillId="0" fontId="3" numFmtId="165" xfId="0" applyFont="1" applyNumberFormat="1"/>
    <xf borderId="0" fillId="0" fontId="2" numFmtId="165" xfId="0" applyFont="1" applyNumberFormat="1"/>
    <xf borderId="0" fillId="0" fontId="3" numFmtId="166" xfId="0" applyFont="1" applyNumberFormat="1"/>
    <xf borderId="0" fillId="0" fontId="2" numFmtId="166" xfId="0" applyFont="1" applyNumberFormat="1"/>
    <xf borderId="0" fillId="0" fontId="3" numFmtId="4" xfId="0" applyFont="1" applyNumberForma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000000"/>
                </a:solidFill>
                <a:latin typeface="+mn-lt"/>
              </a:defRPr>
            </a:pPr>
            <a:r>
              <a:rPr b="0" sz="3000">
                <a:solidFill>
                  <a:srgbClr val="000000"/>
                </a:solidFill>
                <a:latin typeface="+mn-lt"/>
              </a:rPr>
              <a:t>Results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Analysis!$A$1:$P$1</c:f>
            </c:strRef>
          </c:cat>
          <c:val>
            <c:numRef>
              <c:f>Analysis!$A$2:$P$2</c:f>
              <c:numCache/>
            </c:numRef>
          </c:val>
        </c:ser>
        <c:axId val="1676168821"/>
        <c:axId val="1018544743"/>
      </c:barChart>
      <c:catAx>
        <c:axId val="1676168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544743"/>
      </c:catAx>
      <c:valAx>
        <c:axId val="1018544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168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447675</xdr:colOff>
      <xdr:row>8</xdr:row>
      <xdr:rowOff>76200</xdr:rowOff>
    </xdr:from>
    <xdr:ext cx="8124825" cy="4362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8.13"/>
    <col customWidth="1" min="11" max="12" width="17.25"/>
    <col customWidth="1" min="13" max="13" width="15.0"/>
    <col customWidth="1" min="14" max="14" width="17.13"/>
    <col customWidth="1" min="15" max="15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f>AVERAGEIF(Baseline!B:B, "&lt;&gt;#N/A")</f>
        <v>0.1764219183</v>
      </c>
      <c r="B2" s="2">
        <f>AVERAGEIF(Static_Correction!B:B, "&lt;&gt;#N/A")</f>
        <v>0.159204096</v>
      </c>
      <c r="C2" s="2">
        <f>AVERAGEIF(Mean_Adjusted!B:B, "&lt;&gt;#N/A")</f>
        <v>0.1410300634</v>
      </c>
      <c r="D2" s="2">
        <f>AVERAGEIF(Avg_Buffer_10!B:B, "&lt;&gt;#N/A")</f>
        <v>0.2332379679</v>
      </c>
      <c r="E2" s="2">
        <f>AVERAGEIF(Avg_Buffer_5!B:B, "&lt;&gt;#N/A")</f>
        <v>0.2355967232</v>
      </c>
      <c r="F2" s="2">
        <f>AVERAGEIF(Avg_Buffer_1!B:B, "&lt;&gt;#N/A")</f>
        <v>0.2446910332</v>
      </c>
      <c r="G2" s="2">
        <f>AVERAGEIF(Mdn_Buffer_10!B:B, "&lt;&gt;#N/A")</f>
        <v>0.2725384392</v>
      </c>
      <c r="H2" s="2">
        <f>AVERAGEIF(Mdn_Buffer_5!B:B, "&lt;&gt;#N/A")</f>
        <v>0.2682935827</v>
      </c>
      <c r="I2" s="2">
        <f>AVERAGEIF(Mdn_Buffer_1!B:B, "&lt;&gt;#N/A")</f>
        <v>0.2656233322</v>
      </c>
      <c r="J2" s="2">
        <f>AVERAGEIF(CC_Avg_Buffer_10!B:B, "&lt;&gt;#N/A")</f>
        <v>0.1629767472</v>
      </c>
      <c r="K2" s="2">
        <f>AVERAGEIF(CC_Avg_Buffer_5!B:B, "&lt;&gt;#N/A")</f>
        <v>0.167318986</v>
      </c>
      <c r="L2" s="2">
        <f>AVERAGEIF(CC_Avg_Buffer_1!B:B, "&lt;&gt;#N/A")</f>
        <v>0.1675037919</v>
      </c>
      <c r="M2" s="2">
        <f>AVERAGEIF(CC_Mdn_Buffer_10!B:B, "&lt;&gt;#N/A")</f>
        <v>0.1586226415</v>
      </c>
      <c r="N2" s="2">
        <f>AVERAGEIF(CC_Mdn_Buffer_5!B:B, "&lt;&gt;#N/A")</f>
        <v>0.1628076582</v>
      </c>
      <c r="O2" s="2">
        <f>AVERAGEIF(CC_Mdn_Buffer_1!B:B, "&lt;&gt;#N/A")</f>
        <v>0.1638982611</v>
      </c>
      <c r="P2" s="2">
        <f>AVERAGEIF(Iterative!B:B, "&lt;&gt;#N/A")</f>
        <v>0.1149322244</v>
      </c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88"/>
  </cols>
  <sheetData>
    <row r="1">
      <c r="A1" s="3" t="s">
        <v>242</v>
      </c>
      <c r="B1" s="6" t="str">
        <f>IFERROR(__xludf.DUMMYFUNCTION("VALUE(REGEXEXTRACT(A1, ""\d+\.\d+""))"),"#N/A")</f>
        <v>#N/A</v>
      </c>
    </row>
    <row r="2">
      <c r="A2" s="3" t="s">
        <v>166</v>
      </c>
      <c r="B2" s="6" t="str">
        <f>IFERROR(__xludf.DUMMYFUNCTION("VALUE(REGEXEXTRACT(A2, ""\d+\.\d+""))"),"#N/A")</f>
        <v>#N/A</v>
      </c>
    </row>
    <row r="3">
      <c r="A3" s="3" t="s">
        <v>836</v>
      </c>
      <c r="B3" s="6">
        <f>IFERROR(__xludf.DUMMYFUNCTION("VALUE(REGEXEXTRACT(A3, ""\d+\.\d+""))"),0.264370540705317)</f>
        <v>0.2643705407</v>
      </c>
    </row>
    <row r="4">
      <c r="A4" s="3" t="s">
        <v>244</v>
      </c>
      <c r="B4" s="6" t="str">
        <f>IFERROR(__xludf.DUMMYFUNCTION("VALUE(REGEXEXTRACT(A4, ""\d+\.\d+""))"),"#N/A")</f>
        <v>#N/A</v>
      </c>
    </row>
    <row r="5">
      <c r="A5" s="3" t="s">
        <v>837</v>
      </c>
      <c r="B5" s="6">
        <f>IFERROR(__xludf.DUMMYFUNCTION("VALUE(REGEXEXTRACT(A5, ""\d+\.\d+""))"),0.358139218680893)</f>
        <v>0.3581392187</v>
      </c>
    </row>
    <row r="6">
      <c r="A6" s="3" t="s">
        <v>538</v>
      </c>
      <c r="B6" s="6" t="str">
        <f>IFERROR(__xludf.DUMMYFUNCTION("VALUE(REGEXEXTRACT(A6, ""\d+\.\d+""))"),"#N/A")</f>
        <v>#N/A</v>
      </c>
    </row>
    <row r="7">
      <c r="A7" s="3" t="s">
        <v>838</v>
      </c>
      <c r="B7" s="6">
        <f>IFERROR(__xludf.DUMMYFUNCTION("VALUE(REGEXEXTRACT(A7, ""\d+\.\d+""))"),0.348454264106958)</f>
        <v>0.3484542641</v>
      </c>
    </row>
    <row r="8">
      <c r="A8" s="3" t="s">
        <v>540</v>
      </c>
      <c r="B8" s="6" t="str">
        <f>IFERROR(__xludf.DUMMYFUNCTION("VALUE(REGEXEXTRACT(A8, ""\d+\.\d+""))"),"#N/A")</f>
        <v>#N/A</v>
      </c>
    </row>
    <row r="9">
      <c r="A9" s="3" t="s">
        <v>839</v>
      </c>
      <c r="B9" s="6">
        <f>IFERROR(__xludf.DUMMYFUNCTION("VALUE(REGEXEXTRACT(A9, ""\d+\.\d+""))"),0.352398781881173)</f>
        <v>0.3523987819</v>
      </c>
    </row>
    <row r="10">
      <c r="A10" s="3" t="s">
        <v>542</v>
      </c>
      <c r="B10" s="6" t="str">
        <f>IFERROR(__xludf.DUMMYFUNCTION("VALUE(REGEXEXTRACT(A10, ""\d+\.\d+""))"),"#N/A")</f>
        <v>#N/A</v>
      </c>
    </row>
    <row r="11">
      <c r="A11" s="3" t="s">
        <v>840</v>
      </c>
      <c r="B11" s="6">
        <f>IFERROR(__xludf.DUMMYFUNCTION("VALUE(REGEXEXTRACT(A11, ""\d+\.\d+""))"),0.354245254296894)</f>
        <v>0.3542452543</v>
      </c>
    </row>
    <row r="12">
      <c r="A12" s="3" t="s">
        <v>544</v>
      </c>
      <c r="B12" s="6" t="str">
        <f>IFERROR(__xludf.DUMMYFUNCTION("VALUE(REGEXEXTRACT(A12, ""\d+\.\d+""))"),"#N/A")</f>
        <v>#N/A</v>
      </c>
    </row>
    <row r="13">
      <c r="A13" s="3" t="s">
        <v>841</v>
      </c>
      <c r="B13" s="6">
        <f>IFERROR(__xludf.DUMMYFUNCTION("VALUE(REGEXEXTRACT(A13, ""\d+\.\d+""))"),0.297631540554818)</f>
        <v>0.2976315406</v>
      </c>
    </row>
    <row r="14">
      <c r="A14" s="3" t="s">
        <v>546</v>
      </c>
      <c r="B14" s="6" t="str">
        <f>IFERROR(__xludf.DUMMYFUNCTION("VALUE(REGEXEXTRACT(A14, ""\d+\.\d+""))"),"#N/A")</f>
        <v>#N/A</v>
      </c>
    </row>
    <row r="15">
      <c r="A15" s="3" t="s">
        <v>842</v>
      </c>
      <c r="B15" s="6">
        <f>IFERROR(__xludf.DUMMYFUNCTION("VALUE(REGEXEXTRACT(A15, ""\d+\.\d+""))"),0.31231129869711)</f>
        <v>0.3123112987</v>
      </c>
    </row>
    <row r="16">
      <c r="A16" s="3" t="s">
        <v>548</v>
      </c>
      <c r="B16" s="6" t="str">
        <f>IFERROR(__xludf.DUMMYFUNCTION("VALUE(REGEXEXTRACT(A16, ""\d+\.\d+""))"),"#N/A")</f>
        <v>#N/A</v>
      </c>
    </row>
    <row r="17">
      <c r="A17" s="3" t="s">
        <v>843</v>
      </c>
      <c r="B17" s="6">
        <f>IFERROR(__xludf.DUMMYFUNCTION("VALUE(REGEXEXTRACT(A17, ""\d+\.\d+""))"),0.288412671537913)</f>
        <v>0.2884126715</v>
      </c>
    </row>
    <row r="18">
      <c r="A18" s="3" t="s">
        <v>550</v>
      </c>
      <c r="B18" s="6" t="str">
        <f>IFERROR(__xludf.DUMMYFUNCTION("VALUE(REGEXEXTRACT(A18, ""\d+\.\d+""))"),"#N/A")</f>
        <v>#N/A</v>
      </c>
    </row>
    <row r="19">
      <c r="A19" s="3" t="s">
        <v>844</v>
      </c>
      <c r="B19" s="6">
        <f>IFERROR(__xludf.DUMMYFUNCTION("VALUE(REGEXEXTRACT(A19, ""\d+\.\d+""))"),0.300898619864612)</f>
        <v>0.3008986199</v>
      </c>
    </row>
    <row r="20">
      <c r="A20" s="3" t="s">
        <v>552</v>
      </c>
      <c r="B20" s="6" t="str">
        <f>IFERROR(__xludf.DUMMYFUNCTION("VALUE(REGEXEXTRACT(A20, ""\d+\.\d+""))"),"#N/A")</f>
        <v>#N/A</v>
      </c>
    </row>
    <row r="21">
      <c r="A21" s="3" t="s">
        <v>845</v>
      </c>
      <c r="B21" s="6">
        <f>IFERROR(__xludf.DUMMYFUNCTION("VALUE(REGEXEXTRACT(A21, ""\d+\.\d+""))"),0.283143205747211)</f>
        <v>0.2831432057</v>
      </c>
    </row>
    <row r="22">
      <c r="A22" s="3" t="s">
        <v>554</v>
      </c>
      <c r="B22" s="6" t="str">
        <f>IFERROR(__xludf.DUMMYFUNCTION("VALUE(REGEXEXTRACT(A22, ""\d+\.\d+""))"),"#N/A")</f>
        <v>#N/A</v>
      </c>
    </row>
    <row r="23">
      <c r="A23" s="3" t="s">
        <v>846</v>
      </c>
      <c r="B23" s="6">
        <f>IFERROR(__xludf.DUMMYFUNCTION("VALUE(REGEXEXTRACT(A23, ""\d+\.\d+""))"),0.278896185393016)</f>
        <v>0.2788961854</v>
      </c>
    </row>
    <row r="24">
      <c r="A24" s="3" t="s">
        <v>556</v>
      </c>
      <c r="B24" s="6" t="str">
        <f>IFERROR(__xludf.DUMMYFUNCTION("VALUE(REGEXEXTRACT(A24, ""\d+\.\d+""))"),"#N/A")</f>
        <v>#N/A</v>
      </c>
    </row>
    <row r="25">
      <c r="A25" s="3" t="s">
        <v>847</v>
      </c>
      <c r="B25" s="6">
        <f>IFERROR(__xludf.DUMMYFUNCTION("VALUE(REGEXEXTRACT(A25, ""\d+\.\d+""))"),0.287449486921961)</f>
        <v>0.2874494869</v>
      </c>
    </row>
    <row r="26">
      <c r="A26" s="3" t="s">
        <v>558</v>
      </c>
      <c r="B26" s="6" t="str">
        <f>IFERROR(__xludf.DUMMYFUNCTION("VALUE(REGEXEXTRACT(A26, ""\d+\.\d+""))"),"#N/A")</f>
        <v>#N/A</v>
      </c>
    </row>
    <row r="27">
      <c r="A27" s="3" t="s">
        <v>848</v>
      </c>
      <c r="B27" s="6">
        <f>IFERROR(__xludf.DUMMYFUNCTION("VALUE(REGEXEXTRACT(A27, ""\d+\.\d+""))"),0.290678837872868)</f>
        <v>0.2906788379</v>
      </c>
    </row>
    <row r="28">
      <c r="A28" s="3" t="s">
        <v>560</v>
      </c>
      <c r="B28" s="6" t="str">
        <f>IFERROR(__xludf.DUMMYFUNCTION("VALUE(REGEXEXTRACT(A28, ""\d+\.\d+""))"),"#N/A")</f>
        <v>#N/A</v>
      </c>
    </row>
    <row r="29">
      <c r="A29" s="3" t="s">
        <v>849</v>
      </c>
      <c r="B29" s="6">
        <f>IFERROR(__xludf.DUMMYFUNCTION("VALUE(REGEXEXTRACT(A29, ""\d+\.\d+""))"),0.285994505258243)</f>
        <v>0.2859945053</v>
      </c>
    </row>
    <row r="30">
      <c r="A30" s="3" t="s">
        <v>562</v>
      </c>
      <c r="B30" s="6" t="str">
        <f>IFERROR(__xludf.DUMMYFUNCTION("VALUE(REGEXEXTRACT(A30, ""\d+\.\d+""))"),"#N/A")</f>
        <v>#N/A</v>
      </c>
    </row>
    <row r="31">
      <c r="A31" s="3" t="s">
        <v>850</v>
      </c>
      <c r="B31" s="6">
        <f>IFERROR(__xludf.DUMMYFUNCTION("VALUE(REGEXEXTRACT(A31, ""\d+\.\d+""))"),0.239189310592658)</f>
        <v>0.2391893106</v>
      </c>
    </row>
    <row r="32">
      <c r="A32" s="3" t="s">
        <v>564</v>
      </c>
      <c r="B32" s="6" t="str">
        <f>IFERROR(__xludf.DUMMYFUNCTION("VALUE(REGEXEXTRACT(A32, ""\d+\.\d+""))"),"#N/A")</f>
        <v>#N/A</v>
      </c>
    </row>
    <row r="33">
      <c r="A33" s="3" t="s">
        <v>851</v>
      </c>
      <c r="B33" s="6">
        <f>IFERROR(__xludf.DUMMYFUNCTION("VALUE(REGEXEXTRACT(A33, ""\d+\.\d+""))"),0.278855420183424)</f>
        <v>0.2788554202</v>
      </c>
    </row>
    <row r="34">
      <c r="A34" s="3" t="s">
        <v>566</v>
      </c>
      <c r="B34" s="6" t="str">
        <f>IFERROR(__xludf.DUMMYFUNCTION("VALUE(REGEXEXTRACT(A34, ""\d+\.\d+""))"),"#N/A")</f>
        <v>#N/A</v>
      </c>
    </row>
    <row r="35">
      <c r="A35" s="3" t="s">
        <v>852</v>
      </c>
      <c r="B35" s="6">
        <f>IFERROR(__xludf.DUMMYFUNCTION("VALUE(REGEXEXTRACT(A35, ""\d+\.\d+""))"),0.224277947472848)</f>
        <v>0.2242779475</v>
      </c>
    </row>
    <row r="36">
      <c r="A36" s="3" t="s">
        <v>568</v>
      </c>
      <c r="B36" s="6" t="str">
        <f>IFERROR(__xludf.DUMMYFUNCTION("VALUE(REGEXEXTRACT(A36, ""\d+\.\d+""))"),"#N/A")</f>
        <v>#N/A</v>
      </c>
    </row>
    <row r="37">
      <c r="A37" s="3" t="s">
        <v>853</v>
      </c>
      <c r="B37" s="6">
        <f>IFERROR(__xludf.DUMMYFUNCTION("VALUE(REGEXEXTRACT(A37, ""\d+\.\d+""))"),0.239239543405081)</f>
        <v>0.2392395434</v>
      </c>
    </row>
    <row r="38">
      <c r="A38" s="3" t="s">
        <v>570</v>
      </c>
      <c r="B38" s="6" t="str">
        <f>IFERROR(__xludf.DUMMYFUNCTION("VALUE(REGEXEXTRACT(A38, ""\d+\.\d+""))"),"#N/A")</f>
        <v>#N/A</v>
      </c>
    </row>
    <row r="39">
      <c r="A39" s="3" t="s">
        <v>854</v>
      </c>
      <c r="B39" s="6">
        <f>IFERROR(__xludf.DUMMYFUNCTION("VALUE(REGEXEXTRACT(A39, ""\d+\.\d+""))"),0.219497806249692)</f>
        <v>0.2194978062</v>
      </c>
    </row>
    <row r="40">
      <c r="A40" s="3" t="s">
        <v>572</v>
      </c>
      <c r="B40" s="6" t="str">
        <f>IFERROR(__xludf.DUMMYFUNCTION("VALUE(REGEXEXTRACT(A40, ""\d+\.\d+""))"),"#N/A")</f>
        <v>#N/A</v>
      </c>
    </row>
    <row r="41">
      <c r="A41" s="3" t="s">
        <v>855</v>
      </c>
      <c r="B41" s="6">
        <f>IFERROR(__xludf.DUMMYFUNCTION("VALUE(REGEXEXTRACT(A41, ""\d+\.\d+""))"),0.214050479292594)</f>
        <v>0.2140504793</v>
      </c>
    </row>
    <row r="42">
      <c r="A42" s="3" t="s">
        <v>574</v>
      </c>
      <c r="B42" s="6" t="str">
        <f>IFERROR(__xludf.DUMMYFUNCTION("VALUE(REGEXEXTRACT(A42, ""\d+\.\d+""))"),"#N/A")</f>
        <v>#N/A</v>
      </c>
    </row>
    <row r="43">
      <c r="A43" s="3" t="s">
        <v>856</v>
      </c>
      <c r="B43" s="6">
        <f>IFERROR(__xludf.DUMMYFUNCTION("VALUE(REGEXEXTRACT(A43, ""\d+\.\d+""))"),0.223483298472897)</f>
        <v>0.2234832985</v>
      </c>
    </row>
    <row r="44">
      <c r="A44" s="3" t="s">
        <v>576</v>
      </c>
      <c r="B44" s="6" t="str">
        <f>IFERROR(__xludf.DUMMYFUNCTION("VALUE(REGEXEXTRACT(A44, ""\d+\.\d+""))"),"#N/A")</f>
        <v>#N/A</v>
      </c>
    </row>
    <row r="45">
      <c r="A45" s="3" t="s">
        <v>857</v>
      </c>
      <c r="B45" s="6">
        <f>IFERROR(__xludf.DUMMYFUNCTION("VALUE(REGEXEXTRACT(A45, ""\d+\.\d+""))"),0.22497015939051)</f>
        <v>0.2249701594</v>
      </c>
    </row>
    <row r="46">
      <c r="A46" s="3" t="s">
        <v>578</v>
      </c>
      <c r="B46" s="6" t="str">
        <f>IFERROR(__xludf.DUMMYFUNCTION("VALUE(REGEXEXTRACT(A46, ""\d+\.\d+""))"),"#N/A")</f>
        <v>#N/A</v>
      </c>
    </row>
    <row r="47">
      <c r="A47" s="3" t="s">
        <v>858</v>
      </c>
      <c r="B47" s="6">
        <f>IFERROR(__xludf.DUMMYFUNCTION("VALUE(REGEXEXTRACT(A47, ""\d+\.\d+""))"),0.220204138947245)</f>
        <v>0.2202041389</v>
      </c>
    </row>
    <row r="48">
      <c r="A48" s="3" t="s">
        <v>580</v>
      </c>
      <c r="B48" s="6" t="str">
        <f>IFERROR(__xludf.DUMMYFUNCTION("VALUE(REGEXEXTRACT(A48, ""\d+\.\d+""))"),"#N/A")</f>
        <v>#N/A</v>
      </c>
    </row>
    <row r="49">
      <c r="A49" s="3" t="s">
        <v>859</v>
      </c>
      <c r="B49" s="6">
        <f>IFERROR(__xludf.DUMMYFUNCTION("VALUE(REGEXEXTRACT(A49, ""\d+\.\d+""))"),0.217088725566981)</f>
        <v>0.2170887256</v>
      </c>
    </row>
    <row r="50">
      <c r="A50" s="3" t="s">
        <v>582</v>
      </c>
      <c r="B50" s="6" t="str">
        <f>IFERROR(__xludf.DUMMYFUNCTION("VALUE(REGEXEXTRACT(A50, ""\d+\.\d+""))"),"#N/A")</f>
        <v>#N/A</v>
      </c>
    </row>
    <row r="51">
      <c r="A51" s="3" t="s">
        <v>860</v>
      </c>
      <c r="B51" s="6">
        <f>IFERROR(__xludf.DUMMYFUNCTION("VALUE(REGEXEXTRACT(A51, ""\d+\.\d+""))"),0.2198931784885)</f>
        <v>0.2198931785</v>
      </c>
    </row>
    <row r="52">
      <c r="A52" s="3" t="s">
        <v>584</v>
      </c>
      <c r="B52" s="6" t="str">
        <f>IFERROR(__xludf.DUMMYFUNCTION("VALUE(REGEXEXTRACT(A52, ""\d+\.\d+""))"),"#N/A")</f>
        <v>#N/A</v>
      </c>
    </row>
    <row r="53">
      <c r="A53" s="3" t="s">
        <v>861</v>
      </c>
      <c r="B53" s="6">
        <f>IFERROR(__xludf.DUMMYFUNCTION("VALUE(REGEXEXTRACT(A53, ""\d+\.\d+""))"),0.309523293144012)</f>
        <v>0.3095232931</v>
      </c>
    </row>
    <row r="54">
      <c r="A54" s="3" t="s">
        <v>586</v>
      </c>
      <c r="B54" s="6" t="str">
        <f>IFERROR(__xludf.DUMMYFUNCTION("VALUE(REGEXEXTRACT(A54, ""\d+\.\d+""))"),"#N/A")</f>
        <v>#N/A</v>
      </c>
    </row>
    <row r="55">
      <c r="A55" s="3" t="s">
        <v>862</v>
      </c>
      <c r="B55" s="6">
        <f>IFERROR(__xludf.DUMMYFUNCTION("VALUE(REGEXEXTRACT(A55, ""\d+\.\d+""))"),0.338999705145216)</f>
        <v>0.3389997051</v>
      </c>
    </row>
    <row r="56">
      <c r="A56" s="3" t="s">
        <v>588</v>
      </c>
      <c r="B56" s="6" t="str">
        <f>IFERROR(__xludf.DUMMYFUNCTION("VALUE(REGEXEXTRACT(A56, ""\d+\.\d+""))"),"#N/A")</f>
        <v>#N/A</v>
      </c>
    </row>
    <row r="57">
      <c r="A57" s="3" t="s">
        <v>863</v>
      </c>
      <c r="B57" s="6">
        <f>IFERROR(__xludf.DUMMYFUNCTION("VALUE(REGEXEXTRACT(A57, ""\d+\.\d+""))"),0.285303387528256)</f>
        <v>0.2853033875</v>
      </c>
    </row>
    <row r="58">
      <c r="A58" s="3" t="s">
        <v>590</v>
      </c>
      <c r="B58" s="6" t="str">
        <f>IFERROR(__xludf.DUMMYFUNCTION("VALUE(REGEXEXTRACT(A58, ""\d+\.\d+""))"),"#N/A")</f>
        <v>#N/A</v>
      </c>
    </row>
    <row r="59">
      <c r="A59" s="3" t="s">
        <v>864</v>
      </c>
      <c r="B59" s="6">
        <f>IFERROR(__xludf.DUMMYFUNCTION("VALUE(REGEXEXTRACT(A59, ""\d+\.\d+""))"),0.282193984501695)</f>
        <v>0.2821939845</v>
      </c>
    </row>
    <row r="60">
      <c r="A60" s="3" t="s">
        <v>592</v>
      </c>
      <c r="B60" s="6" t="str">
        <f>IFERROR(__xludf.DUMMYFUNCTION("VALUE(REGEXEXTRACT(A60, ""\d+\.\d+""))"),"#N/A")</f>
        <v>#N/A</v>
      </c>
    </row>
    <row r="61">
      <c r="A61" s="3" t="s">
        <v>865</v>
      </c>
      <c r="B61" s="6">
        <f>IFERROR(__xludf.DUMMYFUNCTION("VALUE(REGEXEXTRACT(A61, ""\d+\.\d+""))"),0.275135260792913)</f>
        <v>0.2751352608</v>
      </c>
    </row>
    <row r="62">
      <c r="A62" s="3" t="s">
        <v>594</v>
      </c>
      <c r="B62" s="6" t="str">
        <f>IFERROR(__xludf.DUMMYFUNCTION("VALUE(REGEXEXTRACT(A62, ""\d+\.\d+""))"),"#N/A")</f>
        <v>#N/A</v>
      </c>
    </row>
    <row r="63">
      <c r="A63" s="3" t="s">
        <v>866</v>
      </c>
      <c r="B63" s="6">
        <f>IFERROR(__xludf.DUMMYFUNCTION("VALUE(REGEXEXTRACT(A63, ""\d+\.\d+""))"),0.272292783889871)</f>
        <v>0.2722927839</v>
      </c>
    </row>
    <row r="64">
      <c r="A64" s="3" t="s">
        <v>596</v>
      </c>
      <c r="B64" s="6" t="str">
        <f>IFERROR(__xludf.DUMMYFUNCTION("VALUE(REGEXEXTRACT(A64, ""\d+\.\d+""))"),"#N/A")</f>
        <v>#N/A</v>
      </c>
    </row>
    <row r="65">
      <c r="A65" s="3" t="s">
        <v>867</v>
      </c>
      <c r="B65" s="6">
        <f>IFERROR(__xludf.DUMMYFUNCTION("VALUE(REGEXEXTRACT(A65, ""\d+\.\d+""))"),0.227344627269767)</f>
        <v>0.2273446273</v>
      </c>
    </row>
    <row r="66">
      <c r="A66" s="3" t="s">
        <v>598</v>
      </c>
      <c r="B66" s="6" t="str">
        <f>IFERROR(__xludf.DUMMYFUNCTION("VALUE(REGEXEXTRACT(A66, ""\d+\.\d+""))"),"#N/A")</f>
        <v>#N/A</v>
      </c>
    </row>
    <row r="67">
      <c r="A67" s="3" t="s">
        <v>868</v>
      </c>
      <c r="B67" s="6">
        <f>IFERROR(__xludf.DUMMYFUNCTION("VALUE(REGEXEXTRACT(A67, ""\d+\.\d+""))"),0.284075612975453)</f>
        <v>0.284075613</v>
      </c>
    </row>
    <row r="68">
      <c r="A68" s="3" t="s">
        <v>600</v>
      </c>
      <c r="B68" s="6" t="str">
        <f>IFERROR(__xludf.DUMMYFUNCTION("VALUE(REGEXEXTRACT(A68, ""\d+\.\d+""))"),"#N/A")</f>
        <v>#N/A</v>
      </c>
    </row>
    <row r="69">
      <c r="A69" s="3" t="s">
        <v>869</v>
      </c>
      <c r="B69" s="6">
        <f>IFERROR(__xludf.DUMMYFUNCTION("VALUE(REGEXEXTRACT(A69, ""\d+\.\d+""))"),0.22090623118765)</f>
        <v>0.2209062312</v>
      </c>
    </row>
    <row r="70">
      <c r="A70" s="3" t="s">
        <v>602</v>
      </c>
      <c r="B70" s="6" t="str">
        <f>IFERROR(__xludf.DUMMYFUNCTION("VALUE(REGEXEXTRACT(A70, ""\d+\.\d+""))"),"#N/A")</f>
        <v>#N/A</v>
      </c>
    </row>
    <row r="71">
      <c r="A71" s="3" t="s">
        <v>870</v>
      </c>
      <c r="B71" s="6">
        <f>IFERROR(__xludf.DUMMYFUNCTION("VALUE(REGEXEXTRACT(A71, ""\d+\.\d+""))"),0.228129152154282)</f>
        <v>0.2281291522</v>
      </c>
    </row>
    <row r="72">
      <c r="A72" s="3" t="s">
        <v>604</v>
      </c>
      <c r="B72" s="6" t="str">
        <f>IFERROR(__xludf.DUMMYFUNCTION("VALUE(REGEXEXTRACT(A72, ""\d+\.\d+""))"),"#N/A")</f>
        <v>#N/A</v>
      </c>
    </row>
    <row r="73">
      <c r="A73" s="3" t="s">
        <v>871</v>
      </c>
      <c r="B73" s="6">
        <f>IFERROR(__xludf.DUMMYFUNCTION("VALUE(REGEXEXTRACT(A73, ""\d+\.\d+""))"),0.205743550435525)</f>
        <v>0.2057435504</v>
      </c>
    </row>
    <row r="74">
      <c r="A74" s="3" t="s">
        <v>606</v>
      </c>
      <c r="B74" s="6" t="str">
        <f>IFERROR(__xludf.DUMMYFUNCTION("VALUE(REGEXEXTRACT(A74, ""\d+\.\d+""))"),"#N/A")</f>
        <v>#N/A</v>
      </c>
    </row>
    <row r="75">
      <c r="A75" s="3" t="s">
        <v>872</v>
      </c>
      <c r="B75" s="6">
        <f>IFERROR(__xludf.DUMMYFUNCTION("VALUE(REGEXEXTRACT(A75, ""\d+\.\d+""))"),0.236847637629613)</f>
        <v>0.2368476376</v>
      </c>
    </row>
    <row r="76">
      <c r="A76" s="3" t="s">
        <v>608</v>
      </c>
      <c r="B76" s="6" t="str">
        <f>IFERROR(__xludf.DUMMYFUNCTION("VALUE(REGEXEXTRACT(A76, ""\d+\.\d+""))"),"#N/A")</f>
        <v>#N/A</v>
      </c>
    </row>
    <row r="77">
      <c r="A77" s="3" t="s">
        <v>873</v>
      </c>
      <c r="B77" s="6">
        <f>IFERROR(__xludf.DUMMYFUNCTION("VALUE(REGEXEXTRACT(A77, ""\d+\.\d+""))"),0.294415454229937)</f>
        <v>0.2944154542</v>
      </c>
    </row>
    <row r="78">
      <c r="A78" s="3" t="s">
        <v>610</v>
      </c>
      <c r="B78" s="6" t="str">
        <f>IFERROR(__xludf.DUMMYFUNCTION("VALUE(REGEXEXTRACT(A78, ""\d+\.\d+""))"),"#N/A")</f>
        <v>#N/A</v>
      </c>
    </row>
    <row r="79">
      <c r="A79" s="3" t="s">
        <v>874</v>
      </c>
      <c r="B79" s="6">
        <f>IFERROR(__xludf.DUMMYFUNCTION("VALUE(REGEXEXTRACT(A79, ""\d+\.\d+""))"),0.237650855846724)</f>
        <v>0.2376508558</v>
      </c>
    </row>
    <row r="80">
      <c r="A80" s="3" t="s">
        <v>612</v>
      </c>
      <c r="B80" s="6" t="str">
        <f>IFERROR(__xludf.DUMMYFUNCTION("VALUE(REGEXEXTRACT(A80, ""\d+\.\d+""))"),"#N/A")</f>
        <v>#N/A</v>
      </c>
    </row>
    <row r="81">
      <c r="A81" s="3" t="s">
        <v>875</v>
      </c>
      <c r="B81" s="6">
        <f>IFERROR(__xludf.DUMMYFUNCTION("VALUE(REGEXEXTRACT(A81, ""\d+\.\d+""))"),0.238694649460661)</f>
        <v>0.2386946495</v>
      </c>
    </row>
    <row r="82">
      <c r="A82" s="3" t="s">
        <v>614</v>
      </c>
      <c r="B82" s="6" t="str">
        <f>IFERROR(__xludf.DUMMYFUNCTION("VALUE(REGEXEXTRACT(A82, ""\d+\.\d+""))"),"#N/A")</f>
        <v>#N/A</v>
      </c>
    </row>
    <row r="83">
      <c r="A83" s="3" t="s">
        <v>876</v>
      </c>
      <c r="B83" s="6">
        <f>IFERROR(__xludf.DUMMYFUNCTION("VALUE(REGEXEXTRACT(A83, ""\d+\.\d+""))"),0.234296617769914)</f>
        <v>0.2342966178</v>
      </c>
    </row>
    <row r="84">
      <c r="A84" s="3" t="s">
        <v>616</v>
      </c>
      <c r="B84" s="6" t="str">
        <f>IFERROR(__xludf.DUMMYFUNCTION("VALUE(REGEXEXTRACT(A84, ""\d+\.\d+""))"),"#N/A")</f>
        <v>#N/A</v>
      </c>
    </row>
    <row r="85">
      <c r="A85" s="3" t="s">
        <v>877</v>
      </c>
      <c r="B85" s="6">
        <f>IFERROR(__xludf.DUMMYFUNCTION("VALUE(REGEXEXTRACT(A85, ""\d+\.\d+""))"),0.229851196235072)</f>
        <v>0.2298511962</v>
      </c>
    </row>
    <row r="86">
      <c r="A86" s="3" t="s">
        <v>618</v>
      </c>
      <c r="B86" s="6" t="str">
        <f>IFERROR(__xludf.DUMMYFUNCTION("VALUE(REGEXEXTRACT(A86, ""\d+\.\d+""))"),"#N/A")</f>
        <v>#N/A</v>
      </c>
    </row>
    <row r="87">
      <c r="A87" s="3" t="s">
        <v>878</v>
      </c>
      <c r="B87" s="6">
        <f>IFERROR(__xludf.DUMMYFUNCTION("VALUE(REGEXEXTRACT(A87, ""\d+\.\d+""))"),0.227930284504152)</f>
        <v>0.2279302845</v>
      </c>
    </row>
    <row r="88">
      <c r="A88" s="3" t="s">
        <v>620</v>
      </c>
      <c r="B88" s="6" t="str">
        <f>IFERROR(__xludf.DUMMYFUNCTION("VALUE(REGEXEXTRACT(A88, ""\d+\.\d+""))"),"#N/A")</f>
        <v>#N/A</v>
      </c>
    </row>
    <row r="89">
      <c r="A89" s="3" t="s">
        <v>879</v>
      </c>
      <c r="B89" s="6">
        <f>IFERROR(__xludf.DUMMYFUNCTION("VALUE(REGEXEXTRACT(A89, ""\d+\.\d+""))"),0.228298745485036)</f>
        <v>0.2282987455</v>
      </c>
    </row>
    <row r="90">
      <c r="A90" s="3" t="s">
        <v>622</v>
      </c>
      <c r="B90" s="6" t="str">
        <f>IFERROR(__xludf.DUMMYFUNCTION("VALUE(REGEXEXTRACT(A90, ""\d+\.\d+""))"),"#N/A")</f>
        <v>#N/A</v>
      </c>
    </row>
    <row r="91">
      <c r="A91" s="3" t="s">
        <v>880</v>
      </c>
      <c r="B91" s="6">
        <f>IFERROR(__xludf.DUMMYFUNCTION("VALUE(REGEXEXTRACT(A91, ""\d+\.\d+""))"),0.230551065546832)</f>
        <v>0.2305510655</v>
      </c>
    </row>
    <row r="92">
      <c r="A92" s="3" t="s">
        <v>624</v>
      </c>
      <c r="B92" s="6" t="str">
        <f>IFERROR(__xludf.DUMMYFUNCTION("VALUE(REGEXEXTRACT(A92, ""\d+\.\d+""))"),"#N/A")</f>
        <v>#N/A</v>
      </c>
    </row>
    <row r="93">
      <c r="A93" s="3" t="s">
        <v>881</v>
      </c>
      <c r="B93" s="6">
        <f>IFERROR(__xludf.DUMMYFUNCTION("VALUE(REGEXEXTRACT(A93, ""\d+\.\d+""))"),0.236863054158066)</f>
        <v>0.2368630542</v>
      </c>
    </row>
    <row r="94">
      <c r="A94" s="3" t="s">
        <v>626</v>
      </c>
      <c r="B94" s="6" t="str">
        <f>IFERROR(__xludf.DUMMYFUNCTION("VALUE(REGEXEXTRACT(A94, ""\d+\.\d+""))"),"#N/A")</f>
        <v>#N/A</v>
      </c>
    </row>
    <row r="95">
      <c r="A95" s="3" t="s">
        <v>882</v>
      </c>
      <c r="B95" s="6">
        <f>IFERROR(__xludf.DUMMYFUNCTION("VALUE(REGEXEXTRACT(A95, ""\d+\.\d+""))"),0.338919829444935)</f>
        <v>0.3389198294</v>
      </c>
    </row>
    <row r="96">
      <c r="A96" s="3" t="s">
        <v>628</v>
      </c>
      <c r="B96" s="6" t="str">
        <f>IFERROR(__xludf.DUMMYFUNCTION("VALUE(REGEXEXTRACT(A96, ""\d+\.\d+""))"),"#N/A")</f>
        <v>#N/A</v>
      </c>
    </row>
    <row r="97">
      <c r="A97" s="3" t="s">
        <v>883</v>
      </c>
      <c r="B97" s="6">
        <f>IFERROR(__xludf.DUMMYFUNCTION("VALUE(REGEXEXTRACT(A97, ""\d+\.\d+""))"),0.334988409289154)</f>
        <v>0.3349884093</v>
      </c>
    </row>
    <row r="98">
      <c r="A98" s="3" t="s">
        <v>630</v>
      </c>
      <c r="B98" s="6" t="str">
        <f>IFERROR(__xludf.DUMMYFUNCTION("VALUE(REGEXEXTRACT(A98, ""\d+\.\d+""))"),"#N/A")</f>
        <v>#N/A</v>
      </c>
    </row>
    <row r="99">
      <c r="A99" s="3" t="s">
        <v>884</v>
      </c>
      <c r="B99" s="6">
        <f>IFERROR(__xludf.DUMMYFUNCTION("VALUE(REGEXEXTRACT(A99, ""\d+\.\d+""))"),0.217042642989213)</f>
        <v>0.217042643</v>
      </c>
    </row>
    <row r="100">
      <c r="A100" s="3" t="s">
        <v>632</v>
      </c>
      <c r="B100" s="6" t="str">
        <f>IFERROR(__xludf.DUMMYFUNCTION("VALUE(REGEXEXTRACT(A100, ""\d+\.\d+""))"),"#N/A")</f>
        <v>#N/A</v>
      </c>
    </row>
    <row r="101">
      <c r="A101" s="3" t="s">
        <v>885</v>
      </c>
      <c r="B101" s="6">
        <f>IFERROR(__xludf.DUMMYFUNCTION("VALUE(REGEXEXTRACT(A101, ""\d+\.\d+""))"),0.305042606132365)</f>
        <v>0.3050426061</v>
      </c>
    </row>
    <row r="102">
      <c r="A102" s="3" t="s">
        <v>634</v>
      </c>
      <c r="B102" s="6" t="str">
        <f>IFERROR(__xludf.DUMMYFUNCTION("VALUE(REGEXEXTRACT(A102, ""\d+\.\d+""))"),"#N/A")</f>
        <v>#N/A</v>
      </c>
    </row>
    <row r="103">
      <c r="A103" s="3" t="s">
        <v>886</v>
      </c>
      <c r="B103" s="6">
        <f>IFERROR(__xludf.DUMMYFUNCTION("VALUE(REGEXEXTRACT(A103, ""\d+\.\d+""))"),0.238380325814536)</f>
        <v>0.2383803258</v>
      </c>
    </row>
    <row r="104">
      <c r="A104" s="3" t="s">
        <v>636</v>
      </c>
      <c r="B104" s="6" t="str">
        <f>IFERROR(__xludf.DUMMYFUNCTION("VALUE(REGEXEXTRACT(A104, ""\d+\.\d+""))"),"#N/A")</f>
        <v>#N/A</v>
      </c>
    </row>
    <row r="105">
      <c r="A105" s="3" t="s">
        <v>887</v>
      </c>
      <c r="B105" s="6">
        <f>IFERROR(__xludf.DUMMYFUNCTION("VALUE(REGEXEXTRACT(A105, ""\d+\.\d+""))"),0.228214683077178)</f>
        <v>0.2282146831</v>
      </c>
    </row>
    <row r="106">
      <c r="A106" s="3" t="s">
        <v>638</v>
      </c>
      <c r="B106" s="6" t="str">
        <f>IFERROR(__xludf.DUMMYFUNCTION("VALUE(REGEXEXTRACT(A106, ""\d+\.\d+""))"),"#N/A")</f>
        <v>#N/A</v>
      </c>
    </row>
    <row r="107">
      <c r="A107" s="3" t="s">
        <v>888</v>
      </c>
      <c r="B107" s="6">
        <f>IFERROR(__xludf.DUMMYFUNCTION("VALUE(REGEXEXTRACT(A107, ""\d+\.\d+""))"),0.219316850643766)</f>
        <v>0.2193168506</v>
      </c>
    </row>
    <row r="108">
      <c r="A108" s="3" t="s">
        <v>640</v>
      </c>
      <c r="B108" s="6" t="str">
        <f>IFERROR(__xludf.DUMMYFUNCTION("VALUE(REGEXEXTRACT(A108, ""\d+\.\d+""))"),"#N/A")</f>
        <v>#N/A</v>
      </c>
    </row>
    <row r="109">
      <c r="A109" s="3" t="s">
        <v>889</v>
      </c>
      <c r="B109" s="6">
        <f>IFERROR(__xludf.DUMMYFUNCTION("VALUE(REGEXEXTRACT(A109, ""\d+\.\d+""))"),0.29204310561944)</f>
        <v>0.2920431056</v>
      </c>
    </row>
    <row r="110">
      <c r="A110" s="3" t="s">
        <v>642</v>
      </c>
      <c r="B110" s="6" t="str">
        <f>IFERROR(__xludf.DUMMYFUNCTION("VALUE(REGEXEXTRACT(A110, ""\d+\.\d+""))"),"#N/A")</f>
        <v>#N/A</v>
      </c>
    </row>
    <row r="111">
      <c r="A111" s="3" t="s">
        <v>890</v>
      </c>
      <c r="B111" s="6">
        <f>IFERROR(__xludf.DUMMYFUNCTION("VALUE(REGEXEXTRACT(A111, ""\d+\.\d+""))"),0.330557135408988)</f>
        <v>0.3305571354</v>
      </c>
    </row>
    <row r="112">
      <c r="A112" s="3" t="s">
        <v>644</v>
      </c>
      <c r="B112" s="6" t="str">
        <f>IFERROR(__xludf.DUMMYFUNCTION("VALUE(REGEXEXTRACT(A112, ""\d+\.\d+""))"),"#N/A")</f>
        <v>#N/A</v>
      </c>
    </row>
    <row r="113">
      <c r="A113" s="3" t="s">
        <v>891</v>
      </c>
      <c r="B113" s="6">
        <f>IFERROR(__xludf.DUMMYFUNCTION("VALUE(REGEXEXTRACT(A113, ""\d+\.\d+""))"),0.270127628353973)</f>
        <v>0.2701276284</v>
      </c>
    </row>
    <row r="114">
      <c r="A114" s="3" t="s">
        <v>646</v>
      </c>
      <c r="B114" s="6" t="str">
        <f>IFERROR(__xludf.DUMMYFUNCTION("VALUE(REGEXEXTRACT(A114, ""\d+\.\d+""))"),"#N/A")</f>
        <v>#N/A</v>
      </c>
    </row>
    <row r="115">
      <c r="A115" s="3" t="s">
        <v>892</v>
      </c>
      <c r="B115" s="6">
        <f>IFERROR(__xludf.DUMMYFUNCTION("VALUE(REGEXEXTRACT(A115, ""\d+\.\d+""))"),0.267309430899552)</f>
        <v>0.2673094309</v>
      </c>
    </row>
    <row r="116">
      <c r="A116" s="3" t="s">
        <v>648</v>
      </c>
      <c r="B116" s="6" t="str">
        <f>IFERROR(__xludf.DUMMYFUNCTION("VALUE(REGEXEXTRACT(A116, ""\d+\.\d+""))"),"#N/A")</f>
        <v>#N/A</v>
      </c>
    </row>
    <row r="117">
      <c r="A117" s="3" t="s">
        <v>893</v>
      </c>
      <c r="B117" s="6">
        <f>IFERROR(__xludf.DUMMYFUNCTION("VALUE(REGEXEXTRACT(A117, ""\d+\.\d+""))"),0.256655680638483)</f>
        <v>0.2566556806</v>
      </c>
    </row>
    <row r="118">
      <c r="A118" s="3" t="s">
        <v>650</v>
      </c>
      <c r="B118" s="6" t="str">
        <f>IFERROR(__xludf.DUMMYFUNCTION("VALUE(REGEXEXTRACT(A118, ""\d+\.\d+""))"),"#N/A")</f>
        <v>#N/A</v>
      </c>
    </row>
    <row r="119">
      <c r="A119" s="3" t="s">
        <v>894</v>
      </c>
      <c r="B119" s="6">
        <f>IFERROR(__xludf.DUMMYFUNCTION("VALUE(REGEXEXTRACT(A119, ""\d+\.\d+""))"),0.24910315963008)</f>
        <v>0.2491031596</v>
      </c>
    </row>
    <row r="120">
      <c r="A120" s="3" t="s">
        <v>652</v>
      </c>
      <c r="B120" s="6" t="str">
        <f>IFERROR(__xludf.DUMMYFUNCTION("VALUE(REGEXEXTRACT(A120, ""\d+\.\d+""))"),"#N/A")</f>
        <v>#N/A</v>
      </c>
    </row>
    <row r="121">
      <c r="A121" s="3" t="s">
        <v>895</v>
      </c>
      <c r="B121" s="6">
        <f>IFERROR(__xludf.DUMMYFUNCTION("VALUE(REGEXEXTRACT(A121, ""\d+\.\d+""))"),0.270141816320826)</f>
        <v>0.2701418163</v>
      </c>
    </row>
    <row r="122">
      <c r="A122" s="3" t="s">
        <v>654</v>
      </c>
      <c r="B122" s="6" t="str">
        <f>IFERROR(__xludf.DUMMYFUNCTION("VALUE(REGEXEXTRACT(A122, ""\d+\.\d+""))"),"#N/A")</f>
        <v>#N/A</v>
      </c>
    </row>
    <row r="123">
      <c r="A123" s="3" t="s">
        <v>896</v>
      </c>
      <c r="B123" s="6">
        <f>IFERROR(__xludf.DUMMYFUNCTION("VALUE(REGEXEXTRACT(A123, ""\d+\.\d+""))"),0.285910748071158)</f>
        <v>0.2859107481</v>
      </c>
    </row>
    <row r="124">
      <c r="A124" s="3" t="s">
        <v>656</v>
      </c>
      <c r="B124" s="6" t="str">
        <f>IFERROR(__xludf.DUMMYFUNCTION("VALUE(REGEXEXTRACT(A124, ""\d+\.\d+""))"),"#N/A")</f>
        <v>#N/A</v>
      </c>
    </row>
    <row r="125">
      <c r="A125" s="3" t="s">
        <v>897</v>
      </c>
      <c r="B125" s="6">
        <f>IFERROR(__xludf.DUMMYFUNCTION("VALUE(REGEXEXTRACT(A125, ""\d+\.\d+""))"),0.295587609495552)</f>
        <v>0.2955876095</v>
      </c>
    </row>
    <row r="126">
      <c r="A126" s="3" t="s">
        <v>658</v>
      </c>
      <c r="B126" s="6" t="str">
        <f>IFERROR(__xludf.DUMMYFUNCTION("VALUE(REGEXEXTRACT(A126, ""\d+\.\d+""))"),"#N/A")</f>
        <v>#N/A</v>
      </c>
    </row>
    <row r="127">
      <c r="A127" s="3" t="s">
        <v>898</v>
      </c>
      <c r="B127" s="6">
        <f>IFERROR(__xludf.DUMMYFUNCTION("VALUE(REGEXEXTRACT(A127, ""\d+\.\d+""))"),0.283000473764067)</f>
        <v>0.2830004738</v>
      </c>
    </row>
    <row r="128">
      <c r="A128" s="3" t="s">
        <v>660</v>
      </c>
      <c r="B128" s="6" t="str">
        <f>IFERROR(__xludf.DUMMYFUNCTION("VALUE(REGEXEXTRACT(A128, ""\d+\.\d+""))"),"#N/A")</f>
        <v>#N/A</v>
      </c>
    </row>
    <row r="129">
      <c r="A129" s="3" t="s">
        <v>899</v>
      </c>
      <c r="B129" s="6">
        <f>IFERROR(__xludf.DUMMYFUNCTION("VALUE(REGEXEXTRACT(A129, ""\d+\.\d+""))"),0.267290086813234)</f>
        <v>0.2672900868</v>
      </c>
    </row>
    <row r="130">
      <c r="A130" s="3" t="s">
        <v>662</v>
      </c>
      <c r="B130" s="6" t="str">
        <f>IFERROR(__xludf.DUMMYFUNCTION("VALUE(REGEXEXTRACT(A130, ""\d+\.\d+""))"),"#N/A")</f>
        <v>#N/A</v>
      </c>
    </row>
    <row r="131">
      <c r="A131" s="3" t="s">
        <v>900</v>
      </c>
      <c r="B131" s="6">
        <f>IFERROR(__xludf.DUMMYFUNCTION("VALUE(REGEXEXTRACT(A131, ""\d+\.\d+""))"),0.274712032839451)</f>
        <v>0.2747120328</v>
      </c>
    </row>
    <row r="132">
      <c r="A132" s="3" t="s">
        <v>664</v>
      </c>
      <c r="B132" s="6" t="str">
        <f>IFERROR(__xludf.DUMMYFUNCTION("VALUE(REGEXEXTRACT(A132, ""\d+\.\d+""))"),"#N/A")</f>
        <v>#N/A</v>
      </c>
    </row>
    <row r="133">
      <c r="A133" s="3" t="s">
        <v>901</v>
      </c>
      <c r="B133" s="6">
        <f>IFERROR(__xludf.DUMMYFUNCTION("VALUE(REGEXEXTRACT(A133, ""\d+\.\d+""))"),0.307585753599685)</f>
        <v>0.3075857536</v>
      </c>
    </row>
    <row r="134">
      <c r="A134" s="3" t="s">
        <v>666</v>
      </c>
      <c r="B134" s="6" t="str">
        <f>IFERROR(__xludf.DUMMYFUNCTION("VALUE(REGEXEXTRACT(A134, ""\d+\.\d+""))"),"#N/A")</f>
        <v>#N/A</v>
      </c>
    </row>
    <row r="135">
      <c r="A135" s="3" t="s">
        <v>902</v>
      </c>
      <c r="B135" s="6">
        <f>IFERROR(__xludf.DUMMYFUNCTION("VALUE(REGEXEXTRACT(A135, ""\d+\.\d+""))"),0.252817325943535)</f>
        <v>0.2528173259</v>
      </c>
    </row>
    <row r="136">
      <c r="A136" s="3" t="s">
        <v>668</v>
      </c>
      <c r="B136" s="6" t="str">
        <f>IFERROR(__xludf.DUMMYFUNCTION("VALUE(REGEXEXTRACT(A136, ""\d+\.\d+""))"),"#N/A")</f>
        <v>#N/A</v>
      </c>
    </row>
    <row r="137">
      <c r="A137" s="3" t="s">
        <v>903</v>
      </c>
      <c r="B137" s="6">
        <f>IFERROR(__xludf.DUMMYFUNCTION("VALUE(REGEXEXTRACT(A137, ""\d+\.\d+""))"),0.261313055924124)</f>
        <v>0.2613130559</v>
      </c>
    </row>
    <row r="138">
      <c r="A138" s="3" t="s">
        <v>670</v>
      </c>
      <c r="B138" s="6" t="str">
        <f>IFERROR(__xludf.DUMMYFUNCTION("VALUE(REGEXEXTRACT(A138, ""\d+\.\d+""))"),"#N/A")</f>
        <v>#N/A</v>
      </c>
    </row>
    <row r="139">
      <c r="A139" s="3" t="s">
        <v>904</v>
      </c>
      <c r="B139" s="6">
        <f>IFERROR(__xludf.DUMMYFUNCTION("VALUE(REGEXEXTRACT(A139, ""\d+\.\d+""))"),0.251400650446582)</f>
        <v>0.2514006504</v>
      </c>
    </row>
    <row r="140">
      <c r="A140" s="3" t="s">
        <v>672</v>
      </c>
      <c r="B140" s="6" t="str">
        <f>IFERROR(__xludf.DUMMYFUNCTION("VALUE(REGEXEXTRACT(A140, ""\d+\.\d+""))"),"#N/A")</f>
        <v>#N/A</v>
      </c>
    </row>
    <row r="141">
      <c r="A141" s="3" t="s">
        <v>905</v>
      </c>
      <c r="B141" s="6">
        <f>IFERROR(__xludf.DUMMYFUNCTION("VALUE(REGEXEXTRACT(A141, ""\d+\.\d+""))"),0.260649008781144)</f>
        <v>0.2606490088</v>
      </c>
    </row>
    <row r="142">
      <c r="A142" s="3" t="s">
        <v>674</v>
      </c>
      <c r="B142" s="6" t="str">
        <f>IFERROR(__xludf.DUMMYFUNCTION("VALUE(REGEXEXTRACT(A142, ""\d+\.\d+""))"),"#N/A")</f>
        <v>#N/A</v>
      </c>
    </row>
    <row r="143">
      <c r="A143" s="3" t="s">
        <v>906</v>
      </c>
      <c r="B143" s="6">
        <f>IFERROR(__xludf.DUMMYFUNCTION("VALUE(REGEXEXTRACT(A143, ""\d+\.\d+""))"),0.274606739351442)</f>
        <v>0.2746067394</v>
      </c>
    </row>
    <row r="144">
      <c r="A144" s="3" t="s">
        <v>676</v>
      </c>
      <c r="B144" s="6" t="str">
        <f>IFERROR(__xludf.DUMMYFUNCTION("VALUE(REGEXEXTRACT(A144, ""\d+\.\d+""))"),"#N/A")</f>
        <v>#N/A</v>
      </c>
    </row>
    <row r="145">
      <c r="A145" s="3" t="s">
        <v>907</v>
      </c>
      <c r="B145" s="6">
        <f>IFERROR(__xludf.DUMMYFUNCTION("VALUE(REGEXEXTRACT(A145, ""\d+\.\d+""))"),0.268079226482259)</f>
        <v>0.2680792265</v>
      </c>
    </row>
    <row r="146">
      <c r="A146" s="3" t="s">
        <v>678</v>
      </c>
      <c r="B146" s="6" t="str">
        <f>IFERROR(__xludf.DUMMYFUNCTION("VALUE(REGEXEXTRACT(A146, ""\d+\.\d+""))"),"#N/A")</f>
        <v>#N/A</v>
      </c>
    </row>
    <row r="147">
      <c r="A147" s="3" t="s">
        <v>908</v>
      </c>
      <c r="B147" s="6">
        <f>IFERROR(__xludf.DUMMYFUNCTION("VALUE(REGEXEXTRACT(A147, ""\d+\.\d+""))"),0.263475015280234)</f>
        <v>0.2634750153</v>
      </c>
    </row>
    <row r="148">
      <c r="A148" s="3" t="s">
        <v>680</v>
      </c>
      <c r="B148" s="6" t="str">
        <f>IFERROR(__xludf.DUMMYFUNCTION("VALUE(REGEXEXTRACT(A148, ""\d+\.\d+""))"),"#N/A")</f>
        <v>#N/A</v>
      </c>
    </row>
    <row r="149">
      <c r="A149" s="3" t="s">
        <v>909</v>
      </c>
      <c r="B149" s="6">
        <f>IFERROR(__xludf.DUMMYFUNCTION("VALUE(REGEXEXTRACT(A149, ""\d+\.\d+""))"),0.240750155873753)</f>
        <v>0.2407501559</v>
      </c>
    </row>
    <row r="150">
      <c r="A150" s="3" t="s">
        <v>682</v>
      </c>
      <c r="B150" s="6" t="str">
        <f>IFERROR(__xludf.DUMMYFUNCTION("VALUE(REGEXEXTRACT(A150, ""\d+\.\d+""))"),"#N/A")</f>
        <v>#N/A</v>
      </c>
    </row>
    <row r="151">
      <c r="A151" s="3" t="s">
        <v>910</v>
      </c>
      <c r="B151" s="6">
        <f>IFERROR(__xludf.DUMMYFUNCTION("VALUE(REGEXEXTRACT(A151, ""\d+\.\d+""))"),0.311057484397267)</f>
        <v>0.3110574844</v>
      </c>
    </row>
    <row r="152">
      <c r="A152" s="3" t="s">
        <v>682</v>
      </c>
      <c r="B152" s="6" t="str">
        <f>IFERROR(__xludf.DUMMYFUNCTION("VALUE(REGEXEXTRACT(A152, ""\d+\.\d+""))"),"#N/A")</f>
        <v>#N/A</v>
      </c>
    </row>
    <row r="153">
      <c r="A153" s="3" t="s">
        <v>911</v>
      </c>
      <c r="B153" s="6">
        <f>IFERROR(__xludf.DUMMYFUNCTION("VALUE(REGEXEXTRACT(A153, ""\d+\.\d+""))"),0.122473010037348)</f>
        <v>0.12247301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</cols>
  <sheetData>
    <row r="1">
      <c r="A1" s="3" t="s">
        <v>242</v>
      </c>
      <c r="B1" s="8" t="str">
        <f>IFERROR(__xludf.DUMMYFUNCTION("VALUE(REGEXEXTRACT(A1, ""\d+\.\d+""))"),"#N/A")</f>
        <v>#N/A</v>
      </c>
    </row>
    <row r="2">
      <c r="A2" s="3" t="s">
        <v>166</v>
      </c>
      <c r="B2" s="8" t="str">
        <f>IFERROR(__xludf.DUMMYFUNCTION("VALUE(REGEXEXTRACT(A2, ""\d+\.\d+""))"),"#N/A")</f>
        <v>#N/A</v>
      </c>
    </row>
    <row r="3">
      <c r="A3" s="3" t="s">
        <v>912</v>
      </c>
      <c r="B3" s="8">
        <f>IFERROR(__xludf.DUMMYFUNCTION("VALUE(REGEXEXTRACT(A3, ""\d+\.\d+""))"),0.143560782317312)</f>
        <v>0.1435607823</v>
      </c>
    </row>
    <row r="4">
      <c r="A4" s="3" t="s">
        <v>244</v>
      </c>
      <c r="B4" s="8" t="str">
        <f>IFERROR(__xludf.DUMMYFUNCTION("VALUE(REGEXEXTRACT(A4, ""\d+\.\d+""))"),"#N/A")</f>
        <v>#N/A</v>
      </c>
    </row>
    <row r="5">
      <c r="A5" s="3" t="s">
        <v>913</v>
      </c>
      <c r="B5" s="8">
        <f>IFERROR(__xludf.DUMMYFUNCTION("VALUE(REGEXEXTRACT(A5, ""\d+\.\d+""))"),0.195623141800579)</f>
        <v>0.1956231418</v>
      </c>
    </row>
    <row r="6">
      <c r="A6" s="3" t="s">
        <v>246</v>
      </c>
      <c r="B6" s="8" t="str">
        <f>IFERROR(__xludf.DUMMYFUNCTION("VALUE(REGEXEXTRACT(A6, ""\d+\.\d+""))"),"#N/A")</f>
        <v>#N/A</v>
      </c>
    </row>
    <row r="7">
      <c r="A7" s="3" t="s">
        <v>914</v>
      </c>
      <c r="B7" s="8">
        <f>IFERROR(__xludf.DUMMYFUNCTION("VALUE(REGEXEXTRACT(A7, ""\d+\.\d+""))"),0.185650747963659)</f>
        <v>0.185650748</v>
      </c>
    </row>
    <row r="8">
      <c r="A8" s="3" t="s">
        <v>248</v>
      </c>
      <c r="B8" s="8" t="str">
        <f>IFERROR(__xludf.DUMMYFUNCTION("VALUE(REGEXEXTRACT(A8, ""\d+\.\d+""))"),"#N/A")</f>
        <v>#N/A</v>
      </c>
    </row>
    <row r="9">
      <c r="A9" s="3" t="s">
        <v>915</v>
      </c>
      <c r="B9" s="8">
        <f>IFERROR(__xludf.DUMMYFUNCTION("VALUE(REGEXEXTRACT(A9, ""\d+\.\d+""))"),0.186962035910855)</f>
        <v>0.1869620359</v>
      </c>
    </row>
    <row r="10">
      <c r="A10" s="3" t="s">
        <v>250</v>
      </c>
      <c r="B10" s="8" t="str">
        <f>IFERROR(__xludf.DUMMYFUNCTION("VALUE(REGEXEXTRACT(A10, ""\d+\.\d+""))"),"#N/A")</f>
        <v>#N/A</v>
      </c>
    </row>
    <row r="11">
      <c r="A11" s="3" t="s">
        <v>916</v>
      </c>
      <c r="B11" s="8">
        <f>IFERROR(__xludf.DUMMYFUNCTION("VALUE(REGEXEXTRACT(A11, ""\d+\.\d+""))"),0.187132660081576)</f>
        <v>0.1871326601</v>
      </c>
    </row>
    <row r="12">
      <c r="A12" s="3" t="s">
        <v>252</v>
      </c>
      <c r="B12" s="8" t="str">
        <f>IFERROR(__xludf.DUMMYFUNCTION("VALUE(REGEXEXTRACT(A12, ""\d+\.\d+""))"),"#N/A")</f>
        <v>#N/A</v>
      </c>
    </row>
    <row r="13">
      <c r="A13" s="3" t="s">
        <v>917</v>
      </c>
      <c r="B13" s="8">
        <f>IFERROR(__xludf.DUMMYFUNCTION("VALUE(REGEXEXTRACT(A13, ""\d+\.\d+""))"),0.208950889017887)</f>
        <v>0.208950889</v>
      </c>
    </row>
    <row r="14">
      <c r="A14" s="3" t="s">
        <v>254</v>
      </c>
      <c r="B14" s="8" t="str">
        <f>IFERROR(__xludf.DUMMYFUNCTION("VALUE(REGEXEXTRACT(A14, ""\d+\.\d+""))"),"#N/A")</f>
        <v>#N/A</v>
      </c>
    </row>
    <row r="15">
      <c r="A15" s="3" t="s">
        <v>918</v>
      </c>
      <c r="B15" s="8">
        <f>IFERROR(__xludf.DUMMYFUNCTION("VALUE(REGEXEXTRACT(A15, ""\d+\.\d+""))"),0.155378922950759)</f>
        <v>0.155378923</v>
      </c>
    </row>
    <row r="16">
      <c r="A16" s="3" t="s">
        <v>256</v>
      </c>
      <c r="B16" s="8" t="str">
        <f>IFERROR(__xludf.DUMMYFUNCTION("VALUE(REGEXEXTRACT(A16, ""\d+\.\d+""))"),"#N/A")</f>
        <v>#N/A</v>
      </c>
    </row>
    <row r="17">
      <c r="A17" s="3" t="s">
        <v>919</v>
      </c>
      <c r="B17" s="8">
        <f>IFERROR(__xludf.DUMMYFUNCTION("VALUE(REGEXEXTRACT(A17, ""\d+\.\d+""))"),0.159764087378372)</f>
        <v>0.1597640874</v>
      </c>
    </row>
    <row r="18">
      <c r="A18" s="3" t="s">
        <v>258</v>
      </c>
      <c r="B18" s="8" t="str">
        <f>IFERROR(__xludf.DUMMYFUNCTION("VALUE(REGEXEXTRACT(A18, ""\d+\.\d+""))"),"#N/A")</f>
        <v>#N/A</v>
      </c>
    </row>
    <row r="19">
      <c r="A19" s="3" t="s">
        <v>920</v>
      </c>
      <c r="B19" s="8">
        <f>IFERROR(__xludf.DUMMYFUNCTION("VALUE(REGEXEXTRACT(A19, ""\d+\.\d+""))"),0.152478390753231)</f>
        <v>0.1524783908</v>
      </c>
    </row>
    <row r="20">
      <c r="A20" s="3" t="s">
        <v>260</v>
      </c>
      <c r="B20" s="8" t="str">
        <f>IFERROR(__xludf.DUMMYFUNCTION("VALUE(REGEXEXTRACT(A20, ""\d+\.\d+""))"),"#N/A")</f>
        <v>#N/A</v>
      </c>
    </row>
    <row r="21">
      <c r="A21" s="3" t="s">
        <v>921</v>
      </c>
      <c r="B21" s="8">
        <f>IFERROR(__xludf.DUMMYFUNCTION("VALUE(REGEXEXTRACT(A21, ""\d+\.\d+""))"),0.148261569978868)</f>
        <v>0.14826157</v>
      </c>
    </row>
    <row r="22">
      <c r="A22" s="3" t="s">
        <v>262</v>
      </c>
      <c r="B22" s="8" t="str">
        <f>IFERROR(__xludf.DUMMYFUNCTION("VALUE(REGEXEXTRACT(A22, ""\d+\.\d+""))"),"#N/A")</f>
        <v>#N/A</v>
      </c>
    </row>
    <row r="23">
      <c r="A23" s="3" t="s">
        <v>922</v>
      </c>
      <c r="B23" s="8">
        <f>IFERROR(__xludf.DUMMYFUNCTION("VALUE(REGEXEXTRACT(A23, ""\d+\.\d+""))"),0.151104044962283)</f>
        <v>0.151104045</v>
      </c>
    </row>
    <row r="24">
      <c r="A24" s="3" t="s">
        <v>264</v>
      </c>
      <c r="B24" s="8" t="str">
        <f>IFERROR(__xludf.DUMMYFUNCTION("VALUE(REGEXEXTRACT(A24, ""\d+\.\d+""))"),"#N/A")</f>
        <v>#N/A</v>
      </c>
    </row>
    <row r="25">
      <c r="A25" s="3" t="s">
        <v>923</v>
      </c>
      <c r="B25" s="8">
        <f>IFERROR(__xludf.DUMMYFUNCTION("VALUE(REGEXEXTRACT(A25, ""\d+\.\d+""))"),0.150983839807852)</f>
        <v>0.1509838398</v>
      </c>
    </row>
    <row r="26">
      <c r="A26" s="3" t="s">
        <v>266</v>
      </c>
      <c r="B26" s="8" t="str">
        <f>IFERROR(__xludf.DUMMYFUNCTION("VALUE(REGEXEXTRACT(A26, ""\d+\.\d+""))"),"#N/A")</f>
        <v>#N/A</v>
      </c>
    </row>
    <row r="27">
      <c r="A27" s="3" t="s">
        <v>924</v>
      </c>
      <c r="B27" s="8">
        <f>IFERROR(__xludf.DUMMYFUNCTION("VALUE(REGEXEXTRACT(A27, ""\d+\.\d+""))"),0.153353082461054)</f>
        <v>0.1533530825</v>
      </c>
    </row>
    <row r="28">
      <c r="A28" s="3" t="s">
        <v>268</v>
      </c>
      <c r="B28" s="8" t="str">
        <f>IFERROR(__xludf.DUMMYFUNCTION("VALUE(REGEXEXTRACT(A28, ""\d+\.\d+""))"),"#N/A")</f>
        <v>#N/A</v>
      </c>
    </row>
    <row r="29">
      <c r="A29" s="3" t="s">
        <v>925</v>
      </c>
      <c r="B29" s="8">
        <f>IFERROR(__xludf.DUMMYFUNCTION("VALUE(REGEXEXTRACT(A29, ""\d+\.\d+""))"),0.147345360567472)</f>
        <v>0.1473453606</v>
      </c>
    </row>
    <row r="30">
      <c r="A30" s="3" t="s">
        <v>270</v>
      </c>
      <c r="B30" s="8" t="str">
        <f>IFERROR(__xludf.DUMMYFUNCTION("VALUE(REGEXEXTRACT(A30, ""\d+\.\d+""))"),"#N/A")</f>
        <v>#N/A</v>
      </c>
    </row>
    <row r="31">
      <c r="A31" s="3" t="s">
        <v>926</v>
      </c>
      <c r="B31" s="8">
        <f>IFERROR(__xludf.DUMMYFUNCTION("VALUE(REGEXEXTRACT(A31, ""\d+\.\d+""))"),0.227786819223303)</f>
        <v>0.2277868192</v>
      </c>
    </row>
    <row r="32">
      <c r="A32" s="3" t="s">
        <v>272</v>
      </c>
      <c r="B32" s="8" t="str">
        <f>IFERROR(__xludf.DUMMYFUNCTION("VALUE(REGEXEXTRACT(A32, ""\d+\.\d+""))"),"#N/A")</f>
        <v>#N/A</v>
      </c>
    </row>
    <row r="33">
      <c r="A33" s="3" t="s">
        <v>927</v>
      </c>
      <c r="B33" s="8">
        <f>IFERROR(__xludf.DUMMYFUNCTION("VALUE(REGEXEXTRACT(A33, ""\d+\.\d+""))"),0.123746702079954)</f>
        <v>0.1237467021</v>
      </c>
    </row>
    <row r="34">
      <c r="A34" s="3" t="s">
        <v>274</v>
      </c>
      <c r="B34" s="8" t="str">
        <f>IFERROR(__xludf.DUMMYFUNCTION("VALUE(REGEXEXTRACT(A34, ""\d+\.\d+""))"),"#N/A")</f>
        <v>#N/A</v>
      </c>
    </row>
    <row r="35">
      <c r="A35" s="3" t="s">
        <v>928</v>
      </c>
      <c r="B35" s="8">
        <f>IFERROR(__xludf.DUMMYFUNCTION("VALUE(REGEXEXTRACT(A35, ""\d+\.\d+""))"),0.129952723413926)</f>
        <v>0.1299527234</v>
      </c>
    </row>
    <row r="36">
      <c r="A36" s="3" t="s">
        <v>276</v>
      </c>
      <c r="B36" s="8" t="str">
        <f>IFERROR(__xludf.DUMMYFUNCTION("VALUE(REGEXEXTRACT(A36, ""\d+\.\d+""))"),"#N/A")</f>
        <v>#N/A</v>
      </c>
    </row>
    <row r="37">
      <c r="A37" s="3" t="s">
        <v>929</v>
      </c>
      <c r="B37" s="8">
        <f>IFERROR(__xludf.DUMMYFUNCTION("VALUE(REGEXEXTRACT(A37, ""\d+\.\d+""))"),0.130084173746252)</f>
        <v>0.1300841737</v>
      </c>
    </row>
    <row r="38">
      <c r="A38" s="3" t="s">
        <v>278</v>
      </c>
      <c r="B38" s="8" t="str">
        <f>IFERROR(__xludf.DUMMYFUNCTION("VALUE(REGEXEXTRACT(A38, ""\d+\.\d+""))"),"#N/A")</f>
        <v>#N/A</v>
      </c>
    </row>
    <row r="39">
      <c r="A39" s="3" t="s">
        <v>930</v>
      </c>
      <c r="B39" s="8">
        <f>IFERROR(__xludf.DUMMYFUNCTION("VALUE(REGEXEXTRACT(A39, ""\d+\.\d+""))"),0.123054557349255)</f>
        <v>0.1230545573</v>
      </c>
    </row>
    <row r="40">
      <c r="A40" s="3" t="s">
        <v>280</v>
      </c>
      <c r="B40" s="8" t="str">
        <f>IFERROR(__xludf.DUMMYFUNCTION("VALUE(REGEXEXTRACT(A40, ""\d+\.\d+""))"),"#N/A")</f>
        <v>#N/A</v>
      </c>
    </row>
    <row r="41">
      <c r="A41" s="3" t="s">
        <v>931</v>
      </c>
      <c r="B41" s="8">
        <f>IFERROR(__xludf.DUMMYFUNCTION("VALUE(REGEXEXTRACT(A41, ""\d+\.\d+""))"),0.124896100161555)</f>
        <v>0.1248961002</v>
      </c>
    </row>
    <row r="42">
      <c r="A42" s="3" t="s">
        <v>282</v>
      </c>
      <c r="B42" s="8" t="str">
        <f>IFERROR(__xludf.DUMMYFUNCTION("VALUE(REGEXEXTRACT(A42, ""\d+\.\d+""))"),"#N/A")</f>
        <v>#N/A</v>
      </c>
    </row>
    <row r="43">
      <c r="A43" s="3" t="s">
        <v>932</v>
      </c>
      <c r="B43" s="8">
        <f>IFERROR(__xludf.DUMMYFUNCTION("VALUE(REGEXEXTRACT(A43, ""\d+\.\d+""))"),0.125125105963438)</f>
        <v>0.125125106</v>
      </c>
    </row>
    <row r="44">
      <c r="A44" s="3" t="s">
        <v>284</v>
      </c>
      <c r="B44" s="8" t="str">
        <f>IFERROR(__xludf.DUMMYFUNCTION("VALUE(REGEXEXTRACT(A44, ""\d+\.\d+""))"),"#N/A")</f>
        <v>#N/A</v>
      </c>
    </row>
    <row r="45">
      <c r="A45" s="3" t="s">
        <v>933</v>
      </c>
      <c r="B45" s="8">
        <f>IFERROR(__xludf.DUMMYFUNCTION("VALUE(REGEXEXTRACT(A45, ""\d+\.\d+""))"),0.125982580532212)</f>
        <v>0.1259825805</v>
      </c>
    </row>
    <row r="46">
      <c r="A46" s="3" t="s">
        <v>286</v>
      </c>
      <c r="B46" s="8" t="str">
        <f>IFERROR(__xludf.DUMMYFUNCTION("VALUE(REGEXEXTRACT(A46, ""\d+\.\d+""))"),"#N/A")</f>
        <v>#N/A</v>
      </c>
    </row>
    <row r="47">
      <c r="A47" s="3" t="s">
        <v>934</v>
      </c>
      <c r="B47" s="8">
        <f>IFERROR(__xludf.DUMMYFUNCTION("VALUE(REGEXEXTRACT(A47, ""\d+\.\d+""))"),0.128824800205169)</f>
        <v>0.1288248002</v>
      </c>
    </row>
    <row r="48">
      <c r="A48" s="3" t="s">
        <v>288</v>
      </c>
      <c r="B48" s="8" t="str">
        <f>IFERROR(__xludf.DUMMYFUNCTION("VALUE(REGEXEXTRACT(A48, ""\d+\.\d+""))"),"#N/A")</f>
        <v>#N/A</v>
      </c>
    </row>
    <row r="49">
      <c r="A49" s="3" t="s">
        <v>935</v>
      </c>
      <c r="B49" s="8">
        <f>IFERROR(__xludf.DUMMYFUNCTION("VALUE(REGEXEXTRACT(A49, ""\d+\.\d+""))"),0.124038291577595)</f>
        <v>0.1240382916</v>
      </c>
    </row>
    <row r="50">
      <c r="A50" s="3" t="s">
        <v>290</v>
      </c>
      <c r="B50" s="8" t="str">
        <f>IFERROR(__xludf.DUMMYFUNCTION("VALUE(REGEXEXTRACT(A50, ""\d+\.\d+""))"),"#N/A")</f>
        <v>#N/A</v>
      </c>
    </row>
    <row r="51">
      <c r="A51" s="3" t="s">
        <v>936</v>
      </c>
      <c r="B51" s="8">
        <f>IFERROR(__xludf.DUMMYFUNCTION("VALUE(REGEXEXTRACT(A51, ""\d+\.\d+""))"),0.126226261886333)</f>
        <v>0.1262262619</v>
      </c>
    </row>
    <row r="52">
      <c r="A52" s="3" t="s">
        <v>292</v>
      </c>
      <c r="B52" s="8" t="str">
        <f>IFERROR(__xludf.DUMMYFUNCTION("VALUE(REGEXEXTRACT(A52, ""\d+\.\d+""))"),"#N/A")</f>
        <v>#N/A</v>
      </c>
    </row>
    <row r="53">
      <c r="A53" s="3" t="s">
        <v>937</v>
      </c>
      <c r="B53" s="8">
        <f>IFERROR(__xludf.DUMMYFUNCTION("VALUE(REGEXEXTRACT(A53, ""\d+\.\d+""))"),0.269138847424934)</f>
        <v>0.2691388474</v>
      </c>
    </row>
    <row r="54">
      <c r="A54" s="3" t="s">
        <v>294</v>
      </c>
      <c r="B54" s="8" t="str">
        <f>IFERROR(__xludf.DUMMYFUNCTION("VALUE(REGEXEXTRACT(A54, ""\d+\.\d+""))"),"#N/A")</f>
        <v>#N/A</v>
      </c>
    </row>
    <row r="55">
      <c r="A55" s="3" t="s">
        <v>938</v>
      </c>
      <c r="B55" s="8">
        <f>IFERROR(__xludf.DUMMYFUNCTION("VALUE(REGEXEXTRACT(A55, ""\d+\.\d+""))"),0.148041421338272)</f>
        <v>0.1480414213</v>
      </c>
    </row>
    <row r="56">
      <c r="A56" s="3" t="s">
        <v>296</v>
      </c>
      <c r="B56" s="8" t="str">
        <f>IFERROR(__xludf.DUMMYFUNCTION("VALUE(REGEXEXTRACT(A56, ""\d+\.\d+""))"),"#N/A")</f>
        <v>#N/A</v>
      </c>
    </row>
    <row r="57">
      <c r="A57" s="3" t="s">
        <v>939</v>
      </c>
      <c r="B57" s="8">
        <f>IFERROR(__xludf.DUMMYFUNCTION("VALUE(REGEXEXTRACT(A57, ""\d+\.\d+""))"),0.145103661804634)</f>
        <v>0.1451036618</v>
      </c>
    </row>
    <row r="58">
      <c r="A58" s="3" t="s">
        <v>298</v>
      </c>
      <c r="B58" s="8" t="str">
        <f>IFERROR(__xludf.DUMMYFUNCTION("VALUE(REGEXEXTRACT(A58, ""\d+\.\d+""))"),"#N/A")</f>
        <v>#N/A</v>
      </c>
    </row>
    <row r="59">
      <c r="A59" s="3" t="s">
        <v>940</v>
      </c>
      <c r="B59" s="8">
        <f>IFERROR(__xludf.DUMMYFUNCTION("VALUE(REGEXEXTRACT(A59, ""\d+\.\d+""))"),0.151366223846994)</f>
        <v>0.1513662238</v>
      </c>
    </row>
    <row r="60">
      <c r="A60" s="3" t="s">
        <v>300</v>
      </c>
      <c r="B60" s="8" t="str">
        <f>IFERROR(__xludf.DUMMYFUNCTION("VALUE(REGEXEXTRACT(A60, ""\d+\.\d+""))"),"#N/A")</f>
        <v>#N/A</v>
      </c>
    </row>
    <row r="61">
      <c r="A61" s="3" t="s">
        <v>941</v>
      </c>
      <c r="B61" s="8">
        <f>IFERROR(__xludf.DUMMYFUNCTION("VALUE(REGEXEXTRACT(A61, ""\d+\.\d+""))"),0.146353398815666)</f>
        <v>0.1463533988</v>
      </c>
    </row>
    <row r="62">
      <c r="A62" s="3" t="s">
        <v>302</v>
      </c>
      <c r="B62" s="8" t="str">
        <f>IFERROR(__xludf.DUMMYFUNCTION("VALUE(REGEXEXTRACT(A62, ""\d+\.\d+""))"),"#N/A")</f>
        <v>#N/A</v>
      </c>
    </row>
    <row r="63">
      <c r="A63" s="3" t="s">
        <v>942</v>
      </c>
      <c r="B63" s="8">
        <f>IFERROR(__xludf.DUMMYFUNCTION("VALUE(REGEXEXTRACT(A63, ""\d+\.\d+""))"),0.148589542176519)</f>
        <v>0.1485895422</v>
      </c>
    </row>
    <row r="64">
      <c r="A64" s="3" t="s">
        <v>304</v>
      </c>
      <c r="B64" s="8" t="str">
        <f>IFERROR(__xludf.DUMMYFUNCTION("VALUE(REGEXEXTRACT(A64, ""\d+\.\d+""))"),"#N/A")</f>
        <v>#N/A</v>
      </c>
    </row>
    <row r="65">
      <c r="A65" s="3" t="s">
        <v>943</v>
      </c>
      <c r="B65" s="8">
        <f>IFERROR(__xludf.DUMMYFUNCTION("VALUE(REGEXEXTRACT(A65, ""\d+\.\d+""))"),0.230890563187994)</f>
        <v>0.2308905632</v>
      </c>
    </row>
    <row r="66">
      <c r="A66" s="3" t="s">
        <v>306</v>
      </c>
      <c r="B66" s="8" t="str">
        <f>IFERROR(__xludf.DUMMYFUNCTION("VALUE(REGEXEXTRACT(A66, ""\d+\.\d+""))"),"#N/A")</f>
        <v>#N/A</v>
      </c>
    </row>
    <row r="67">
      <c r="A67" s="3" t="s">
        <v>944</v>
      </c>
      <c r="B67" s="8">
        <f>IFERROR(__xludf.DUMMYFUNCTION("VALUE(REGEXEXTRACT(A67, ""\d+\.\d+""))"),0.128409043441938)</f>
        <v>0.1284090434</v>
      </c>
    </row>
    <row r="68">
      <c r="A68" s="3" t="s">
        <v>308</v>
      </c>
      <c r="B68" s="8" t="str">
        <f>IFERROR(__xludf.DUMMYFUNCTION("VALUE(REGEXEXTRACT(A68, ""\d+\.\d+""))"),"#N/A")</f>
        <v>#N/A</v>
      </c>
    </row>
    <row r="69">
      <c r="A69" s="3" t="s">
        <v>945</v>
      </c>
      <c r="B69" s="8">
        <f>IFERROR(__xludf.DUMMYFUNCTION("VALUE(REGEXEXTRACT(A69, ""\d+\.\d+""))"),0.128780234133126)</f>
        <v>0.1287802341</v>
      </c>
    </row>
    <row r="70">
      <c r="A70" s="3" t="s">
        <v>310</v>
      </c>
      <c r="B70" s="8" t="str">
        <f>IFERROR(__xludf.DUMMYFUNCTION("VALUE(REGEXEXTRACT(A70, ""\d+\.\d+""))"),"#N/A")</f>
        <v>#N/A</v>
      </c>
    </row>
    <row r="71">
      <c r="A71" s="3" t="s">
        <v>946</v>
      </c>
      <c r="B71" s="8">
        <f>IFERROR(__xludf.DUMMYFUNCTION("VALUE(REGEXEXTRACT(A71, ""\d+\.\d+""))"),0.123431418620079)</f>
        <v>0.1234314186</v>
      </c>
    </row>
    <row r="72">
      <c r="A72" s="3" t="s">
        <v>312</v>
      </c>
      <c r="B72" s="8" t="str">
        <f>IFERROR(__xludf.DUMMYFUNCTION("VALUE(REGEXEXTRACT(A72, ""\d+\.\d+""))"),"#N/A")</f>
        <v>#N/A</v>
      </c>
    </row>
    <row r="73">
      <c r="A73" s="3" t="s">
        <v>947</v>
      </c>
      <c r="B73" s="8">
        <f>IFERROR(__xludf.DUMMYFUNCTION("VALUE(REGEXEXTRACT(A73, ""\d+\.\d+""))"),0.132657553427072)</f>
        <v>0.1326575534</v>
      </c>
    </row>
    <row r="74">
      <c r="A74" s="3" t="s">
        <v>314</v>
      </c>
      <c r="B74" s="8" t="str">
        <f>IFERROR(__xludf.DUMMYFUNCTION("VALUE(REGEXEXTRACT(A74, ""\d+\.\d+""))"),"#N/A")</f>
        <v>#N/A</v>
      </c>
    </row>
    <row r="75">
      <c r="A75" s="3" t="s">
        <v>948</v>
      </c>
      <c r="B75" s="8">
        <f>IFERROR(__xludf.DUMMYFUNCTION("VALUE(REGEXEXTRACT(A75, ""\d+\.\d+""))"),0.249153457709838)</f>
        <v>0.2491534577</v>
      </c>
    </row>
    <row r="76">
      <c r="A76" s="3" t="s">
        <v>316</v>
      </c>
      <c r="B76" s="8" t="str">
        <f>IFERROR(__xludf.DUMMYFUNCTION("VALUE(REGEXEXTRACT(A76, ""\d+\.\d+""))"),"#N/A")</f>
        <v>#N/A</v>
      </c>
    </row>
    <row r="77">
      <c r="A77" s="3" t="s">
        <v>949</v>
      </c>
      <c r="B77" s="8">
        <f>IFERROR(__xludf.DUMMYFUNCTION("VALUE(REGEXEXTRACT(A77, ""\d+\.\d+""))"),0.129460160434787)</f>
        <v>0.1294601604</v>
      </c>
    </row>
    <row r="78">
      <c r="A78" s="3" t="s">
        <v>318</v>
      </c>
      <c r="B78" s="8" t="str">
        <f>IFERROR(__xludf.DUMMYFUNCTION("VALUE(REGEXEXTRACT(A78, ""\d+\.\d+""))"),"#N/A")</f>
        <v>#N/A</v>
      </c>
    </row>
    <row r="79">
      <c r="A79" s="3" t="s">
        <v>950</v>
      </c>
      <c r="B79" s="8">
        <f>IFERROR(__xludf.DUMMYFUNCTION("VALUE(REGEXEXTRACT(A79, ""\d+\.\d+""))"),0.12587454005725)</f>
        <v>0.1258745401</v>
      </c>
    </row>
    <row r="80">
      <c r="A80" s="3" t="s">
        <v>320</v>
      </c>
      <c r="B80" s="8" t="str">
        <f>IFERROR(__xludf.DUMMYFUNCTION("VALUE(REGEXEXTRACT(A80, ""\d+\.\d+""))"),"#N/A")</f>
        <v>#N/A</v>
      </c>
    </row>
    <row r="81">
      <c r="A81" s="3" t="s">
        <v>951</v>
      </c>
      <c r="B81" s="8">
        <f>IFERROR(__xludf.DUMMYFUNCTION("VALUE(REGEXEXTRACT(A81, ""\d+\.\d+""))"),0.131426002966976)</f>
        <v>0.131426003</v>
      </c>
    </row>
    <row r="82">
      <c r="A82" s="3" t="s">
        <v>322</v>
      </c>
      <c r="B82" s="8" t="str">
        <f>IFERROR(__xludf.DUMMYFUNCTION("VALUE(REGEXEXTRACT(A82, ""\d+\.\d+""))"),"#N/A")</f>
        <v>#N/A</v>
      </c>
    </row>
    <row r="83">
      <c r="A83" s="3" t="s">
        <v>952</v>
      </c>
      <c r="B83" s="8">
        <f>IFERROR(__xludf.DUMMYFUNCTION("VALUE(REGEXEXTRACT(A83, ""\d+\.\d+""))"),0.126317196560641)</f>
        <v>0.1263171966</v>
      </c>
    </row>
    <row r="84">
      <c r="A84" s="3" t="s">
        <v>324</v>
      </c>
      <c r="B84" s="8" t="str">
        <f>IFERROR(__xludf.DUMMYFUNCTION("VALUE(REGEXEXTRACT(A84, ""\d+\.\d+""))"),"#N/A")</f>
        <v>#N/A</v>
      </c>
    </row>
    <row r="85">
      <c r="A85" s="3" t="s">
        <v>953</v>
      </c>
      <c r="B85" s="8">
        <f>IFERROR(__xludf.DUMMYFUNCTION("VALUE(REGEXEXTRACT(A85, ""\d+\.\d+""))"),0.124354527172711)</f>
        <v>0.1243545272</v>
      </c>
    </row>
    <row r="86">
      <c r="A86" s="3" t="s">
        <v>326</v>
      </c>
      <c r="B86" s="8" t="str">
        <f>IFERROR(__xludf.DUMMYFUNCTION("VALUE(REGEXEXTRACT(A86, ""\d+\.\d+""))"),"#N/A")</f>
        <v>#N/A</v>
      </c>
    </row>
    <row r="87">
      <c r="A87" s="3" t="s">
        <v>954</v>
      </c>
      <c r="B87" s="8">
        <f>IFERROR(__xludf.DUMMYFUNCTION("VALUE(REGEXEXTRACT(A87, ""\d+\.\d+""))"),0.123510315310334)</f>
        <v>0.1235103153</v>
      </c>
    </row>
    <row r="88">
      <c r="A88" s="3" t="s">
        <v>328</v>
      </c>
      <c r="B88" s="8" t="str">
        <f>IFERROR(__xludf.DUMMYFUNCTION("VALUE(REGEXEXTRACT(A88, ""\d+\.\d+""))"),"#N/A")</f>
        <v>#N/A</v>
      </c>
    </row>
    <row r="89">
      <c r="A89" s="3" t="s">
        <v>955</v>
      </c>
      <c r="B89" s="8">
        <f>IFERROR(__xludf.DUMMYFUNCTION("VALUE(REGEXEXTRACT(A89, ""\d+\.\d+""))"),0.124551820728291)</f>
        <v>0.1245518207</v>
      </c>
    </row>
    <row r="90">
      <c r="A90" s="3" t="s">
        <v>330</v>
      </c>
      <c r="B90" s="8" t="str">
        <f>IFERROR(__xludf.DUMMYFUNCTION("VALUE(REGEXEXTRACT(A90, ""\d+\.\d+""))"),"#N/A")</f>
        <v>#N/A</v>
      </c>
    </row>
    <row r="91">
      <c r="A91" s="3" t="s">
        <v>956</v>
      </c>
      <c r="B91" s="8">
        <f>IFERROR(__xludf.DUMMYFUNCTION("VALUE(REGEXEXTRACT(A91, ""\d+\.\d+""))"),0.132197030950538)</f>
        <v>0.132197031</v>
      </c>
    </row>
    <row r="92">
      <c r="A92" s="3" t="s">
        <v>332</v>
      </c>
      <c r="B92" s="8" t="str">
        <f>IFERROR(__xludf.DUMMYFUNCTION("VALUE(REGEXEXTRACT(A92, ""\d+\.\d+""))"),"#N/A")</f>
        <v>#N/A</v>
      </c>
    </row>
    <row r="93">
      <c r="A93" s="3" t="s">
        <v>957</v>
      </c>
      <c r="B93" s="8">
        <f>IFERROR(__xludf.DUMMYFUNCTION("VALUE(REGEXEXTRACT(A93, ""\d+\.\d+""))"),0.133455843960391)</f>
        <v>0.133455844</v>
      </c>
    </row>
    <row r="94">
      <c r="A94" s="3" t="s">
        <v>334</v>
      </c>
      <c r="B94" s="8" t="str">
        <f>IFERROR(__xludf.DUMMYFUNCTION("VALUE(REGEXEXTRACT(A94, ""\d+\.\d+""))"),"#N/A")</f>
        <v>#N/A</v>
      </c>
    </row>
    <row r="95">
      <c r="A95" s="3" t="s">
        <v>958</v>
      </c>
      <c r="B95" s="8">
        <f>IFERROR(__xludf.DUMMYFUNCTION("VALUE(REGEXEXTRACT(A95, ""\d+\.\d+""))"),0.251573891069585)</f>
        <v>0.2515738911</v>
      </c>
    </row>
    <row r="96">
      <c r="A96" s="3" t="s">
        <v>336</v>
      </c>
      <c r="B96" s="8" t="str">
        <f>IFERROR(__xludf.DUMMYFUNCTION("VALUE(REGEXEXTRACT(A96, ""\d+\.\d+""))"),"#N/A")</f>
        <v>#N/A</v>
      </c>
    </row>
    <row r="97">
      <c r="A97" s="3" t="s">
        <v>959</v>
      </c>
      <c r="B97" s="8">
        <f>IFERROR(__xludf.DUMMYFUNCTION("VALUE(REGEXEXTRACT(A97, ""\d+\.\d+""))"),0.141227477010541)</f>
        <v>0.141227477</v>
      </c>
    </row>
    <row r="98">
      <c r="A98" s="3" t="s">
        <v>338</v>
      </c>
      <c r="B98" s="8" t="str">
        <f>IFERROR(__xludf.DUMMYFUNCTION("VALUE(REGEXEXTRACT(A98, ""\d+\.\d+""))"),"#N/A")</f>
        <v>#N/A</v>
      </c>
    </row>
    <row r="99">
      <c r="A99" s="3" t="s">
        <v>960</v>
      </c>
      <c r="B99" s="8">
        <f>IFERROR(__xludf.DUMMYFUNCTION("VALUE(REGEXEXTRACT(A99, ""\d+\.\d+""))"),0.253917856067865)</f>
        <v>0.2539178561</v>
      </c>
    </row>
    <row r="100">
      <c r="A100" s="3" t="s">
        <v>340</v>
      </c>
      <c r="B100" s="8" t="str">
        <f>IFERROR(__xludf.DUMMYFUNCTION("VALUE(REGEXEXTRACT(A100, ""\d+\.\d+""))"),"#N/A")</f>
        <v>#N/A</v>
      </c>
    </row>
    <row r="101">
      <c r="A101" s="3" t="s">
        <v>961</v>
      </c>
      <c r="B101" s="8">
        <f>IFERROR(__xludf.DUMMYFUNCTION("VALUE(REGEXEXTRACT(A101, ""\d+\.\d+""))"),0.138040478801169)</f>
        <v>0.1380404788</v>
      </c>
    </row>
    <row r="102">
      <c r="A102" s="3" t="s">
        <v>342</v>
      </c>
      <c r="B102" s="8" t="str">
        <f>IFERROR(__xludf.DUMMYFUNCTION("VALUE(REGEXEXTRACT(A102, ""\d+\.\d+""))"),"#N/A")</f>
        <v>#N/A</v>
      </c>
    </row>
    <row r="103">
      <c r="A103" s="3" t="s">
        <v>962</v>
      </c>
      <c r="B103" s="8">
        <f>IFERROR(__xludf.DUMMYFUNCTION("VALUE(REGEXEXTRACT(A103, ""\d+\.\d+""))"),0.132259927545579)</f>
        <v>0.1322599275</v>
      </c>
    </row>
    <row r="104">
      <c r="A104" s="3" t="s">
        <v>344</v>
      </c>
      <c r="B104" s="8" t="str">
        <f>IFERROR(__xludf.DUMMYFUNCTION("VALUE(REGEXEXTRACT(A104, ""\d+\.\d+""))"),"#N/A")</f>
        <v>#N/A</v>
      </c>
    </row>
    <row r="105">
      <c r="A105" s="3" t="s">
        <v>963</v>
      </c>
      <c r="B105" s="8">
        <f>IFERROR(__xludf.DUMMYFUNCTION("VALUE(REGEXEXTRACT(A105, ""\d+\.\d+""))"),0.131335598109857)</f>
        <v>0.1313355981</v>
      </c>
    </row>
    <row r="106">
      <c r="A106" s="3" t="s">
        <v>346</v>
      </c>
      <c r="B106" s="8" t="str">
        <f>IFERROR(__xludf.DUMMYFUNCTION("VALUE(REGEXEXTRACT(A106, ""\d+\.\d+""))"),"#N/A")</f>
        <v>#N/A</v>
      </c>
    </row>
    <row r="107">
      <c r="A107" s="3" t="s">
        <v>964</v>
      </c>
      <c r="B107" s="8">
        <f>IFERROR(__xludf.DUMMYFUNCTION("VALUE(REGEXEXTRACT(A107, ""\d+\.\d+""))"),0.138764748498083)</f>
        <v>0.1387647485</v>
      </c>
    </row>
    <row r="108">
      <c r="A108" s="3" t="s">
        <v>348</v>
      </c>
      <c r="B108" s="8" t="str">
        <f>IFERROR(__xludf.DUMMYFUNCTION("VALUE(REGEXEXTRACT(A108, ""\d+\.\d+""))"),"#N/A")</f>
        <v>#N/A</v>
      </c>
    </row>
    <row r="109">
      <c r="A109" s="3" t="s">
        <v>965</v>
      </c>
      <c r="B109" s="8">
        <f>IFERROR(__xludf.DUMMYFUNCTION("VALUE(REGEXEXTRACT(A109, ""\d+\.\d+""))"),0.280516500734065)</f>
        <v>0.2805165007</v>
      </c>
    </row>
    <row r="110">
      <c r="A110" s="3" t="s">
        <v>350</v>
      </c>
      <c r="B110" s="8" t="str">
        <f>IFERROR(__xludf.DUMMYFUNCTION("VALUE(REGEXEXTRACT(A110, ""\d+\.\d+""))"),"#N/A")</f>
        <v>#N/A</v>
      </c>
    </row>
    <row r="111">
      <c r="A111" s="3" t="s">
        <v>966</v>
      </c>
      <c r="B111" s="8">
        <f>IFERROR(__xludf.DUMMYFUNCTION("VALUE(REGEXEXTRACT(A111, ""\d+\.\d+""))"),0.148972523219814)</f>
        <v>0.1489725232</v>
      </c>
    </row>
    <row r="112">
      <c r="A112" s="3" t="s">
        <v>352</v>
      </c>
      <c r="B112" s="8" t="str">
        <f>IFERROR(__xludf.DUMMYFUNCTION("VALUE(REGEXEXTRACT(A112, ""\d+\.\d+""))"),"#N/A")</f>
        <v>#N/A</v>
      </c>
    </row>
    <row r="113">
      <c r="A113" s="3" t="s">
        <v>967</v>
      </c>
      <c r="B113" s="8">
        <f>IFERROR(__xludf.DUMMYFUNCTION("VALUE(REGEXEXTRACT(A113, ""\d+\.\d+""))"),0.155509319407587)</f>
        <v>0.1555093194</v>
      </c>
    </row>
    <row r="114">
      <c r="A114" s="3" t="s">
        <v>354</v>
      </c>
      <c r="B114" s="8" t="str">
        <f>IFERROR(__xludf.DUMMYFUNCTION("VALUE(REGEXEXTRACT(A114, ""\d+\.\d+""))"),"#N/A")</f>
        <v>#N/A</v>
      </c>
    </row>
    <row r="115">
      <c r="A115" s="3" t="s">
        <v>968</v>
      </c>
      <c r="B115" s="8">
        <f>IFERROR(__xludf.DUMMYFUNCTION("VALUE(REGEXEXTRACT(A115, ""\d+\.\d+""))"),0.149270063562705)</f>
        <v>0.1492700636</v>
      </c>
    </row>
    <row r="116">
      <c r="A116" s="3" t="s">
        <v>356</v>
      </c>
      <c r="B116" s="8" t="str">
        <f>IFERROR(__xludf.DUMMYFUNCTION("VALUE(REGEXEXTRACT(A116, ""\d+\.\d+""))"),"#N/A")</f>
        <v>#N/A</v>
      </c>
    </row>
    <row r="117">
      <c r="A117" s="3" t="s">
        <v>969</v>
      </c>
      <c r="B117" s="8">
        <f>IFERROR(__xludf.DUMMYFUNCTION("VALUE(REGEXEXTRACT(A117, ""\d+\.\d+""))"),0.14074869887648)</f>
        <v>0.1407486989</v>
      </c>
    </row>
    <row r="118">
      <c r="A118" s="3" t="s">
        <v>358</v>
      </c>
      <c r="B118" s="8" t="str">
        <f>IFERROR(__xludf.DUMMYFUNCTION("VALUE(REGEXEXTRACT(A118, ""\d+\.\d+""))"),"#N/A")</f>
        <v>#N/A</v>
      </c>
    </row>
    <row r="119">
      <c r="A119" s="3" t="s">
        <v>970</v>
      </c>
      <c r="B119" s="8">
        <f>IFERROR(__xludf.DUMMYFUNCTION("VALUE(REGEXEXTRACT(A119, ""\d+\.\d+""))"),0.220920699420118)</f>
        <v>0.2209206994</v>
      </c>
    </row>
    <row r="120">
      <c r="A120" s="3" t="s">
        <v>360</v>
      </c>
      <c r="B120" s="8" t="str">
        <f>IFERROR(__xludf.DUMMYFUNCTION("VALUE(REGEXEXTRACT(A120, ""\d+\.\d+""))"),"#N/A")</f>
        <v>#N/A</v>
      </c>
    </row>
    <row r="121">
      <c r="A121" s="3" t="s">
        <v>971</v>
      </c>
      <c r="B121" s="8">
        <f>IFERROR(__xludf.DUMMYFUNCTION("VALUE(REGEXEXTRACT(A121, ""\d+\.\d+""))"),0.228661818071526)</f>
        <v>0.2286618181</v>
      </c>
    </row>
    <row r="122">
      <c r="A122" s="3" t="s">
        <v>362</v>
      </c>
      <c r="B122" s="8" t="str">
        <f>IFERROR(__xludf.DUMMYFUNCTION("VALUE(REGEXEXTRACT(A122, ""\d+\.\d+""))"),"#N/A")</f>
        <v>#N/A</v>
      </c>
    </row>
    <row r="123">
      <c r="A123" s="3" t="s">
        <v>972</v>
      </c>
      <c r="B123" s="8">
        <f>IFERROR(__xludf.DUMMYFUNCTION("VALUE(REGEXEXTRACT(A123, ""\d+\.\d+""))"),0.205812023548454)</f>
        <v>0.2058120235</v>
      </c>
    </row>
    <row r="124">
      <c r="A124" s="3" t="s">
        <v>364</v>
      </c>
      <c r="B124" s="8" t="str">
        <f>IFERROR(__xludf.DUMMYFUNCTION("VALUE(REGEXEXTRACT(A124, ""\d+\.\d+""))"),"#N/A")</f>
        <v>#N/A</v>
      </c>
    </row>
    <row r="125">
      <c r="A125" s="3" t="s">
        <v>973</v>
      </c>
      <c r="B125" s="8">
        <f>IFERROR(__xludf.DUMMYFUNCTION("VALUE(REGEXEXTRACT(A125, ""\d+\.\d+""))"),0.20177129596356)</f>
        <v>0.201771296</v>
      </c>
    </row>
    <row r="126">
      <c r="A126" s="3" t="s">
        <v>366</v>
      </c>
      <c r="B126" s="8" t="str">
        <f>IFERROR(__xludf.DUMMYFUNCTION("VALUE(REGEXEXTRACT(A126, ""\d+\.\d+""))"),"#N/A")</f>
        <v>#N/A</v>
      </c>
    </row>
    <row r="127">
      <c r="A127" s="3" t="s">
        <v>974</v>
      </c>
      <c r="B127" s="8">
        <f>IFERROR(__xludf.DUMMYFUNCTION("VALUE(REGEXEXTRACT(A127, ""\d+\.\d+""))"),0.199413613307164)</f>
        <v>0.1994136133</v>
      </c>
    </row>
    <row r="128">
      <c r="A128" s="3" t="s">
        <v>368</v>
      </c>
      <c r="B128" s="8" t="str">
        <f>IFERROR(__xludf.DUMMYFUNCTION("VALUE(REGEXEXTRACT(A128, ""\d+\.\d+""))"),"#N/A")</f>
        <v>#N/A</v>
      </c>
    </row>
    <row r="129">
      <c r="A129" s="3" t="s">
        <v>975</v>
      </c>
      <c r="B129" s="8">
        <f>IFERROR(__xludf.DUMMYFUNCTION("VALUE(REGEXEXTRACT(A129, ""\d+\.\d+""))"),0.178928947675561)</f>
        <v>0.1789289477</v>
      </c>
    </row>
    <row r="130">
      <c r="A130" s="3" t="s">
        <v>370</v>
      </c>
      <c r="B130" s="8" t="str">
        <f>IFERROR(__xludf.DUMMYFUNCTION("VALUE(REGEXEXTRACT(A130, ""\d+\.\d+""))"),"#N/A")</f>
        <v>#N/A</v>
      </c>
    </row>
    <row r="131">
      <c r="A131" s="3" t="s">
        <v>976</v>
      </c>
      <c r="B131" s="8">
        <f>IFERROR(__xludf.DUMMYFUNCTION("VALUE(REGEXEXTRACT(A131, ""\d+\.\d+""))"),0.237583499957)</f>
        <v>0.2375835</v>
      </c>
    </row>
    <row r="132">
      <c r="A132" s="3" t="s">
        <v>372</v>
      </c>
      <c r="B132" s="8" t="str">
        <f>IFERROR(__xludf.DUMMYFUNCTION("VALUE(REGEXEXTRACT(A132, ""\d+\.\d+""))"),"#N/A")</f>
        <v>#N/A</v>
      </c>
    </row>
    <row r="133">
      <c r="A133" s="3" t="s">
        <v>977</v>
      </c>
      <c r="B133" s="8">
        <f>IFERROR(__xludf.DUMMYFUNCTION("VALUE(REGEXEXTRACT(A133, ""\d+\.\d+""))"),0.152343258575359)</f>
        <v>0.1523432586</v>
      </c>
    </row>
    <row r="134">
      <c r="A134" s="3" t="s">
        <v>374</v>
      </c>
      <c r="B134" s="8" t="str">
        <f>IFERROR(__xludf.DUMMYFUNCTION("VALUE(REGEXEXTRACT(A134, ""\d+\.\d+""))"),"#N/A")</f>
        <v>#N/A</v>
      </c>
    </row>
    <row r="135">
      <c r="A135" s="3" t="s">
        <v>978</v>
      </c>
      <c r="B135" s="8">
        <f>IFERROR(__xludf.DUMMYFUNCTION("VALUE(REGEXEXTRACT(A135, ""\d+\.\d+""))"),0.157723525265369)</f>
        <v>0.1577235253</v>
      </c>
    </row>
    <row r="136">
      <c r="A136" s="3" t="s">
        <v>376</v>
      </c>
      <c r="B136" s="8" t="str">
        <f>IFERROR(__xludf.DUMMYFUNCTION("VALUE(REGEXEXTRACT(A136, ""\d+\.\d+""))"),"#N/A")</f>
        <v>#N/A</v>
      </c>
    </row>
    <row r="137">
      <c r="A137" s="3" t="s">
        <v>979</v>
      </c>
      <c r="B137" s="8">
        <f>IFERROR(__xludf.DUMMYFUNCTION("VALUE(REGEXEXTRACT(A137, ""\d+\.\d+""))"),0.149918433107892)</f>
        <v>0.1499184331</v>
      </c>
    </row>
    <row r="138">
      <c r="A138" s="3" t="s">
        <v>378</v>
      </c>
      <c r="B138" s="8" t="str">
        <f>IFERROR(__xludf.DUMMYFUNCTION("VALUE(REGEXEXTRACT(A138, ""\d+\.\d+""))"),"#N/A")</f>
        <v>#N/A</v>
      </c>
    </row>
    <row r="139">
      <c r="A139" s="3" t="s">
        <v>980</v>
      </c>
      <c r="B139" s="8">
        <f>IFERROR(__xludf.DUMMYFUNCTION("VALUE(REGEXEXTRACT(A139, ""\d+\.\d+""))"),0.153630036718634)</f>
        <v>0.1536300367</v>
      </c>
    </row>
    <row r="140">
      <c r="A140" s="3" t="s">
        <v>380</v>
      </c>
      <c r="B140" s="8" t="str">
        <f>IFERROR(__xludf.DUMMYFUNCTION("VALUE(REGEXEXTRACT(A140, ""\d+\.\d+""))"),"#N/A")</f>
        <v>#N/A</v>
      </c>
    </row>
    <row r="141">
      <c r="A141" s="3" t="s">
        <v>981</v>
      </c>
      <c r="B141" s="8">
        <f>IFERROR(__xludf.DUMMYFUNCTION("VALUE(REGEXEXTRACT(A141, ""\d+\.\d+""))"),0.170626614406727)</f>
        <v>0.1706266144</v>
      </c>
    </row>
    <row r="142">
      <c r="A142" s="3" t="s">
        <v>382</v>
      </c>
      <c r="B142" s="8" t="str">
        <f>IFERROR(__xludf.DUMMYFUNCTION("VALUE(REGEXEXTRACT(A142, ""\d+\.\d+""))"),"#N/A")</f>
        <v>#N/A</v>
      </c>
    </row>
    <row r="143">
      <c r="A143" s="3" t="s">
        <v>982</v>
      </c>
      <c r="B143" s="8">
        <f>IFERROR(__xludf.DUMMYFUNCTION("VALUE(REGEXEXTRACT(A143, ""\d+\.\d+""))"),0.175045723607425)</f>
        <v>0.1750457236</v>
      </c>
    </row>
    <row r="144">
      <c r="A144" s="3" t="s">
        <v>384</v>
      </c>
      <c r="B144" s="8" t="str">
        <f>IFERROR(__xludf.DUMMYFUNCTION("VALUE(REGEXEXTRACT(A144, ""\d+\.\d+""))"),"#N/A")</f>
        <v>#N/A</v>
      </c>
    </row>
    <row r="145">
      <c r="A145" s="3" t="s">
        <v>983</v>
      </c>
      <c r="B145" s="8">
        <f>IFERROR(__xludf.DUMMYFUNCTION("VALUE(REGEXEXTRACT(A145, ""\d+\.\d+""))"),0.173264299689173)</f>
        <v>0.1732642997</v>
      </c>
    </row>
    <row r="146">
      <c r="A146" s="3" t="s">
        <v>386</v>
      </c>
      <c r="B146" s="8" t="str">
        <f>IFERROR(__xludf.DUMMYFUNCTION("VALUE(REGEXEXTRACT(A146, ""\d+\.\d+""))"),"#N/A")</f>
        <v>#N/A</v>
      </c>
    </row>
    <row r="147">
      <c r="A147" s="3" t="s">
        <v>984</v>
      </c>
      <c r="B147" s="8">
        <f>IFERROR(__xludf.DUMMYFUNCTION("VALUE(REGEXEXTRACT(A147, ""\d+\.\d+""))"),0.156884857287213)</f>
        <v>0.1568848573</v>
      </c>
    </row>
    <row r="148">
      <c r="A148" s="3" t="s">
        <v>388</v>
      </c>
      <c r="B148" s="8" t="str">
        <f>IFERROR(__xludf.DUMMYFUNCTION("VALUE(REGEXEXTRACT(A148, ""\d+\.\d+""))"),"#N/A")</f>
        <v>#N/A</v>
      </c>
    </row>
    <row r="149">
      <c r="A149" s="3" t="s">
        <v>985</v>
      </c>
      <c r="B149" s="8">
        <f>IFERROR(__xludf.DUMMYFUNCTION("VALUE(REGEXEXTRACT(A149, ""\d+\.\d+""))"),0.161079548595754)</f>
        <v>0.1610795486</v>
      </c>
    </row>
    <row r="150">
      <c r="A150" s="3" t="s">
        <v>390</v>
      </c>
      <c r="B150" s="8" t="str">
        <f>IFERROR(__xludf.DUMMYFUNCTION("VALUE(REGEXEXTRACT(A150, ""\d+\.\d+""))"),"#N/A")</f>
        <v>#N/A</v>
      </c>
    </row>
    <row r="151">
      <c r="A151" s="3" t="s">
        <v>986</v>
      </c>
      <c r="B151" s="8">
        <f>IFERROR(__xludf.DUMMYFUNCTION("VALUE(REGEXEXTRACT(A151, ""\d+\.\d+""))"),0.268180287191631)</f>
        <v>0.2681802872</v>
      </c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</cols>
  <sheetData>
    <row r="1">
      <c r="A1" s="3" t="s">
        <v>242</v>
      </c>
      <c r="B1" s="8" t="str">
        <f>IFERROR(__xludf.DUMMYFUNCTION("VALUE(REGEXEXTRACT(A1, ""\d+\.\d+""))"),"#N/A")</f>
        <v>#N/A</v>
      </c>
    </row>
    <row r="2">
      <c r="A2" s="3" t="s">
        <v>166</v>
      </c>
      <c r="B2" s="8" t="str">
        <f>IFERROR(__xludf.DUMMYFUNCTION("VALUE(REGEXEXTRACT(A2, ""\d+\.\d+""))"),"#N/A")</f>
        <v>#N/A</v>
      </c>
    </row>
    <row r="3">
      <c r="A3" s="3" t="s">
        <v>987</v>
      </c>
      <c r="B3" s="8">
        <f>IFERROR(__xludf.DUMMYFUNCTION("VALUE(REGEXEXTRACT(A3, ""\d+\.\d+""))"),0.13910633853322)</f>
        <v>0.1391063385</v>
      </c>
    </row>
    <row r="4">
      <c r="A4" s="3" t="s">
        <v>244</v>
      </c>
      <c r="B4" s="8" t="str">
        <f>IFERROR(__xludf.DUMMYFUNCTION("VALUE(REGEXEXTRACT(A4, ""\d+\.\d+""))"),"#N/A")</f>
        <v>#N/A</v>
      </c>
    </row>
    <row r="5">
      <c r="A5" s="3" t="s">
        <v>988</v>
      </c>
      <c r="B5" s="8">
        <f>IFERROR(__xludf.DUMMYFUNCTION("VALUE(REGEXEXTRACT(A5, ""\d+\.\d+""))"),0.206123698108629)</f>
        <v>0.2061236981</v>
      </c>
    </row>
    <row r="6">
      <c r="A6" s="3" t="s">
        <v>246</v>
      </c>
      <c r="B6" s="8" t="str">
        <f>IFERROR(__xludf.DUMMYFUNCTION("VALUE(REGEXEXTRACT(A6, ""\d+\.\d+""))"),"#N/A")</f>
        <v>#N/A</v>
      </c>
    </row>
    <row r="7">
      <c r="A7" s="3" t="s">
        <v>989</v>
      </c>
      <c r="B7" s="8">
        <f>IFERROR(__xludf.DUMMYFUNCTION("VALUE(REGEXEXTRACT(A7, ""\d+\.\d+""))"),0.206165311793577)</f>
        <v>0.2061653118</v>
      </c>
    </row>
    <row r="8">
      <c r="A8" s="3" t="s">
        <v>248</v>
      </c>
      <c r="B8" s="8" t="str">
        <f>IFERROR(__xludf.DUMMYFUNCTION("VALUE(REGEXEXTRACT(A8, ""\d+\.\d+""))"),"#N/A")</f>
        <v>#N/A</v>
      </c>
    </row>
    <row r="9">
      <c r="A9" s="3" t="s">
        <v>990</v>
      </c>
      <c r="B9" s="8">
        <f>IFERROR(__xludf.DUMMYFUNCTION("VALUE(REGEXEXTRACT(A9, ""\d+\.\d+""))"),0.203455371732026)</f>
        <v>0.2034553717</v>
      </c>
    </row>
    <row r="10">
      <c r="A10" s="3" t="s">
        <v>250</v>
      </c>
      <c r="B10" s="8" t="str">
        <f>IFERROR(__xludf.DUMMYFUNCTION("VALUE(REGEXEXTRACT(A10, ""\d+\.\d+""))"),"#N/A")</f>
        <v>#N/A</v>
      </c>
    </row>
    <row r="11">
      <c r="A11" s="3" t="s">
        <v>991</v>
      </c>
      <c r="B11" s="8">
        <f>IFERROR(__xludf.DUMMYFUNCTION("VALUE(REGEXEXTRACT(A11, ""\d+\.\d+""))"),0.206755130780382)</f>
        <v>0.2067551308</v>
      </c>
    </row>
    <row r="12">
      <c r="A12" s="3" t="s">
        <v>252</v>
      </c>
      <c r="B12" s="8" t="str">
        <f>IFERROR(__xludf.DUMMYFUNCTION("VALUE(REGEXEXTRACT(A12, ""\d+\.\d+""))"),"#N/A")</f>
        <v>#N/A</v>
      </c>
    </row>
    <row r="13">
      <c r="A13" s="3" t="s">
        <v>992</v>
      </c>
      <c r="B13" s="8">
        <f>IFERROR(__xludf.DUMMYFUNCTION("VALUE(REGEXEXTRACT(A13, ""\d+\.\d+""))"),0.212565315325691)</f>
        <v>0.2125653153</v>
      </c>
    </row>
    <row r="14">
      <c r="A14" s="3" t="s">
        <v>398</v>
      </c>
      <c r="B14" s="8" t="str">
        <f>IFERROR(__xludf.DUMMYFUNCTION("VALUE(REGEXEXTRACT(A14, ""\d+\.\d+""))"),"#N/A")</f>
        <v>#N/A</v>
      </c>
    </row>
    <row r="15">
      <c r="A15" s="3" t="s">
        <v>993</v>
      </c>
      <c r="B15" s="8">
        <f>IFERROR(__xludf.DUMMYFUNCTION("VALUE(REGEXEXTRACT(A15, ""\d+\.\d+""))"),0.157914151954641)</f>
        <v>0.157914152</v>
      </c>
    </row>
    <row r="16">
      <c r="A16" s="3" t="s">
        <v>400</v>
      </c>
      <c r="B16" s="8" t="str">
        <f>IFERROR(__xludf.DUMMYFUNCTION("VALUE(REGEXEXTRACT(A16, ""\d+\.\d+""))"),"#N/A")</f>
        <v>#N/A</v>
      </c>
    </row>
    <row r="17">
      <c r="A17" s="3" t="s">
        <v>994</v>
      </c>
      <c r="B17" s="8">
        <f>IFERROR(__xludf.DUMMYFUNCTION("VALUE(REGEXEXTRACT(A17, ""\d+\.\d+""))"),0.164484048279399)</f>
        <v>0.1644840483</v>
      </c>
    </row>
    <row r="18">
      <c r="A18" s="3" t="s">
        <v>402</v>
      </c>
      <c r="B18" s="8" t="str">
        <f>IFERROR(__xludf.DUMMYFUNCTION("VALUE(REGEXEXTRACT(A18, ""\d+\.\d+""))"),"#N/A")</f>
        <v>#N/A</v>
      </c>
    </row>
    <row r="19">
      <c r="A19" s="3" t="s">
        <v>995</v>
      </c>
      <c r="B19" s="8">
        <f>IFERROR(__xludf.DUMMYFUNCTION("VALUE(REGEXEXTRACT(A19, ""\d+\.\d+""))"),0.155169243958548)</f>
        <v>0.155169244</v>
      </c>
    </row>
    <row r="20">
      <c r="A20" s="3" t="s">
        <v>404</v>
      </c>
      <c r="B20" s="8" t="str">
        <f>IFERROR(__xludf.DUMMYFUNCTION("VALUE(REGEXEXTRACT(A20, ""\d+\.\d+""))"),"#N/A")</f>
        <v>#N/A</v>
      </c>
    </row>
    <row r="21">
      <c r="A21" s="3" t="s">
        <v>996</v>
      </c>
      <c r="B21" s="8">
        <f>IFERROR(__xludf.DUMMYFUNCTION("VALUE(REGEXEXTRACT(A21, ""\d+\.\d+""))"),0.152558133999213)</f>
        <v>0.152558134</v>
      </c>
    </row>
    <row r="22">
      <c r="A22" s="3" t="s">
        <v>406</v>
      </c>
      <c r="B22" s="8" t="str">
        <f>IFERROR(__xludf.DUMMYFUNCTION("VALUE(REGEXEXTRACT(A22, ""\d+\.\d+""))"),"#N/A")</f>
        <v>#N/A</v>
      </c>
    </row>
    <row r="23">
      <c r="A23" s="3" t="s">
        <v>997</v>
      </c>
      <c r="B23" s="8">
        <f>IFERROR(__xludf.DUMMYFUNCTION("VALUE(REGEXEXTRACT(A23, ""\d+\.\d+""))"),0.148928886247481)</f>
        <v>0.1489288862</v>
      </c>
    </row>
    <row r="24">
      <c r="A24" s="3" t="s">
        <v>408</v>
      </c>
      <c r="B24" s="8" t="str">
        <f>IFERROR(__xludf.DUMMYFUNCTION("VALUE(REGEXEXTRACT(A24, ""\d+\.\d+""))"),"#N/A")</f>
        <v>#N/A</v>
      </c>
    </row>
    <row r="25">
      <c r="A25" s="3" t="s">
        <v>998</v>
      </c>
      <c r="B25" s="8">
        <f>IFERROR(__xludf.DUMMYFUNCTION("VALUE(REGEXEXTRACT(A25, ""\d+\.\d+""))"),0.162838021447614)</f>
        <v>0.1628380214</v>
      </c>
    </row>
    <row r="26">
      <c r="A26" s="3" t="s">
        <v>410</v>
      </c>
      <c r="B26" s="8" t="str">
        <f>IFERROR(__xludf.DUMMYFUNCTION("VALUE(REGEXEXTRACT(A26, ""\d+\.\d+""))"),"#N/A")</f>
        <v>#N/A</v>
      </c>
    </row>
    <row r="27">
      <c r="A27" s="3" t="s">
        <v>999</v>
      </c>
      <c r="B27" s="8">
        <f>IFERROR(__xludf.DUMMYFUNCTION("VALUE(REGEXEXTRACT(A27, ""\d+\.\d+""))"),0.160150949908472)</f>
        <v>0.1601509499</v>
      </c>
    </row>
    <row r="28">
      <c r="A28" s="3" t="s">
        <v>412</v>
      </c>
      <c r="B28" s="8" t="str">
        <f>IFERROR(__xludf.DUMMYFUNCTION("VALUE(REGEXEXTRACT(A28, ""\d+\.\d+""))"),"#N/A")</f>
        <v>#N/A</v>
      </c>
    </row>
    <row r="29">
      <c r="A29" s="3" t="s">
        <v>1000</v>
      </c>
      <c r="B29" s="8">
        <f>IFERROR(__xludf.DUMMYFUNCTION("VALUE(REGEXEXTRACT(A29, ""\d+\.\d+""))"),0.153037459227111)</f>
        <v>0.1530374592</v>
      </c>
    </row>
    <row r="30">
      <c r="A30" s="3" t="s">
        <v>414</v>
      </c>
      <c r="B30" s="8" t="str">
        <f>IFERROR(__xludf.DUMMYFUNCTION("VALUE(REGEXEXTRACT(A30, ""\d+\.\d+""))"),"#N/A")</f>
        <v>#N/A</v>
      </c>
    </row>
    <row r="31">
      <c r="A31" s="3" t="s">
        <v>1001</v>
      </c>
      <c r="B31" s="8">
        <f>IFERROR(__xludf.DUMMYFUNCTION("VALUE(REGEXEXTRACT(A31, ""\d+\.\d+""))"),0.223557676360017)</f>
        <v>0.2235576764</v>
      </c>
    </row>
    <row r="32">
      <c r="A32" s="3" t="s">
        <v>416</v>
      </c>
      <c r="B32" s="8" t="str">
        <f>IFERROR(__xludf.DUMMYFUNCTION("VALUE(REGEXEXTRACT(A32, ""\d+\.\d+""))"),"#N/A")</f>
        <v>#N/A</v>
      </c>
    </row>
    <row r="33">
      <c r="A33" s="3" t="s">
        <v>1002</v>
      </c>
      <c r="B33" s="8">
        <f>IFERROR(__xludf.DUMMYFUNCTION("VALUE(REGEXEXTRACT(A33, ""\d+\.\d+""))"),0.125949466957835)</f>
        <v>0.125949467</v>
      </c>
    </row>
    <row r="34">
      <c r="A34" s="3" t="s">
        <v>418</v>
      </c>
      <c r="B34" s="8" t="str">
        <f>IFERROR(__xludf.DUMMYFUNCTION("VALUE(REGEXEXTRACT(A34, ""\d+\.\d+""))"),"#N/A")</f>
        <v>#N/A</v>
      </c>
    </row>
    <row r="35">
      <c r="A35" s="3" t="s">
        <v>1003</v>
      </c>
      <c r="B35" s="8">
        <f>IFERROR(__xludf.DUMMYFUNCTION("VALUE(REGEXEXTRACT(A35, ""\d+\.\d+""))"),0.131664219141604)</f>
        <v>0.1316642191</v>
      </c>
    </row>
    <row r="36">
      <c r="A36" s="3" t="s">
        <v>420</v>
      </c>
      <c r="B36" s="8" t="str">
        <f>IFERROR(__xludf.DUMMYFUNCTION("VALUE(REGEXEXTRACT(A36, ""\d+\.\d+""))"),"#N/A")</f>
        <v>#N/A</v>
      </c>
    </row>
    <row r="37">
      <c r="A37" s="3" t="s">
        <v>1004</v>
      </c>
      <c r="B37" s="8">
        <f>IFERROR(__xludf.DUMMYFUNCTION("VALUE(REGEXEXTRACT(A37, ""\d+\.\d+""))"),0.134032096939653)</f>
        <v>0.1340320969</v>
      </c>
    </row>
    <row r="38">
      <c r="A38" s="3" t="s">
        <v>422</v>
      </c>
      <c r="B38" s="8" t="str">
        <f>IFERROR(__xludf.DUMMYFUNCTION("VALUE(REGEXEXTRACT(A38, ""\d+\.\d+""))"),"#N/A")</f>
        <v>#N/A</v>
      </c>
    </row>
    <row r="39">
      <c r="A39" s="3" t="s">
        <v>1005</v>
      </c>
      <c r="B39" s="8">
        <f>IFERROR(__xludf.DUMMYFUNCTION("VALUE(REGEXEXTRACT(A39, ""\d+\.\d+""))"),0.127683403130989)</f>
        <v>0.1276834031</v>
      </c>
    </row>
    <row r="40">
      <c r="A40" s="3" t="s">
        <v>424</v>
      </c>
      <c r="B40" s="8" t="str">
        <f>IFERROR(__xludf.DUMMYFUNCTION("VALUE(REGEXEXTRACT(A40, ""\d+\.\d+""))"),"#N/A")</f>
        <v>#N/A</v>
      </c>
    </row>
    <row r="41">
      <c r="A41" s="3" t="s">
        <v>1006</v>
      </c>
      <c r="B41" s="8">
        <f>IFERROR(__xludf.DUMMYFUNCTION("VALUE(REGEXEXTRACT(A41, ""\d+\.\d+""))"),0.131459381449948)</f>
        <v>0.1314593814</v>
      </c>
    </row>
    <row r="42">
      <c r="A42" s="3" t="s">
        <v>426</v>
      </c>
      <c r="B42" s="8" t="str">
        <f>IFERROR(__xludf.DUMMYFUNCTION("VALUE(REGEXEXTRACT(A42, ""\d+\.\d+""))"),"#N/A")</f>
        <v>#N/A</v>
      </c>
    </row>
    <row r="43">
      <c r="A43" s="3" t="s">
        <v>1007</v>
      </c>
      <c r="B43" s="8">
        <f>IFERROR(__xludf.DUMMYFUNCTION("VALUE(REGEXEXTRACT(A43, ""\d+\.\d+""))"),0.131596857492997)</f>
        <v>0.1315968575</v>
      </c>
    </row>
    <row r="44">
      <c r="A44" s="3" t="s">
        <v>428</v>
      </c>
      <c r="B44" s="8" t="str">
        <f>IFERROR(__xludf.DUMMYFUNCTION("VALUE(REGEXEXTRACT(A44, ""\d+\.\d+""))"),"#N/A")</f>
        <v>#N/A</v>
      </c>
    </row>
    <row r="45">
      <c r="A45" s="3" t="s">
        <v>1008</v>
      </c>
      <c r="B45" s="8">
        <f>IFERROR(__xludf.DUMMYFUNCTION("VALUE(REGEXEXTRACT(A45, ""\d+\.\d+""))"),0.130888991013071)</f>
        <v>0.130888991</v>
      </c>
    </row>
    <row r="46">
      <c r="A46" s="3" t="s">
        <v>430</v>
      </c>
      <c r="B46" s="8" t="str">
        <f>IFERROR(__xludf.DUMMYFUNCTION("VALUE(REGEXEXTRACT(A46, ""\d+\.\d+""))"),"#N/A")</f>
        <v>#N/A</v>
      </c>
    </row>
    <row r="47">
      <c r="A47" s="3" t="s">
        <v>1009</v>
      </c>
      <c r="B47" s="8">
        <f>IFERROR(__xludf.DUMMYFUNCTION("VALUE(REGEXEXTRACT(A47, ""\d+\.\d+""))"),0.131438014076244)</f>
        <v>0.1314380141</v>
      </c>
    </row>
    <row r="48">
      <c r="A48" s="3" t="s">
        <v>432</v>
      </c>
      <c r="B48" s="8" t="str">
        <f>IFERROR(__xludf.DUMMYFUNCTION("VALUE(REGEXEXTRACT(A48, ""\d+\.\d+""))"),"#N/A")</f>
        <v>#N/A</v>
      </c>
    </row>
    <row r="49">
      <c r="A49" s="3" t="s">
        <v>1010</v>
      </c>
      <c r="B49" s="8">
        <f>IFERROR(__xludf.DUMMYFUNCTION("VALUE(REGEXEXTRACT(A49, ""\d+\.\d+""))"),0.124372709884392)</f>
        <v>0.1243727099</v>
      </c>
    </row>
    <row r="50">
      <c r="A50" s="3" t="s">
        <v>434</v>
      </c>
      <c r="B50" s="8" t="str">
        <f>IFERROR(__xludf.DUMMYFUNCTION("VALUE(REGEXEXTRACT(A50, ""\d+\.\d+""))"),"#N/A")</f>
        <v>#N/A</v>
      </c>
    </row>
    <row r="51">
      <c r="A51" s="3" t="s">
        <v>1011</v>
      </c>
      <c r="B51" s="8">
        <f>IFERROR(__xludf.DUMMYFUNCTION("VALUE(REGEXEXTRACT(A51, ""\d+\.\d+""))"),0.127815423592682)</f>
        <v>0.1278154236</v>
      </c>
    </row>
    <row r="52">
      <c r="A52" s="3" t="s">
        <v>436</v>
      </c>
      <c r="B52" s="8" t="str">
        <f>IFERROR(__xludf.DUMMYFUNCTION("VALUE(REGEXEXTRACT(A52, ""\d+\.\d+""))"),"#N/A")</f>
        <v>#N/A</v>
      </c>
    </row>
    <row r="53">
      <c r="A53" s="3" t="s">
        <v>1012</v>
      </c>
      <c r="B53" s="8">
        <f>IFERROR(__xludf.DUMMYFUNCTION("VALUE(REGEXEXTRACT(A53, ""\d+\.\d+""))"),0.270691192595459)</f>
        <v>0.2706911926</v>
      </c>
    </row>
    <row r="54">
      <c r="A54" s="3" t="s">
        <v>438</v>
      </c>
      <c r="B54" s="8" t="str">
        <f>IFERROR(__xludf.DUMMYFUNCTION("VALUE(REGEXEXTRACT(A54, ""\d+\.\d+""))"),"#N/A")</f>
        <v>#N/A</v>
      </c>
    </row>
    <row r="55">
      <c r="A55" s="3" t="s">
        <v>1013</v>
      </c>
      <c r="B55" s="8">
        <f>IFERROR(__xludf.DUMMYFUNCTION("VALUE(REGEXEXTRACT(A55, ""\d+\.\d+""))"),0.159776578394515)</f>
        <v>0.1597765784</v>
      </c>
    </row>
    <row r="56">
      <c r="A56" s="3" t="s">
        <v>440</v>
      </c>
      <c r="B56" s="8" t="str">
        <f>IFERROR(__xludf.DUMMYFUNCTION("VALUE(REGEXEXTRACT(A56, ""\d+\.\d+""))"),"#N/A")</f>
        <v>#N/A</v>
      </c>
    </row>
    <row r="57">
      <c r="A57" s="3" t="s">
        <v>1014</v>
      </c>
      <c r="B57" s="8">
        <f>IFERROR(__xludf.DUMMYFUNCTION("VALUE(REGEXEXTRACT(A57, ""\d+\.\d+""))"),0.159235103306673)</f>
        <v>0.1592351033</v>
      </c>
    </row>
    <row r="58">
      <c r="A58" s="3" t="s">
        <v>442</v>
      </c>
      <c r="B58" s="8" t="str">
        <f>IFERROR(__xludf.DUMMYFUNCTION("VALUE(REGEXEXTRACT(A58, ""\d+\.\d+""))"),"#N/A")</f>
        <v>#N/A</v>
      </c>
    </row>
    <row r="59">
      <c r="A59" s="3" t="s">
        <v>1015</v>
      </c>
      <c r="B59" s="8">
        <f>IFERROR(__xludf.DUMMYFUNCTION("VALUE(REGEXEXTRACT(A59, ""\d+\.\d+""))"),0.166597625343997)</f>
        <v>0.1665976253</v>
      </c>
    </row>
    <row r="60">
      <c r="A60" s="3" t="s">
        <v>444</v>
      </c>
      <c r="B60" s="8" t="str">
        <f>IFERROR(__xludf.DUMMYFUNCTION("VALUE(REGEXEXTRACT(A60, ""\d+\.\d+""))"),"#N/A")</f>
        <v>#N/A</v>
      </c>
    </row>
    <row r="61">
      <c r="A61" s="3" t="s">
        <v>1016</v>
      </c>
      <c r="B61" s="8">
        <f>IFERROR(__xludf.DUMMYFUNCTION("VALUE(REGEXEXTRACT(A61, ""\d+\.\d+""))"),0.160973245383679)</f>
        <v>0.1609732454</v>
      </c>
    </row>
    <row r="62">
      <c r="A62" s="3" t="s">
        <v>446</v>
      </c>
      <c r="B62" s="8" t="str">
        <f>IFERROR(__xludf.DUMMYFUNCTION("VALUE(REGEXEXTRACT(A62, ""\d+\.\d+""))"),"#N/A")</f>
        <v>#N/A</v>
      </c>
    </row>
    <row r="63">
      <c r="A63" s="3" t="s">
        <v>1017</v>
      </c>
      <c r="B63" s="8">
        <f>IFERROR(__xludf.DUMMYFUNCTION("VALUE(REGEXEXTRACT(A63, ""\d+\.\d+""))"),0.162461626646272)</f>
        <v>0.1624616266</v>
      </c>
    </row>
    <row r="64">
      <c r="A64" s="3" t="s">
        <v>448</v>
      </c>
      <c r="B64" s="8" t="str">
        <f>IFERROR(__xludf.DUMMYFUNCTION("VALUE(REGEXEXTRACT(A64, ""\d+\.\d+""))"),"#N/A")</f>
        <v>#N/A</v>
      </c>
    </row>
    <row r="65">
      <c r="A65" s="3" t="s">
        <v>1018</v>
      </c>
      <c r="B65" s="8">
        <f>IFERROR(__xludf.DUMMYFUNCTION("VALUE(REGEXEXTRACT(A65, ""\d+\.\d+""))"),0.225347968957319)</f>
        <v>0.225347969</v>
      </c>
    </row>
    <row r="66">
      <c r="A66" s="3" t="s">
        <v>450</v>
      </c>
      <c r="B66" s="8" t="str">
        <f>IFERROR(__xludf.DUMMYFUNCTION("VALUE(REGEXEXTRACT(A66, ""\d+\.\d+""))"),"#N/A")</f>
        <v>#N/A</v>
      </c>
    </row>
    <row r="67">
      <c r="A67" s="3" t="s">
        <v>1019</v>
      </c>
      <c r="B67" s="8">
        <f>IFERROR(__xludf.DUMMYFUNCTION("VALUE(REGEXEXTRACT(A67, ""\d+\.\d+""))"),0.130451790091036)</f>
        <v>0.1304517901</v>
      </c>
    </row>
    <row r="68">
      <c r="A68" s="3" t="s">
        <v>452</v>
      </c>
      <c r="B68" s="8" t="str">
        <f>IFERROR(__xludf.DUMMYFUNCTION("VALUE(REGEXEXTRACT(A68, ""\d+\.\d+""))"),"#N/A")</f>
        <v>#N/A</v>
      </c>
    </row>
    <row r="69">
      <c r="A69" s="3" t="s">
        <v>1020</v>
      </c>
      <c r="B69" s="8">
        <f>IFERROR(__xludf.DUMMYFUNCTION("VALUE(REGEXEXTRACT(A69, ""\d+\.\d+""))"),0.132324726491473)</f>
        <v>0.1323247265</v>
      </c>
    </row>
    <row r="70">
      <c r="A70" s="3" t="s">
        <v>454</v>
      </c>
      <c r="B70" s="8" t="str">
        <f>IFERROR(__xludf.DUMMYFUNCTION("VALUE(REGEXEXTRACT(A70, ""\d+\.\d+""))"),"#N/A")</f>
        <v>#N/A</v>
      </c>
    </row>
    <row r="71">
      <c r="A71" s="3" t="s">
        <v>1021</v>
      </c>
      <c r="B71" s="8">
        <f>IFERROR(__xludf.DUMMYFUNCTION("VALUE(REGEXEXTRACT(A71, ""\d+\.\d+""))"),0.128094493279768)</f>
        <v>0.1280944933</v>
      </c>
    </row>
    <row r="72">
      <c r="A72" s="3" t="s">
        <v>456</v>
      </c>
      <c r="B72" s="8" t="str">
        <f>IFERROR(__xludf.DUMMYFUNCTION("VALUE(REGEXEXTRACT(A72, ""\d+\.\d+""))"),"#N/A")</f>
        <v>#N/A</v>
      </c>
    </row>
    <row r="73">
      <c r="A73" s="3" t="s">
        <v>1022</v>
      </c>
      <c r="B73" s="8">
        <f>IFERROR(__xludf.DUMMYFUNCTION("VALUE(REGEXEXTRACT(A73, ""\d+\.\d+""))"),0.137799926439874)</f>
        <v>0.1377999264</v>
      </c>
    </row>
    <row r="74">
      <c r="A74" s="3" t="s">
        <v>458</v>
      </c>
      <c r="B74" s="8" t="str">
        <f>IFERROR(__xludf.DUMMYFUNCTION("VALUE(REGEXEXTRACT(A74, ""\d+\.\d+""))"),"#N/A")</f>
        <v>#N/A</v>
      </c>
    </row>
    <row r="75">
      <c r="A75" s="3" t="s">
        <v>1023</v>
      </c>
      <c r="B75" s="8">
        <f>IFERROR(__xludf.DUMMYFUNCTION("VALUE(REGEXEXTRACT(A75, ""\d+\.\d+""))"),0.246594934026242)</f>
        <v>0.246594934</v>
      </c>
    </row>
    <row r="76">
      <c r="A76" s="3" t="s">
        <v>460</v>
      </c>
      <c r="B76" s="8" t="str">
        <f>IFERROR(__xludf.DUMMYFUNCTION("VALUE(REGEXEXTRACT(A76, ""\d+\.\d+""))"),"#N/A")</f>
        <v>#N/A</v>
      </c>
    </row>
    <row r="77">
      <c r="A77" s="3" t="s">
        <v>1024</v>
      </c>
      <c r="B77" s="8">
        <f>IFERROR(__xludf.DUMMYFUNCTION("VALUE(REGEXEXTRACT(A77, ""\d+\.\d+""))"),0.139610482625067)</f>
        <v>0.1396104826</v>
      </c>
    </row>
    <row r="78">
      <c r="A78" s="3" t="s">
        <v>462</v>
      </c>
      <c r="B78" s="8" t="str">
        <f>IFERROR(__xludf.DUMMYFUNCTION("VALUE(REGEXEXTRACT(A78, ""\d+\.\d+""))"),"#N/A")</f>
        <v>#N/A</v>
      </c>
    </row>
    <row r="79">
      <c r="A79" s="3" t="s">
        <v>1025</v>
      </c>
      <c r="B79" s="8">
        <f>IFERROR(__xludf.DUMMYFUNCTION("VALUE(REGEXEXTRACT(A79, ""\d+\.\d+""))"),0.134277122033023)</f>
        <v>0.134277122</v>
      </c>
    </row>
    <row r="80">
      <c r="A80" s="3" t="s">
        <v>464</v>
      </c>
      <c r="B80" s="8" t="str">
        <f>IFERROR(__xludf.DUMMYFUNCTION("VALUE(REGEXEXTRACT(A80, ""\d+\.\d+""))"),"#N/A")</f>
        <v>#N/A</v>
      </c>
    </row>
    <row r="81">
      <c r="A81" s="3" t="s">
        <v>1026</v>
      </c>
      <c r="B81" s="8">
        <f>IFERROR(__xludf.DUMMYFUNCTION("VALUE(REGEXEXTRACT(A81, ""\d+\.\d+""))"),0.135650615509361)</f>
        <v>0.1356506155</v>
      </c>
    </row>
    <row r="82">
      <c r="A82" s="3" t="s">
        <v>466</v>
      </c>
      <c r="B82" s="8" t="str">
        <f>IFERROR(__xludf.DUMMYFUNCTION("VALUE(REGEXEXTRACT(A82, ""\d+\.\d+""))"),"#N/A")</f>
        <v>#N/A</v>
      </c>
    </row>
    <row r="83">
      <c r="A83" s="3" t="s">
        <v>1027</v>
      </c>
      <c r="B83" s="8">
        <f>IFERROR(__xludf.DUMMYFUNCTION("VALUE(REGEXEXTRACT(A83, ""\d+\.\d+""))"),0.132499527771634)</f>
        <v>0.1324995278</v>
      </c>
    </row>
    <row r="84">
      <c r="A84" s="3" t="s">
        <v>468</v>
      </c>
      <c r="B84" s="8" t="str">
        <f>IFERROR(__xludf.DUMMYFUNCTION("VALUE(REGEXEXTRACT(A84, ""\d+\.\d+""))"),"#N/A")</f>
        <v>#N/A</v>
      </c>
    </row>
    <row r="85">
      <c r="A85" s="3" t="s">
        <v>1028</v>
      </c>
      <c r="B85" s="8">
        <f>IFERROR(__xludf.DUMMYFUNCTION("VALUE(REGEXEXTRACT(A85, ""\d+\.\d+""))"),0.127687309572952)</f>
        <v>0.1276873096</v>
      </c>
    </row>
    <row r="86">
      <c r="A86" s="3" t="s">
        <v>470</v>
      </c>
      <c r="B86" s="8" t="str">
        <f>IFERROR(__xludf.DUMMYFUNCTION("VALUE(REGEXEXTRACT(A86, ""\d+\.\d+""))"),"#N/A")</f>
        <v>#N/A</v>
      </c>
    </row>
    <row r="87">
      <c r="A87" s="3" t="s">
        <v>1029</v>
      </c>
      <c r="B87" s="8">
        <f>IFERROR(__xludf.DUMMYFUNCTION("VALUE(REGEXEXTRACT(A87, ""\d+\.\d+""))"),0.124597753575114)</f>
        <v>0.1245977536</v>
      </c>
    </row>
    <row r="88">
      <c r="A88" s="3" t="s">
        <v>472</v>
      </c>
      <c r="B88" s="8" t="str">
        <f>IFERROR(__xludf.DUMMYFUNCTION("VALUE(REGEXEXTRACT(A88, ""\d+\.\d+""))"),"#N/A")</f>
        <v>#N/A</v>
      </c>
    </row>
    <row r="89">
      <c r="A89" s="3" t="s">
        <v>1030</v>
      </c>
      <c r="B89" s="8">
        <f>IFERROR(__xludf.DUMMYFUNCTION("VALUE(REGEXEXTRACT(A89, ""\d+\.\d+""))"),0.126710702921519)</f>
        <v>0.1267107029</v>
      </c>
    </row>
    <row r="90">
      <c r="A90" s="3" t="s">
        <v>474</v>
      </c>
      <c r="B90" s="8" t="str">
        <f>IFERROR(__xludf.DUMMYFUNCTION("VALUE(REGEXEXTRACT(A90, ""\d+\.\d+""))"),"#N/A")</f>
        <v>#N/A</v>
      </c>
    </row>
    <row r="91">
      <c r="A91" s="3" t="s">
        <v>1031</v>
      </c>
      <c r="B91" s="8">
        <f>IFERROR(__xludf.DUMMYFUNCTION("VALUE(REGEXEXTRACT(A91, ""\d+\.\d+""))"),0.135580927272224)</f>
        <v>0.1355809273</v>
      </c>
    </row>
    <row r="92">
      <c r="A92" s="3" t="s">
        <v>476</v>
      </c>
      <c r="B92" s="8" t="str">
        <f>IFERROR(__xludf.DUMMYFUNCTION("VALUE(REGEXEXTRACT(A92, ""\d+\.\d+""))"),"#N/A")</f>
        <v>#N/A</v>
      </c>
    </row>
    <row r="93">
      <c r="A93" s="3" t="s">
        <v>1032</v>
      </c>
      <c r="B93" s="8">
        <f>IFERROR(__xludf.DUMMYFUNCTION("VALUE(REGEXEXTRACT(A93, ""\d+\.\d+""))"),0.137883361129539)</f>
        <v>0.1378833611</v>
      </c>
    </row>
    <row r="94">
      <c r="A94" s="3" t="s">
        <v>478</v>
      </c>
      <c r="B94" s="8" t="str">
        <f>IFERROR(__xludf.DUMMYFUNCTION("VALUE(REGEXEXTRACT(A94, ""\d+\.\d+""))"),"#N/A")</f>
        <v>#N/A</v>
      </c>
    </row>
    <row r="95">
      <c r="A95" s="3" t="s">
        <v>1033</v>
      </c>
      <c r="B95" s="8">
        <f>IFERROR(__xludf.DUMMYFUNCTION("VALUE(REGEXEXTRACT(A95, ""\d+\.\d+""))"),0.25844958597474)</f>
        <v>0.258449586</v>
      </c>
    </row>
    <row r="96">
      <c r="A96" s="3" t="s">
        <v>480</v>
      </c>
      <c r="B96" s="8" t="str">
        <f>IFERROR(__xludf.DUMMYFUNCTION("VALUE(REGEXEXTRACT(A96, ""\d+\.\d+""))"),"#N/A")</f>
        <v>#N/A</v>
      </c>
    </row>
    <row r="97">
      <c r="A97" s="3" t="s">
        <v>1034</v>
      </c>
      <c r="B97" s="8">
        <f>IFERROR(__xludf.DUMMYFUNCTION("VALUE(REGEXEXTRACT(A97, ""\d+\.\d+""))"),0.162013562552213)</f>
        <v>0.1620135626</v>
      </c>
    </row>
    <row r="98">
      <c r="A98" s="3" t="s">
        <v>482</v>
      </c>
      <c r="B98" s="8" t="str">
        <f>IFERROR(__xludf.DUMMYFUNCTION("VALUE(REGEXEXTRACT(A98, ""\d+\.\d+""))"),"#N/A")</f>
        <v>#N/A</v>
      </c>
    </row>
    <row r="99">
      <c r="A99" s="3" t="s">
        <v>1035</v>
      </c>
      <c r="B99" s="8">
        <f>IFERROR(__xludf.DUMMYFUNCTION("VALUE(REGEXEXTRACT(A99, ""\d+\.\d+""))"),0.239525468081969)</f>
        <v>0.2395254681</v>
      </c>
    </row>
    <row r="100">
      <c r="A100" s="3" t="s">
        <v>484</v>
      </c>
      <c r="B100" s="8" t="str">
        <f>IFERROR(__xludf.DUMMYFUNCTION("VALUE(REGEXEXTRACT(A100, ""\d+\.\d+""))"),"#N/A")</f>
        <v>#N/A</v>
      </c>
    </row>
    <row r="101">
      <c r="A101" s="3" t="s">
        <v>1036</v>
      </c>
      <c r="B101" s="8">
        <f>IFERROR(__xludf.DUMMYFUNCTION("VALUE(REGEXEXTRACT(A101, ""\d+\.\d+""))"),0.141736980702368)</f>
        <v>0.1417369807</v>
      </c>
    </row>
    <row r="102">
      <c r="A102" s="3" t="s">
        <v>486</v>
      </c>
      <c r="B102" s="8" t="str">
        <f>IFERROR(__xludf.DUMMYFUNCTION("VALUE(REGEXEXTRACT(A102, ""\d+\.\d+""))"),"#N/A")</f>
        <v>#N/A</v>
      </c>
    </row>
    <row r="103">
      <c r="A103" s="3" t="s">
        <v>1037</v>
      </c>
      <c r="B103" s="8">
        <f>IFERROR(__xludf.DUMMYFUNCTION("VALUE(REGEXEXTRACT(A103, ""\d+\.\d+""))"),0.13418539263293)</f>
        <v>0.1341853926</v>
      </c>
    </row>
    <row r="104">
      <c r="A104" s="3" t="s">
        <v>488</v>
      </c>
      <c r="B104" s="8" t="str">
        <f>IFERROR(__xludf.DUMMYFUNCTION("VALUE(REGEXEXTRACT(A104, ""\d+\.\d+""))"),"#N/A")</f>
        <v>#N/A</v>
      </c>
    </row>
    <row r="105">
      <c r="A105" s="3" t="s">
        <v>1038</v>
      </c>
      <c r="B105" s="8">
        <f>IFERROR(__xludf.DUMMYFUNCTION("VALUE(REGEXEXTRACT(A105, ""\d+\.\d+""))"),0.134066151131505)</f>
        <v>0.1340661511</v>
      </c>
    </row>
    <row r="106">
      <c r="A106" s="3" t="s">
        <v>490</v>
      </c>
      <c r="B106" s="8" t="str">
        <f>IFERROR(__xludf.DUMMYFUNCTION("VALUE(REGEXEXTRACT(A106, ""\d+\.\d+""))"),"#N/A")</f>
        <v>#N/A</v>
      </c>
    </row>
    <row r="107">
      <c r="A107" s="3" t="s">
        <v>1039</v>
      </c>
      <c r="B107" s="8">
        <f>IFERROR(__xludf.DUMMYFUNCTION("VALUE(REGEXEXTRACT(A107, ""\d+\.\d+""))"),0.141663996464814)</f>
        <v>0.1416639965</v>
      </c>
    </row>
    <row r="108">
      <c r="A108" s="3" t="s">
        <v>492</v>
      </c>
      <c r="B108" s="8" t="str">
        <f>IFERROR(__xludf.DUMMYFUNCTION("VALUE(REGEXEXTRACT(A108, ""\d+\.\d+""))"),"#N/A")</f>
        <v>#N/A</v>
      </c>
    </row>
    <row r="109">
      <c r="A109" s="3" t="s">
        <v>1040</v>
      </c>
      <c r="B109" s="8">
        <f>IFERROR(__xludf.DUMMYFUNCTION("VALUE(REGEXEXTRACT(A109, ""\d+\.\d+""))"),0.276150300306526)</f>
        <v>0.2761503003</v>
      </c>
    </row>
    <row r="110">
      <c r="A110" s="3" t="s">
        <v>494</v>
      </c>
      <c r="B110" s="8" t="str">
        <f>IFERROR(__xludf.DUMMYFUNCTION("VALUE(REGEXEXTRACT(A110, ""\d+\.\d+""))"),"#N/A")</f>
        <v>#N/A</v>
      </c>
    </row>
    <row r="111">
      <c r="A111" s="3" t="s">
        <v>1041</v>
      </c>
      <c r="B111" s="8">
        <f>IFERROR(__xludf.DUMMYFUNCTION("VALUE(REGEXEXTRACT(A111, ""\d+\.\d+""))"),0.154879812122217)</f>
        <v>0.1548798121</v>
      </c>
    </row>
    <row r="112">
      <c r="A112" s="3" t="s">
        <v>496</v>
      </c>
      <c r="B112" s="8" t="str">
        <f>IFERROR(__xludf.DUMMYFUNCTION("VALUE(REGEXEXTRACT(A112, ""\d+\.\d+""))"),"#N/A")</f>
        <v>#N/A</v>
      </c>
    </row>
    <row r="113">
      <c r="A113" s="3" t="s">
        <v>1042</v>
      </c>
      <c r="B113" s="8">
        <f>IFERROR(__xludf.DUMMYFUNCTION("VALUE(REGEXEXTRACT(A113, ""\d+\.\d+""))"),0.158731034080298)</f>
        <v>0.1587310341</v>
      </c>
    </row>
    <row r="114">
      <c r="A114" s="3" t="s">
        <v>498</v>
      </c>
      <c r="B114" s="8" t="str">
        <f>IFERROR(__xludf.DUMMYFUNCTION("VALUE(REGEXEXTRACT(A114, ""\d+\.\d+""))"),"#N/A")</f>
        <v>#N/A</v>
      </c>
    </row>
    <row r="115">
      <c r="A115" s="3" t="s">
        <v>1043</v>
      </c>
      <c r="B115" s="8">
        <f>IFERROR(__xludf.DUMMYFUNCTION("VALUE(REGEXEXTRACT(A115, ""\d+\.\d+""))"),0.152024840363777)</f>
        <v>0.1520248404</v>
      </c>
    </row>
    <row r="116">
      <c r="A116" s="3" t="s">
        <v>500</v>
      </c>
      <c r="B116" s="8" t="str">
        <f>IFERROR(__xludf.DUMMYFUNCTION("VALUE(REGEXEXTRACT(A116, ""\d+\.\d+""))"),"#N/A")</f>
        <v>#N/A</v>
      </c>
    </row>
    <row r="117">
      <c r="A117" s="3" t="s">
        <v>1044</v>
      </c>
      <c r="B117" s="8">
        <f>IFERROR(__xludf.DUMMYFUNCTION("VALUE(REGEXEXTRACT(A117, ""\d+\.\d+""))"),0.14949766227763)</f>
        <v>0.1494976623</v>
      </c>
    </row>
    <row r="118">
      <c r="A118" s="3" t="s">
        <v>502</v>
      </c>
      <c r="B118" s="8" t="str">
        <f>IFERROR(__xludf.DUMMYFUNCTION("VALUE(REGEXEXTRACT(A118, ""\d+\.\d+""))"),"#N/A")</f>
        <v>#N/A</v>
      </c>
    </row>
    <row r="119">
      <c r="A119" s="3" t="s">
        <v>1045</v>
      </c>
      <c r="B119" s="8">
        <f>IFERROR(__xludf.DUMMYFUNCTION("VALUE(REGEXEXTRACT(A119, ""\d+\.\d+""))"),0.22079301347732)</f>
        <v>0.2207930135</v>
      </c>
    </row>
    <row r="120">
      <c r="A120" s="3" t="s">
        <v>504</v>
      </c>
      <c r="B120" s="8" t="str">
        <f>IFERROR(__xludf.DUMMYFUNCTION("VALUE(REGEXEXTRACT(A120, ""\d+\.\d+""))"),"#N/A")</f>
        <v>#N/A</v>
      </c>
    </row>
    <row r="121">
      <c r="A121" s="3" t="s">
        <v>1046</v>
      </c>
      <c r="B121" s="8">
        <f>IFERROR(__xludf.DUMMYFUNCTION("VALUE(REGEXEXTRACT(A121, ""\d+\.\d+""))"),0.226623688126566)</f>
        <v>0.2266236881</v>
      </c>
    </row>
    <row r="122">
      <c r="A122" s="3" t="s">
        <v>506</v>
      </c>
      <c r="B122" s="8" t="str">
        <f>IFERROR(__xludf.DUMMYFUNCTION("VALUE(REGEXEXTRACT(A122, ""\d+\.\d+""))"),"#N/A")</f>
        <v>#N/A</v>
      </c>
    </row>
    <row r="123">
      <c r="A123" s="3" t="s">
        <v>1047</v>
      </c>
      <c r="B123" s="8">
        <f>IFERROR(__xludf.DUMMYFUNCTION("VALUE(REGEXEXTRACT(A123, ""\d+\.\d+""))"),0.207273904353408)</f>
        <v>0.2072739044</v>
      </c>
    </row>
    <row r="124">
      <c r="A124" s="3" t="s">
        <v>508</v>
      </c>
      <c r="B124" s="8" t="str">
        <f>IFERROR(__xludf.DUMMYFUNCTION("VALUE(REGEXEXTRACT(A124, ""\d+\.\d+""))"),"#N/A")</f>
        <v>#N/A</v>
      </c>
    </row>
    <row r="125">
      <c r="A125" s="3" t="s">
        <v>1048</v>
      </c>
      <c r="B125" s="8">
        <f>IFERROR(__xludf.DUMMYFUNCTION("VALUE(REGEXEXTRACT(A125, ""\d+\.\d+""))"),0.203838519782913)</f>
        <v>0.2038385198</v>
      </c>
    </row>
    <row r="126">
      <c r="A126" s="3" t="s">
        <v>510</v>
      </c>
      <c r="B126" s="8" t="str">
        <f>IFERROR(__xludf.DUMMYFUNCTION("VALUE(REGEXEXTRACT(A126, ""\d+\.\d+""))"),"#N/A")</f>
        <v>#N/A</v>
      </c>
    </row>
    <row r="127">
      <c r="A127" s="3" t="s">
        <v>1049</v>
      </c>
      <c r="B127" s="8">
        <f>IFERROR(__xludf.DUMMYFUNCTION("VALUE(REGEXEXTRACT(A127, ""\d+\.\d+""))"),0.206249424111749)</f>
        <v>0.2062494241</v>
      </c>
    </row>
    <row r="128">
      <c r="A128" s="3" t="s">
        <v>512</v>
      </c>
      <c r="B128" s="8" t="str">
        <f>IFERROR(__xludf.DUMMYFUNCTION("VALUE(REGEXEXTRACT(A128, ""\d+\.\d+""))"),"#N/A")</f>
        <v>#N/A</v>
      </c>
    </row>
    <row r="129">
      <c r="A129" s="3" t="s">
        <v>1050</v>
      </c>
      <c r="B129" s="8">
        <f>IFERROR(__xludf.DUMMYFUNCTION("VALUE(REGEXEXTRACT(A129, ""\d+\.\d+""))"),0.190200117327632)</f>
        <v>0.1902001173</v>
      </c>
    </row>
    <row r="130">
      <c r="A130" s="3" t="s">
        <v>514</v>
      </c>
      <c r="B130" s="8" t="str">
        <f>IFERROR(__xludf.DUMMYFUNCTION("VALUE(REGEXEXTRACT(A130, ""\d+\.\d+""))"),"#N/A")</f>
        <v>#N/A</v>
      </c>
    </row>
    <row r="131">
      <c r="A131" s="3" t="s">
        <v>1051</v>
      </c>
      <c r="B131" s="8">
        <f>IFERROR(__xludf.DUMMYFUNCTION("VALUE(REGEXEXTRACT(A131, ""\d+\.\d+""))"),0.238853214531426)</f>
        <v>0.2388532145</v>
      </c>
    </row>
    <row r="132">
      <c r="A132" s="3" t="s">
        <v>516</v>
      </c>
      <c r="B132" s="8" t="str">
        <f>IFERROR(__xludf.DUMMYFUNCTION("VALUE(REGEXEXTRACT(A132, ""\d+\.\d+""))"),"#N/A")</f>
        <v>#N/A</v>
      </c>
    </row>
    <row r="133">
      <c r="A133" s="3" t="s">
        <v>1052</v>
      </c>
      <c r="B133" s="8">
        <f>IFERROR(__xludf.DUMMYFUNCTION("VALUE(REGEXEXTRACT(A133, ""\d+\.\d+""))"),0.154937328001376)</f>
        <v>0.154937328</v>
      </c>
    </row>
    <row r="134">
      <c r="A134" s="3" t="s">
        <v>518</v>
      </c>
      <c r="B134" s="8" t="str">
        <f>IFERROR(__xludf.DUMMYFUNCTION("VALUE(REGEXEXTRACT(A134, ""\d+\.\d+""))"),"#N/A")</f>
        <v>#N/A</v>
      </c>
    </row>
    <row r="135">
      <c r="A135" s="3" t="s">
        <v>1053</v>
      </c>
      <c r="B135" s="8">
        <f>IFERROR(__xludf.DUMMYFUNCTION("VALUE(REGEXEXTRACT(A135, ""\d+\.\d+""))"),0.161019919206717)</f>
        <v>0.1610199192</v>
      </c>
    </row>
    <row r="136">
      <c r="A136" s="3" t="s">
        <v>520</v>
      </c>
      <c r="B136" s="8" t="str">
        <f>IFERROR(__xludf.DUMMYFUNCTION("VALUE(REGEXEXTRACT(A136, ""\d+\.\d+""))"),"#N/A")</f>
        <v>#N/A</v>
      </c>
    </row>
    <row r="137">
      <c r="A137" s="3" t="s">
        <v>1054</v>
      </c>
      <c r="B137" s="8">
        <f>IFERROR(__xludf.DUMMYFUNCTION("VALUE(REGEXEXTRACT(A137, ""\d+\.\d+""))"),0.150968442475674)</f>
        <v>0.1509684425</v>
      </c>
    </row>
    <row r="138">
      <c r="A138" s="3" t="s">
        <v>522</v>
      </c>
      <c r="B138" s="8" t="str">
        <f>IFERROR(__xludf.DUMMYFUNCTION("VALUE(REGEXEXTRACT(A138, ""\d+\.\d+""))"),"#N/A")</f>
        <v>#N/A</v>
      </c>
    </row>
    <row r="139">
      <c r="A139" s="3" t="s">
        <v>1055</v>
      </c>
      <c r="B139" s="8">
        <f>IFERROR(__xludf.DUMMYFUNCTION("VALUE(REGEXEXTRACT(A139, ""\d+\.\d+""))"),0.155179874855644)</f>
        <v>0.1551798749</v>
      </c>
    </row>
    <row r="140">
      <c r="A140" s="3" t="s">
        <v>524</v>
      </c>
      <c r="B140" s="8" t="str">
        <f>IFERROR(__xludf.DUMMYFUNCTION("VALUE(REGEXEXTRACT(A140, ""\d+\.\d+""))"),"#N/A")</f>
        <v>#N/A</v>
      </c>
    </row>
    <row r="141">
      <c r="A141" s="3" t="s">
        <v>1056</v>
      </c>
      <c r="B141" s="8">
        <f>IFERROR(__xludf.DUMMYFUNCTION("VALUE(REGEXEXTRACT(A141, ""\d+\.\d+""))"),0.171585829233009)</f>
        <v>0.1715858292</v>
      </c>
    </row>
    <row r="142">
      <c r="A142" s="3" t="s">
        <v>526</v>
      </c>
      <c r="B142" s="8" t="str">
        <f>IFERROR(__xludf.DUMMYFUNCTION("VALUE(REGEXEXTRACT(A142, ""\d+\.\d+""))"),"#N/A")</f>
        <v>#N/A</v>
      </c>
    </row>
    <row r="143">
      <c r="A143" s="3" t="s">
        <v>1057</v>
      </c>
      <c r="B143" s="8">
        <f>IFERROR(__xludf.DUMMYFUNCTION("VALUE(REGEXEXTRACT(A143, ""\d+\.\d+""))"),0.176074442386603)</f>
        <v>0.1760744424</v>
      </c>
    </row>
    <row r="144">
      <c r="A144" s="3" t="s">
        <v>528</v>
      </c>
      <c r="B144" s="8" t="str">
        <f>IFERROR(__xludf.DUMMYFUNCTION("VALUE(REGEXEXTRACT(A144, ""\d+\.\d+""))"),"#N/A")</f>
        <v>#N/A</v>
      </c>
    </row>
    <row r="145">
      <c r="A145" s="3" t="s">
        <v>1058</v>
      </c>
      <c r="B145" s="8">
        <f>IFERROR(__xludf.DUMMYFUNCTION("VALUE(REGEXEXTRACT(A145, ""\d+\.\d+""))"),0.172459847151579)</f>
        <v>0.1724598472</v>
      </c>
    </row>
    <row r="146">
      <c r="A146" s="3" t="s">
        <v>530</v>
      </c>
      <c r="B146" s="8" t="str">
        <f>IFERROR(__xludf.DUMMYFUNCTION("VALUE(REGEXEXTRACT(A146, ""\d+\.\d+""))"),"#N/A")</f>
        <v>#N/A</v>
      </c>
    </row>
    <row r="147">
      <c r="A147" s="3" t="s">
        <v>1059</v>
      </c>
      <c r="B147" s="8">
        <f>IFERROR(__xludf.DUMMYFUNCTION("VALUE(REGEXEXTRACT(A147, ""\d+\.\d+""))"),0.157053335314388)</f>
        <v>0.1570533353</v>
      </c>
    </row>
    <row r="148">
      <c r="A148" s="3" t="s">
        <v>532</v>
      </c>
      <c r="B148" s="8" t="str">
        <f>IFERROR(__xludf.DUMMYFUNCTION("VALUE(REGEXEXTRACT(A148, ""\d+\.\d+""))"),"#N/A")</f>
        <v>#N/A</v>
      </c>
    </row>
    <row r="149">
      <c r="A149" s="3" t="s">
        <v>1060</v>
      </c>
      <c r="B149" s="8">
        <f>IFERROR(__xludf.DUMMYFUNCTION("VALUE(REGEXEXTRACT(A149, ""\d+\.\d+""))"),0.160044802186225)</f>
        <v>0.1600448022</v>
      </c>
    </row>
    <row r="150">
      <c r="A150" s="3" t="s">
        <v>534</v>
      </c>
      <c r="B150" s="8" t="str">
        <f>IFERROR(__xludf.DUMMYFUNCTION("VALUE(REGEXEXTRACT(A150, ""\d+\.\d+""))"),"#N/A")</f>
        <v>#N/A</v>
      </c>
    </row>
    <row r="151">
      <c r="A151" s="3" t="s">
        <v>1061</v>
      </c>
      <c r="B151" s="8">
        <f>IFERROR(__xludf.DUMMYFUNCTION("VALUE(REGEXEXTRACT(A151, ""\d+\.\d+""))"),0.268286143130497)</f>
        <v>0.2682861431</v>
      </c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88"/>
  </cols>
  <sheetData>
    <row r="1">
      <c r="A1" s="3" t="s">
        <v>242</v>
      </c>
      <c r="B1" s="8" t="str">
        <f>IFERROR(__xludf.DUMMYFUNCTION("VALUE(REGEXEXTRACT(A1, ""\d+\.\d+""))"),"#N/A")</f>
        <v>#N/A</v>
      </c>
    </row>
    <row r="2">
      <c r="A2" s="3" t="s">
        <v>166</v>
      </c>
      <c r="B2" s="8" t="str">
        <f>IFERROR(__xludf.DUMMYFUNCTION("VALUE(REGEXEXTRACT(A2, ""\d+\.\d+""))"),"#N/A")</f>
        <v>#N/A</v>
      </c>
    </row>
    <row r="3">
      <c r="A3" s="3" t="s">
        <v>1062</v>
      </c>
      <c r="B3" s="8">
        <f>IFERROR(__xludf.DUMMYFUNCTION("VALUE(REGEXEXTRACT(A3, ""\d+\.\d+""))"),0.140848640443019)</f>
        <v>0.1408486404</v>
      </c>
    </row>
    <row r="4">
      <c r="A4" s="3" t="s">
        <v>244</v>
      </c>
      <c r="B4" s="8" t="str">
        <f>IFERROR(__xludf.DUMMYFUNCTION("VALUE(REGEXEXTRACT(A4, ""\d+\.\d+""))"),"#N/A")</f>
        <v>#N/A</v>
      </c>
    </row>
    <row r="5">
      <c r="A5" s="3" t="s">
        <v>1063</v>
      </c>
      <c r="B5" s="8">
        <f>IFERROR(__xludf.DUMMYFUNCTION("VALUE(REGEXEXTRACT(A5, ""\d+\.\d+""))"),0.196452457353555)</f>
        <v>0.1964524574</v>
      </c>
    </row>
    <row r="6">
      <c r="A6" s="3" t="s">
        <v>538</v>
      </c>
      <c r="B6" s="8" t="str">
        <f>IFERROR(__xludf.DUMMYFUNCTION("VALUE(REGEXEXTRACT(A6, ""\d+\.\d+""))"),"#N/A")</f>
        <v>#N/A</v>
      </c>
    </row>
    <row r="7">
      <c r="A7" s="3" t="s">
        <v>1064</v>
      </c>
      <c r="B7" s="8">
        <f>IFERROR(__xludf.DUMMYFUNCTION("VALUE(REGEXEXTRACT(A7, ""\d+\.\d+""))"),0.188643679511278)</f>
        <v>0.1886436795</v>
      </c>
    </row>
    <row r="8">
      <c r="A8" s="3" t="s">
        <v>540</v>
      </c>
      <c r="B8" s="8" t="str">
        <f>IFERROR(__xludf.DUMMYFUNCTION("VALUE(REGEXEXTRACT(A8, ""\d+\.\d+""))"),"#N/A")</f>
        <v>#N/A</v>
      </c>
    </row>
    <row r="9">
      <c r="A9" s="3" t="s">
        <v>1065</v>
      </c>
      <c r="B9" s="8">
        <f>IFERROR(__xludf.DUMMYFUNCTION("VALUE(REGEXEXTRACT(A9, ""\d+\.\d+""))"),0.2027065999097)</f>
        <v>0.2027065999</v>
      </c>
    </row>
    <row r="10">
      <c r="A10" s="3" t="s">
        <v>542</v>
      </c>
      <c r="B10" s="8" t="str">
        <f>IFERROR(__xludf.DUMMYFUNCTION("VALUE(REGEXEXTRACT(A10, ""\d+\.\d+""))"),"#N/A")</f>
        <v>#N/A</v>
      </c>
    </row>
    <row r="11">
      <c r="A11" s="3" t="s">
        <v>1066</v>
      </c>
      <c r="B11" s="8">
        <f>IFERROR(__xludf.DUMMYFUNCTION("VALUE(REGEXEXTRACT(A11, ""\d+\.\d+""))"),0.199058929492849)</f>
        <v>0.1990589295</v>
      </c>
    </row>
    <row r="12">
      <c r="A12" s="3" t="s">
        <v>544</v>
      </c>
      <c r="B12" s="8" t="str">
        <f>IFERROR(__xludf.DUMMYFUNCTION("VALUE(REGEXEXTRACT(A12, ""\d+\.\d+""))"),"#N/A")</f>
        <v>#N/A</v>
      </c>
    </row>
    <row r="13">
      <c r="A13" s="3" t="s">
        <v>1067</v>
      </c>
      <c r="B13" s="8">
        <f>IFERROR(__xludf.DUMMYFUNCTION("VALUE(REGEXEXTRACT(A13, ""\d+\.\d+""))"),0.211390530170401)</f>
        <v>0.2113905302</v>
      </c>
    </row>
    <row r="14">
      <c r="A14" s="3" t="s">
        <v>546</v>
      </c>
      <c r="B14" s="8" t="str">
        <f>IFERROR(__xludf.DUMMYFUNCTION("VALUE(REGEXEXTRACT(A14, ""\d+\.\d+""))"),"#N/A")</f>
        <v>#N/A</v>
      </c>
    </row>
    <row r="15">
      <c r="A15" s="3" t="s">
        <v>1068</v>
      </c>
      <c r="B15" s="8">
        <f>IFERROR(__xludf.DUMMYFUNCTION("VALUE(REGEXEXTRACT(A15, ""\d+\.\d+""))"),0.142004784095655)</f>
        <v>0.1420047841</v>
      </c>
    </row>
    <row r="16">
      <c r="A16" s="3" t="s">
        <v>548</v>
      </c>
      <c r="B16" s="8" t="str">
        <f>IFERROR(__xludf.DUMMYFUNCTION("VALUE(REGEXEXTRACT(A16, ""\d+\.\d+""))"),"#N/A")</f>
        <v>#N/A</v>
      </c>
    </row>
    <row r="17">
      <c r="A17" s="3" t="s">
        <v>1069</v>
      </c>
      <c r="B17" s="8">
        <f>IFERROR(__xludf.DUMMYFUNCTION("VALUE(REGEXEXTRACT(A17, ""\d+\.\d+""))"),0.173179024076735)</f>
        <v>0.1731790241</v>
      </c>
    </row>
    <row r="18">
      <c r="A18" s="3" t="s">
        <v>550</v>
      </c>
      <c r="B18" s="8" t="str">
        <f>IFERROR(__xludf.DUMMYFUNCTION("VALUE(REGEXEXTRACT(A18, ""\d+\.\d+""))"),"#N/A")</f>
        <v>#N/A</v>
      </c>
    </row>
    <row r="19">
      <c r="A19" s="3" t="s">
        <v>1070</v>
      </c>
      <c r="B19" s="8">
        <f>IFERROR(__xludf.DUMMYFUNCTION("VALUE(REGEXEXTRACT(A19, ""\d+\.\d+""))"),0.170252133474003)</f>
        <v>0.1702521335</v>
      </c>
    </row>
    <row r="20">
      <c r="A20" s="3" t="s">
        <v>552</v>
      </c>
      <c r="B20" s="8" t="str">
        <f>IFERROR(__xludf.DUMMYFUNCTION("VALUE(REGEXEXTRACT(A20, ""\d+\.\d+""))"),"#N/A")</f>
        <v>#N/A</v>
      </c>
    </row>
    <row r="21">
      <c r="A21" s="3" t="s">
        <v>1071</v>
      </c>
      <c r="B21" s="8">
        <f>IFERROR(__xludf.DUMMYFUNCTION("VALUE(REGEXEXTRACT(A21, ""\d+\.\d+""))"),0.145858123402869)</f>
        <v>0.1458581234</v>
      </c>
    </row>
    <row r="22">
      <c r="A22" s="3" t="s">
        <v>554</v>
      </c>
      <c r="B22" s="8" t="str">
        <f>IFERROR(__xludf.DUMMYFUNCTION("VALUE(REGEXEXTRACT(A22, ""\d+\.\d+""))"),"#N/A")</f>
        <v>#N/A</v>
      </c>
    </row>
    <row r="23">
      <c r="A23" s="3" t="s">
        <v>1072</v>
      </c>
      <c r="B23" s="8">
        <f>IFERROR(__xludf.DUMMYFUNCTION("VALUE(REGEXEXTRACT(A23, ""\d+\.\d+""))"),0.143631718312324)</f>
        <v>0.1436317183</v>
      </c>
    </row>
    <row r="24">
      <c r="A24" s="3" t="s">
        <v>556</v>
      </c>
      <c r="B24" s="8" t="str">
        <f>IFERROR(__xludf.DUMMYFUNCTION("VALUE(REGEXEXTRACT(A24, ""\d+\.\d+""))"),"#N/A")</f>
        <v>#N/A</v>
      </c>
    </row>
    <row r="25">
      <c r="A25" s="3" t="s">
        <v>1073</v>
      </c>
      <c r="B25" s="8">
        <f>IFERROR(__xludf.DUMMYFUNCTION("VALUE(REGEXEXTRACT(A25, ""\d+\.\d+""))"),0.158656633157649)</f>
        <v>0.1586566332</v>
      </c>
    </row>
    <row r="26">
      <c r="A26" s="3" t="s">
        <v>558</v>
      </c>
      <c r="B26" s="8" t="str">
        <f>IFERROR(__xludf.DUMMYFUNCTION("VALUE(REGEXEXTRACT(A26, ""\d+\.\d+""))"),"#N/A")</f>
        <v>#N/A</v>
      </c>
    </row>
    <row r="27">
      <c r="A27" s="3" t="s">
        <v>1074</v>
      </c>
      <c r="B27" s="8">
        <f>IFERROR(__xludf.DUMMYFUNCTION("VALUE(REGEXEXTRACT(A27, ""\d+\.\d+""))"),0.155416311535579)</f>
        <v>0.1554163115</v>
      </c>
    </row>
    <row r="28">
      <c r="A28" s="3" t="s">
        <v>560</v>
      </c>
      <c r="B28" s="8" t="str">
        <f>IFERROR(__xludf.DUMMYFUNCTION("VALUE(REGEXEXTRACT(A28, ""\d+\.\d+""))"),"#N/A")</f>
        <v>#N/A</v>
      </c>
    </row>
    <row r="29">
      <c r="A29" s="3" t="s">
        <v>1075</v>
      </c>
      <c r="B29" s="8">
        <f>IFERROR(__xludf.DUMMYFUNCTION("VALUE(REGEXEXTRACT(A29, ""\d+\.\d+""))"),0.143692927554793)</f>
        <v>0.1436929276</v>
      </c>
    </row>
    <row r="30">
      <c r="A30" s="3" t="s">
        <v>562</v>
      </c>
      <c r="B30" s="8" t="str">
        <f>IFERROR(__xludf.DUMMYFUNCTION("VALUE(REGEXEXTRACT(A30, ""\d+\.\d+""))"),"#N/A")</f>
        <v>#N/A</v>
      </c>
    </row>
    <row r="31">
      <c r="A31" s="3" t="s">
        <v>1076</v>
      </c>
      <c r="B31" s="8">
        <f>IFERROR(__xludf.DUMMYFUNCTION("VALUE(REGEXEXTRACT(A31, ""\d+\.\d+""))"),0.228802903014275)</f>
        <v>0.228802903</v>
      </c>
    </row>
    <row r="32">
      <c r="A32" s="3" t="s">
        <v>564</v>
      </c>
      <c r="B32" s="8" t="str">
        <f>IFERROR(__xludf.DUMMYFUNCTION("VALUE(REGEXEXTRACT(A32, ""\d+\.\d+""))"),"#N/A")</f>
        <v>#N/A</v>
      </c>
    </row>
    <row r="33">
      <c r="A33" s="3" t="s">
        <v>1077</v>
      </c>
      <c r="B33" s="8">
        <f>IFERROR(__xludf.DUMMYFUNCTION("VALUE(REGEXEXTRACT(A33, ""\d+\.\d+""))"),0.146487035603715)</f>
        <v>0.1464870356</v>
      </c>
    </row>
    <row r="34">
      <c r="A34" s="3" t="s">
        <v>566</v>
      </c>
      <c r="B34" s="8" t="str">
        <f>IFERROR(__xludf.DUMMYFUNCTION("VALUE(REGEXEXTRACT(A34, ""\d+\.\d+""))"),"#N/A")</f>
        <v>#N/A</v>
      </c>
    </row>
    <row r="35">
      <c r="A35" s="3" t="s">
        <v>1078</v>
      </c>
      <c r="B35" s="8">
        <f>IFERROR(__xludf.DUMMYFUNCTION("VALUE(REGEXEXTRACT(A35, ""\d+\.\d+""))"),0.139682161515922)</f>
        <v>0.1396821615</v>
      </c>
    </row>
    <row r="36">
      <c r="A36" s="3" t="s">
        <v>568</v>
      </c>
      <c r="B36" s="8" t="str">
        <f>IFERROR(__xludf.DUMMYFUNCTION("VALUE(REGEXEXTRACT(A36, ""\d+\.\d+""))"),"#N/A")</f>
        <v>#N/A</v>
      </c>
    </row>
    <row r="37">
      <c r="A37" s="3" t="s">
        <v>1079</v>
      </c>
      <c r="B37" s="8">
        <f>IFERROR(__xludf.DUMMYFUNCTION("VALUE(REGEXEXTRACT(A37, ""\d+\.\d+""))"),0.137868255580741)</f>
        <v>0.1378682556</v>
      </c>
    </row>
    <row r="38">
      <c r="A38" s="3" t="s">
        <v>570</v>
      </c>
      <c r="B38" s="8" t="str">
        <f>IFERROR(__xludf.DUMMYFUNCTION("VALUE(REGEXEXTRACT(A38, ""\d+\.\d+""))"),"#N/A")</f>
        <v>#N/A</v>
      </c>
    </row>
    <row r="39">
      <c r="A39" s="3" t="s">
        <v>1080</v>
      </c>
      <c r="B39" s="8">
        <f>IFERROR(__xludf.DUMMYFUNCTION("VALUE(REGEXEXTRACT(A39, ""\d+\.\d+""))"),0.123871560411445)</f>
        <v>0.1238715604</v>
      </c>
    </row>
    <row r="40">
      <c r="A40" s="3" t="s">
        <v>572</v>
      </c>
      <c r="B40" s="8" t="str">
        <f>IFERROR(__xludf.DUMMYFUNCTION("VALUE(REGEXEXTRACT(A40, ""\d+\.\d+""))"),"#N/A")</f>
        <v>#N/A</v>
      </c>
    </row>
    <row r="41">
      <c r="A41" s="3" t="s">
        <v>1081</v>
      </c>
      <c r="B41" s="8">
        <f>IFERROR(__xludf.DUMMYFUNCTION("VALUE(REGEXEXTRACT(A41, ""\d+\.\d+""))"),0.129134923706324)</f>
        <v>0.1291349237</v>
      </c>
    </row>
    <row r="42">
      <c r="A42" s="3" t="s">
        <v>574</v>
      </c>
      <c r="B42" s="8" t="str">
        <f>IFERROR(__xludf.DUMMYFUNCTION("VALUE(REGEXEXTRACT(A42, ""\d+\.\d+""))"),"#N/A")</f>
        <v>#N/A</v>
      </c>
    </row>
    <row r="43">
      <c r="A43" s="3" t="s">
        <v>1082</v>
      </c>
      <c r="B43" s="8">
        <f>IFERROR(__xludf.DUMMYFUNCTION("VALUE(REGEXEXTRACT(A43, ""\d+\.\d+""))"),0.129523337295444)</f>
        <v>0.1295233373</v>
      </c>
    </row>
    <row r="44">
      <c r="A44" s="3" t="s">
        <v>576</v>
      </c>
      <c r="B44" s="8" t="str">
        <f>IFERROR(__xludf.DUMMYFUNCTION("VALUE(REGEXEXTRACT(A44, ""\d+\.\d+""))"),"#N/A")</f>
        <v>#N/A</v>
      </c>
    </row>
    <row r="45">
      <c r="A45" s="3" t="s">
        <v>1083</v>
      </c>
      <c r="B45" s="8">
        <f>IFERROR(__xludf.DUMMYFUNCTION("VALUE(REGEXEXTRACT(A45, ""\d+\.\d+""))"),0.130500709878249)</f>
        <v>0.1305007099</v>
      </c>
    </row>
    <row r="46">
      <c r="A46" s="3" t="s">
        <v>578</v>
      </c>
      <c r="B46" s="8" t="str">
        <f>IFERROR(__xludf.DUMMYFUNCTION("VALUE(REGEXEXTRACT(A46, ""\d+\.\d+""))"),"#N/A")</f>
        <v>#N/A</v>
      </c>
    </row>
    <row r="47">
      <c r="A47" s="3" t="s">
        <v>1084</v>
      </c>
      <c r="B47" s="8">
        <f>IFERROR(__xludf.DUMMYFUNCTION("VALUE(REGEXEXTRACT(A47, ""\d+\.\d+""))"),0.132693118365767)</f>
        <v>0.1326931184</v>
      </c>
    </row>
    <row r="48">
      <c r="A48" s="3" t="s">
        <v>580</v>
      </c>
      <c r="B48" s="8" t="str">
        <f>IFERROR(__xludf.DUMMYFUNCTION("VALUE(REGEXEXTRACT(A48, ""\d+\.\d+""))"),"#N/A")</f>
        <v>#N/A</v>
      </c>
    </row>
    <row r="49">
      <c r="A49" s="3" t="s">
        <v>1085</v>
      </c>
      <c r="B49" s="8">
        <f>IFERROR(__xludf.DUMMYFUNCTION("VALUE(REGEXEXTRACT(A49, ""\d+\.\d+""))"),0.125151210977812)</f>
        <v>0.125151211</v>
      </c>
    </row>
    <row r="50">
      <c r="A50" s="3" t="s">
        <v>582</v>
      </c>
      <c r="B50" s="8" t="str">
        <f>IFERROR(__xludf.DUMMYFUNCTION("VALUE(REGEXEXTRACT(A50, ""\d+\.\d+""))"),"#N/A")</f>
        <v>#N/A</v>
      </c>
    </row>
    <row r="51">
      <c r="A51" s="3" t="s">
        <v>1086</v>
      </c>
      <c r="B51" s="8">
        <f>IFERROR(__xludf.DUMMYFUNCTION("VALUE(REGEXEXTRACT(A51, ""\d+\.\d+""))"),0.126385606325863)</f>
        <v>0.1263856063</v>
      </c>
    </row>
    <row r="52">
      <c r="A52" s="3" t="s">
        <v>584</v>
      </c>
      <c r="B52" s="8" t="str">
        <f>IFERROR(__xludf.DUMMYFUNCTION("VALUE(REGEXEXTRACT(A52, ""\d+\.\d+""))"),"#N/A")</f>
        <v>#N/A</v>
      </c>
    </row>
    <row r="53">
      <c r="A53" s="3" t="s">
        <v>1087</v>
      </c>
      <c r="B53" s="8">
        <f>IFERROR(__xludf.DUMMYFUNCTION("VALUE(REGEXEXTRACT(A53, ""\d+\.\d+""))"),0.266057758904)</f>
        <v>0.2660577589</v>
      </c>
    </row>
    <row r="54">
      <c r="A54" s="3" t="s">
        <v>586</v>
      </c>
      <c r="B54" s="8" t="str">
        <f>IFERROR(__xludf.DUMMYFUNCTION("VALUE(REGEXEXTRACT(A54, ""\d+\.\d+""))"),"#N/A")</f>
        <v>#N/A</v>
      </c>
    </row>
    <row r="55">
      <c r="A55" s="3" t="s">
        <v>1088</v>
      </c>
      <c r="B55" s="8">
        <f>IFERROR(__xludf.DUMMYFUNCTION("VALUE(REGEXEXTRACT(A55, ""\d+\.\d+""))"),0.180148139573811)</f>
        <v>0.1801481396</v>
      </c>
    </row>
    <row r="56">
      <c r="A56" s="3" t="s">
        <v>588</v>
      </c>
      <c r="B56" s="8" t="str">
        <f>IFERROR(__xludf.DUMMYFUNCTION("VALUE(REGEXEXTRACT(A56, ""\d+\.\d+""))"),"#N/A")</f>
        <v>#N/A</v>
      </c>
    </row>
    <row r="57">
      <c r="A57" s="3" t="s">
        <v>1089</v>
      </c>
      <c r="B57" s="8">
        <f>IFERROR(__xludf.DUMMYFUNCTION("VALUE(REGEXEXTRACT(A57, ""\d+\.\d+""))"),0.152518708689616)</f>
        <v>0.1525187087</v>
      </c>
    </row>
    <row r="58">
      <c r="A58" s="3" t="s">
        <v>590</v>
      </c>
      <c r="B58" s="8" t="str">
        <f>IFERROR(__xludf.DUMMYFUNCTION("VALUE(REGEXEXTRACT(A58, ""\d+\.\d+""))"),"#N/A")</f>
        <v>#N/A</v>
      </c>
    </row>
    <row r="59">
      <c r="A59" s="3" t="s">
        <v>1090</v>
      </c>
      <c r="B59" s="8">
        <f>IFERROR(__xludf.DUMMYFUNCTION("VALUE(REGEXEXTRACT(A59, ""\d+\.\d+""))"),0.150762172741903)</f>
        <v>0.1507621727</v>
      </c>
    </row>
    <row r="60">
      <c r="A60" s="3" t="s">
        <v>592</v>
      </c>
      <c r="B60" s="8" t="str">
        <f>IFERROR(__xludf.DUMMYFUNCTION("VALUE(REGEXEXTRACT(A60, ""\d+\.\d+""))"),"#N/A")</f>
        <v>#N/A</v>
      </c>
    </row>
    <row r="61">
      <c r="A61" s="3" t="s">
        <v>1091</v>
      </c>
      <c r="B61" s="8">
        <f>IFERROR(__xludf.DUMMYFUNCTION("VALUE(REGEXEXTRACT(A61, ""\d+\.\d+""))"),0.157057700547324)</f>
        <v>0.1570577005</v>
      </c>
    </row>
    <row r="62">
      <c r="A62" s="3" t="s">
        <v>594</v>
      </c>
      <c r="B62" s="8" t="str">
        <f>IFERROR(__xludf.DUMMYFUNCTION("VALUE(REGEXEXTRACT(A62, ""\d+\.\d+""))"),"#N/A")</f>
        <v>#N/A</v>
      </c>
    </row>
    <row r="63">
      <c r="A63" s="3" t="s">
        <v>1092</v>
      </c>
      <c r="B63" s="8">
        <f>IFERROR(__xludf.DUMMYFUNCTION("VALUE(REGEXEXTRACT(A63, ""\d+\.\d+""))"),0.15500022267679)</f>
        <v>0.1550002227</v>
      </c>
    </row>
    <row r="64">
      <c r="A64" s="3" t="s">
        <v>596</v>
      </c>
      <c r="B64" s="8" t="str">
        <f>IFERROR(__xludf.DUMMYFUNCTION("VALUE(REGEXEXTRACT(A64, ""\d+\.\d+""))"),"#N/A")</f>
        <v>#N/A</v>
      </c>
    </row>
    <row r="65">
      <c r="A65" s="3" t="s">
        <v>1093</v>
      </c>
      <c r="B65" s="8">
        <f>IFERROR(__xludf.DUMMYFUNCTION("VALUE(REGEXEXTRACT(A65, ""\d+\.\d+""))"),0.228071098779424)</f>
        <v>0.2280710988</v>
      </c>
    </row>
    <row r="66">
      <c r="A66" s="3" t="s">
        <v>598</v>
      </c>
      <c r="B66" s="8" t="str">
        <f>IFERROR(__xludf.DUMMYFUNCTION("VALUE(REGEXEXTRACT(A66, ""\d+\.\d+""))"),"#N/A")</f>
        <v>#N/A</v>
      </c>
    </row>
    <row r="67">
      <c r="A67" s="3" t="s">
        <v>1094</v>
      </c>
      <c r="B67" s="8">
        <f>IFERROR(__xludf.DUMMYFUNCTION("VALUE(REGEXEXTRACT(A67, ""\d+\.\d+""))"),0.142711823216128)</f>
        <v>0.1427118232</v>
      </c>
    </row>
    <row r="68">
      <c r="A68" s="3" t="s">
        <v>600</v>
      </c>
      <c r="B68" s="8" t="str">
        <f>IFERROR(__xludf.DUMMYFUNCTION("VALUE(REGEXEXTRACT(A68, ""\d+\.\d+""))"),"#N/A")</f>
        <v>#N/A</v>
      </c>
    </row>
    <row r="69">
      <c r="A69" s="3" t="s">
        <v>1095</v>
      </c>
      <c r="B69" s="8">
        <f>IFERROR(__xludf.DUMMYFUNCTION("VALUE(REGEXEXTRACT(A69, ""\d+\.\d+""))"),0.140200983079635)</f>
        <v>0.1402009831</v>
      </c>
    </row>
    <row r="70">
      <c r="A70" s="3" t="s">
        <v>602</v>
      </c>
      <c r="B70" s="8" t="str">
        <f>IFERROR(__xludf.DUMMYFUNCTION("VALUE(REGEXEXTRACT(A70, ""\d+\.\d+""))"),"#N/A")</f>
        <v>#N/A</v>
      </c>
    </row>
    <row r="71">
      <c r="A71" s="3" t="s">
        <v>1096</v>
      </c>
      <c r="B71" s="8">
        <f>IFERROR(__xludf.DUMMYFUNCTION("VALUE(REGEXEXTRACT(A71, ""\d+\.\d+""))"),0.132409209297754)</f>
        <v>0.1324092093</v>
      </c>
    </row>
    <row r="72">
      <c r="A72" s="3" t="s">
        <v>604</v>
      </c>
      <c r="B72" s="8" t="str">
        <f>IFERROR(__xludf.DUMMYFUNCTION("VALUE(REGEXEXTRACT(A72, ""\d+\.\d+""))"),"#N/A")</f>
        <v>#N/A</v>
      </c>
    </row>
    <row r="73">
      <c r="A73" s="3" t="s">
        <v>1097</v>
      </c>
      <c r="B73" s="8">
        <f>IFERROR(__xludf.DUMMYFUNCTION("VALUE(REGEXEXTRACT(A73, ""\d+\.\d+""))"),0.136856723226571)</f>
        <v>0.1368567232</v>
      </c>
    </row>
    <row r="74">
      <c r="A74" s="3" t="s">
        <v>606</v>
      </c>
      <c r="B74" s="8" t="str">
        <f>IFERROR(__xludf.DUMMYFUNCTION("VALUE(REGEXEXTRACT(A74, ""\d+\.\d+""))"),"#N/A")</f>
        <v>#N/A</v>
      </c>
    </row>
    <row r="75">
      <c r="A75" s="3" t="s">
        <v>1098</v>
      </c>
      <c r="B75" s="8">
        <f>IFERROR(__xludf.DUMMYFUNCTION("VALUE(REGEXEXTRACT(A75, ""\d+\.\d+""))"),0.247795586162096)</f>
        <v>0.2477955862</v>
      </c>
    </row>
    <row r="76">
      <c r="A76" s="3" t="s">
        <v>608</v>
      </c>
      <c r="B76" s="8" t="str">
        <f>IFERROR(__xludf.DUMMYFUNCTION("VALUE(REGEXEXTRACT(A76, ""\d+\.\d+""))"),"#N/A")</f>
        <v>#N/A</v>
      </c>
    </row>
    <row r="77">
      <c r="A77" s="3" t="s">
        <v>1099</v>
      </c>
      <c r="B77" s="8">
        <f>IFERROR(__xludf.DUMMYFUNCTION("VALUE(REGEXEXTRACT(A77, ""\d+\.\d+""))"),0.141480451281389)</f>
        <v>0.1414804513</v>
      </c>
    </row>
    <row r="78">
      <c r="A78" s="3" t="s">
        <v>610</v>
      </c>
      <c r="B78" s="8" t="str">
        <f>IFERROR(__xludf.DUMMYFUNCTION("VALUE(REGEXEXTRACT(A78, ""\d+\.\d+""))"),"#N/A")</f>
        <v>#N/A</v>
      </c>
    </row>
    <row r="79">
      <c r="A79" s="3" t="s">
        <v>1100</v>
      </c>
      <c r="B79" s="8">
        <f>IFERROR(__xludf.DUMMYFUNCTION("VALUE(REGEXEXTRACT(A79, ""\d+\.\d+""))"),0.127474038957688)</f>
        <v>0.127474039</v>
      </c>
    </row>
    <row r="80">
      <c r="A80" s="3" t="s">
        <v>612</v>
      </c>
      <c r="B80" s="8" t="str">
        <f>IFERROR(__xludf.DUMMYFUNCTION("VALUE(REGEXEXTRACT(A80, ""\d+\.\d+""))"),"#N/A")</f>
        <v>#N/A</v>
      </c>
    </row>
    <row r="81">
      <c r="A81" s="3" t="s">
        <v>1101</v>
      </c>
      <c r="B81" s="8">
        <f>IFERROR(__xludf.DUMMYFUNCTION("VALUE(REGEXEXTRACT(A81, ""\d+\.\d+""))"),0.129723517970784)</f>
        <v>0.129723518</v>
      </c>
    </row>
    <row r="82">
      <c r="A82" s="3" t="s">
        <v>614</v>
      </c>
      <c r="B82" s="8" t="str">
        <f>IFERROR(__xludf.DUMMYFUNCTION("VALUE(REGEXEXTRACT(A82, ""\d+\.\d+""))"),"#N/A")</f>
        <v>#N/A</v>
      </c>
    </row>
    <row r="83">
      <c r="A83" s="3" t="s">
        <v>1102</v>
      </c>
      <c r="B83" s="8">
        <f>IFERROR(__xludf.DUMMYFUNCTION("VALUE(REGEXEXTRACT(A83, ""\d+\.\d+""))"),0.124494761720477)</f>
        <v>0.1244947617</v>
      </c>
    </row>
    <row r="84">
      <c r="A84" s="3" t="s">
        <v>616</v>
      </c>
      <c r="B84" s="8" t="str">
        <f>IFERROR(__xludf.DUMMYFUNCTION("VALUE(REGEXEXTRACT(A84, ""\d+\.\d+""))"),"#N/A")</f>
        <v>#N/A</v>
      </c>
    </row>
    <row r="85">
      <c r="A85" s="3" t="s">
        <v>1103</v>
      </c>
      <c r="B85" s="8">
        <f>IFERROR(__xludf.DUMMYFUNCTION("VALUE(REGEXEXTRACT(A85, ""\d+\.\d+""))"),0.127204102858248)</f>
        <v>0.1272041029</v>
      </c>
    </row>
    <row r="86">
      <c r="A86" s="3" t="s">
        <v>618</v>
      </c>
      <c r="B86" s="8" t="str">
        <f>IFERROR(__xludf.DUMMYFUNCTION("VALUE(REGEXEXTRACT(A86, ""\d+\.\d+""))"),"#N/A")</f>
        <v>#N/A</v>
      </c>
    </row>
    <row r="87">
      <c r="A87" s="3" t="s">
        <v>1104</v>
      </c>
      <c r="B87" s="8">
        <f>IFERROR(__xludf.DUMMYFUNCTION("VALUE(REGEXEXTRACT(A87, ""\d+\.\d+""))"),0.123943899654159)</f>
        <v>0.1239438997</v>
      </c>
    </row>
    <row r="88">
      <c r="A88" s="3" t="s">
        <v>620</v>
      </c>
      <c r="B88" s="8" t="str">
        <f>IFERROR(__xludf.DUMMYFUNCTION("VALUE(REGEXEXTRACT(A88, ""\d+\.\d+""))"),"#N/A")</f>
        <v>#N/A</v>
      </c>
    </row>
    <row r="89">
      <c r="A89" s="3" t="s">
        <v>1105</v>
      </c>
      <c r="B89" s="8">
        <f>IFERROR(__xludf.DUMMYFUNCTION("VALUE(REGEXEXTRACT(A89, ""\d+\.\d+""))"),0.126385719583886)</f>
        <v>0.1263857196</v>
      </c>
    </row>
    <row r="90">
      <c r="A90" s="3" t="s">
        <v>622</v>
      </c>
      <c r="B90" s="8" t="str">
        <f>IFERROR(__xludf.DUMMYFUNCTION("VALUE(REGEXEXTRACT(A90, ""\d+\.\d+""))"),"#N/A")</f>
        <v>#N/A</v>
      </c>
    </row>
    <row r="91">
      <c r="A91" s="3" t="s">
        <v>1106</v>
      </c>
      <c r="B91" s="8">
        <f>IFERROR(__xludf.DUMMYFUNCTION("VALUE(REGEXEXTRACT(A91, ""\d+\.\d+""))"),0.135672226675758)</f>
        <v>0.1356722267</v>
      </c>
    </row>
    <row r="92">
      <c r="A92" s="3" t="s">
        <v>624</v>
      </c>
      <c r="B92" s="8" t="str">
        <f>IFERROR(__xludf.DUMMYFUNCTION("VALUE(REGEXEXTRACT(A92, ""\d+\.\d+""))"),"#N/A")</f>
        <v>#N/A</v>
      </c>
    </row>
    <row r="93">
      <c r="A93" s="3" t="s">
        <v>1107</v>
      </c>
      <c r="B93" s="8">
        <f>IFERROR(__xludf.DUMMYFUNCTION("VALUE(REGEXEXTRACT(A93, ""\d+\.\d+""))"),0.136638605551869)</f>
        <v>0.1366386056</v>
      </c>
    </row>
    <row r="94">
      <c r="A94" s="3" t="s">
        <v>626</v>
      </c>
      <c r="B94" s="8" t="str">
        <f>IFERROR(__xludf.DUMMYFUNCTION("VALUE(REGEXEXTRACT(A94, ""\d+\.\d+""))"),"#N/A")</f>
        <v>#N/A</v>
      </c>
    </row>
    <row r="95">
      <c r="A95" s="3" t="s">
        <v>1108</v>
      </c>
      <c r="B95" s="8">
        <f>IFERROR(__xludf.DUMMYFUNCTION("VALUE(REGEXEXTRACT(A95, ""\d+\.\d+""))"),0.248375997054523)</f>
        <v>0.2483759971</v>
      </c>
    </row>
    <row r="96">
      <c r="A96" s="3" t="s">
        <v>628</v>
      </c>
      <c r="B96" s="8" t="str">
        <f>IFERROR(__xludf.DUMMYFUNCTION("VALUE(REGEXEXTRACT(A96, ""\d+\.\d+""))"),"#N/A")</f>
        <v>#N/A</v>
      </c>
    </row>
    <row r="97">
      <c r="A97" s="3" t="s">
        <v>1109</v>
      </c>
      <c r="B97" s="8">
        <f>IFERROR(__xludf.DUMMYFUNCTION("VALUE(REGEXEXTRACT(A97, ""\d+\.\d+""))"),0.206204602729249)</f>
        <v>0.2062046027</v>
      </c>
    </row>
    <row r="98">
      <c r="A98" s="3" t="s">
        <v>630</v>
      </c>
      <c r="B98" s="8" t="str">
        <f>IFERROR(__xludf.DUMMYFUNCTION("VALUE(REGEXEXTRACT(A98, ""\d+\.\d+""))"),"#N/A")</f>
        <v>#N/A</v>
      </c>
    </row>
    <row r="99">
      <c r="A99" s="3" t="s">
        <v>1110</v>
      </c>
      <c r="B99" s="8">
        <f>IFERROR(__xludf.DUMMYFUNCTION("VALUE(REGEXEXTRACT(A99, ""\d+\.\d+""))"),0.256447458643545)</f>
        <v>0.2564474586</v>
      </c>
    </row>
    <row r="100">
      <c r="A100" s="3" t="s">
        <v>632</v>
      </c>
      <c r="B100" s="8" t="str">
        <f>IFERROR(__xludf.DUMMYFUNCTION("VALUE(REGEXEXTRACT(A100, ""\d+\.\d+""))"),"#N/A")</f>
        <v>#N/A</v>
      </c>
    </row>
    <row r="101">
      <c r="A101" s="3" t="s">
        <v>1111</v>
      </c>
      <c r="B101" s="8">
        <f>IFERROR(__xludf.DUMMYFUNCTION("VALUE(REGEXEXTRACT(A101, ""\d+\.\d+""))"),0.233747431538404)</f>
        <v>0.2337474315</v>
      </c>
    </row>
    <row r="102">
      <c r="A102" s="3" t="s">
        <v>634</v>
      </c>
      <c r="B102" s="8" t="str">
        <f>IFERROR(__xludf.DUMMYFUNCTION("VALUE(REGEXEXTRACT(A102, ""\d+\.\d+""))"),"#N/A")</f>
        <v>#N/A</v>
      </c>
    </row>
    <row r="103">
      <c r="A103" s="3" t="s">
        <v>1112</v>
      </c>
      <c r="B103" s="8">
        <f>IFERROR(__xludf.DUMMYFUNCTION("VALUE(REGEXEXTRACT(A103, ""\d+\.\d+""))"),0.150847966653766)</f>
        <v>0.1508479667</v>
      </c>
    </row>
    <row r="104">
      <c r="A104" s="3" t="s">
        <v>636</v>
      </c>
      <c r="B104" s="8" t="str">
        <f>IFERROR(__xludf.DUMMYFUNCTION("VALUE(REGEXEXTRACT(A104, ""\d+\.\d+""))"),"#N/A")</f>
        <v>#N/A</v>
      </c>
    </row>
    <row r="105">
      <c r="A105" s="3" t="s">
        <v>1113</v>
      </c>
      <c r="B105" s="8">
        <f>IFERROR(__xludf.DUMMYFUNCTION("VALUE(REGEXEXTRACT(A105, ""\d+\.\d+""))"),0.146125016892722)</f>
        <v>0.1461250169</v>
      </c>
    </row>
    <row r="106">
      <c r="A106" s="3" t="s">
        <v>638</v>
      </c>
      <c r="B106" s="8" t="str">
        <f>IFERROR(__xludf.DUMMYFUNCTION("VALUE(REGEXEXTRACT(A106, ""\d+\.\d+""))"),"#N/A")</f>
        <v>#N/A</v>
      </c>
    </row>
    <row r="107">
      <c r="A107" s="3" t="s">
        <v>1114</v>
      </c>
      <c r="B107" s="8">
        <f>IFERROR(__xludf.DUMMYFUNCTION("VALUE(REGEXEXTRACT(A107, ""\d+\.\d+""))"),0.147340417526659)</f>
        <v>0.1473404175</v>
      </c>
    </row>
    <row r="108">
      <c r="A108" s="3" t="s">
        <v>640</v>
      </c>
      <c r="B108" s="8" t="str">
        <f>IFERROR(__xludf.DUMMYFUNCTION("VALUE(REGEXEXTRACT(A108, ""\d+\.\d+""))"),"#N/A")</f>
        <v>#N/A</v>
      </c>
    </row>
    <row r="109">
      <c r="A109" s="3" t="s">
        <v>1115</v>
      </c>
      <c r="B109" s="8">
        <f>IFERROR(__xludf.DUMMYFUNCTION("VALUE(REGEXEXTRACT(A109, ""\d+\.\d+""))"),0.275881761695906)</f>
        <v>0.2758817617</v>
      </c>
    </row>
    <row r="110">
      <c r="A110" s="3" t="s">
        <v>642</v>
      </c>
      <c r="B110" s="8" t="str">
        <f>IFERROR(__xludf.DUMMYFUNCTION("VALUE(REGEXEXTRACT(A110, ""\d+\.\d+""))"),"#N/A")</f>
        <v>#N/A</v>
      </c>
    </row>
    <row r="111">
      <c r="A111" s="3" t="s">
        <v>1116</v>
      </c>
      <c r="B111" s="8">
        <f>IFERROR(__xludf.DUMMYFUNCTION("VALUE(REGEXEXTRACT(A111, ""\d+\.\d+""))"),0.169027597332792)</f>
        <v>0.1690275973</v>
      </c>
    </row>
    <row r="112">
      <c r="A112" s="3" t="s">
        <v>644</v>
      </c>
      <c r="B112" s="8" t="str">
        <f>IFERROR(__xludf.DUMMYFUNCTION("VALUE(REGEXEXTRACT(A112, ""\d+\.\d+""))"),"#N/A")</f>
        <v>#N/A</v>
      </c>
    </row>
    <row r="113">
      <c r="A113" s="3" t="s">
        <v>1117</v>
      </c>
      <c r="B113" s="8">
        <f>IFERROR(__xludf.DUMMYFUNCTION("VALUE(REGEXEXTRACT(A113, ""\d+\.\d+""))"),0.152857461515307)</f>
        <v>0.1528574615</v>
      </c>
    </row>
    <row r="114">
      <c r="A114" s="3" t="s">
        <v>646</v>
      </c>
      <c r="B114" s="8" t="str">
        <f>IFERROR(__xludf.DUMMYFUNCTION("VALUE(REGEXEXTRACT(A114, ""\d+\.\d+""))"),"#N/A")</f>
        <v>#N/A</v>
      </c>
    </row>
    <row r="115">
      <c r="A115" s="3" t="s">
        <v>1118</v>
      </c>
      <c r="B115" s="8">
        <f>IFERROR(__xludf.DUMMYFUNCTION("VALUE(REGEXEXTRACT(A115, ""\d+\.\d+""))"),0.139583755651383)</f>
        <v>0.1395837557</v>
      </c>
    </row>
    <row r="116">
      <c r="A116" s="3" t="s">
        <v>648</v>
      </c>
      <c r="B116" s="8" t="str">
        <f>IFERROR(__xludf.DUMMYFUNCTION("VALUE(REGEXEXTRACT(A116, ""\d+\.\d+""))"),"#N/A")</f>
        <v>#N/A</v>
      </c>
    </row>
    <row r="117">
      <c r="A117" s="3" t="s">
        <v>1119</v>
      </c>
      <c r="B117" s="8">
        <f>IFERROR(__xludf.DUMMYFUNCTION("VALUE(REGEXEXTRACT(A117, ""\d+\.\d+""))"),0.140338351623544)</f>
        <v>0.1403383516</v>
      </c>
    </row>
    <row r="118">
      <c r="A118" s="3" t="s">
        <v>650</v>
      </c>
      <c r="B118" s="8" t="str">
        <f>IFERROR(__xludf.DUMMYFUNCTION("VALUE(REGEXEXTRACT(A118, ""\d+\.\d+""))"),"#N/A")</f>
        <v>#N/A</v>
      </c>
    </row>
    <row r="119">
      <c r="A119" s="3" t="s">
        <v>1120</v>
      </c>
      <c r="B119" s="8">
        <f>IFERROR(__xludf.DUMMYFUNCTION("VALUE(REGEXEXTRACT(A119, ""\d+\.\d+""))"),0.222570450329254)</f>
        <v>0.2225704503</v>
      </c>
    </row>
    <row r="120">
      <c r="A120" s="3" t="s">
        <v>652</v>
      </c>
      <c r="B120" s="8" t="str">
        <f>IFERROR(__xludf.DUMMYFUNCTION("VALUE(REGEXEXTRACT(A120, ""\d+\.\d+""))"),"#N/A")</f>
        <v>#N/A</v>
      </c>
    </row>
    <row r="121">
      <c r="A121" s="3" t="s">
        <v>1121</v>
      </c>
      <c r="B121" s="8">
        <f>IFERROR(__xludf.DUMMYFUNCTION("VALUE(REGEXEXTRACT(A121, ""\d+\.\d+""))"),0.228103221826011)</f>
        <v>0.2281032218</v>
      </c>
    </row>
    <row r="122">
      <c r="A122" s="3" t="s">
        <v>654</v>
      </c>
      <c r="B122" s="8" t="str">
        <f>IFERROR(__xludf.DUMMYFUNCTION("VALUE(REGEXEXTRACT(A122, ""\d+\.\d+""))"),"#N/A")</f>
        <v>#N/A</v>
      </c>
    </row>
    <row r="123">
      <c r="A123" s="3" t="s">
        <v>1122</v>
      </c>
      <c r="B123" s="8">
        <f>IFERROR(__xludf.DUMMYFUNCTION("VALUE(REGEXEXTRACT(A123, ""\d+\.\d+""))"),0.207977985327903)</f>
        <v>0.2079779853</v>
      </c>
    </row>
    <row r="124">
      <c r="A124" s="3" t="s">
        <v>656</v>
      </c>
      <c r="B124" s="8" t="str">
        <f>IFERROR(__xludf.DUMMYFUNCTION("VALUE(REGEXEXTRACT(A124, ""\d+\.\d+""))"),"#N/A")</f>
        <v>#N/A</v>
      </c>
    </row>
    <row r="125">
      <c r="A125" s="3" t="s">
        <v>1123</v>
      </c>
      <c r="B125" s="8">
        <f>IFERROR(__xludf.DUMMYFUNCTION("VALUE(REGEXEXTRACT(A125, ""\d+\.\d+""))"),0.21168620655499)</f>
        <v>0.2116862066</v>
      </c>
    </row>
    <row r="126">
      <c r="A126" s="3" t="s">
        <v>658</v>
      </c>
      <c r="B126" s="8" t="str">
        <f>IFERROR(__xludf.DUMMYFUNCTION("VALUE(REGEXEXTRACT(A126, ""\d+\.\d+""))"),"#N/A")</f>
        <v>#N/A</v>
      </c>
    </row>
    <row r="127">
      <c r="A127" s="3" t="s">
        <v>1124</v>
      </c>
      <c r="B127" s="8">
        <f>IFERROR(__xludf.DUMMYFUNCTION("VALUE(REGEXEXTRACT(A127, ""\d+\.\d+""))"),0.210749217175905)</f>
        <v>0.2107492172</v>
      </c>
    </row>
    <row r="128">
      <c r="A128" s="3" t="s">
        <v>660</v>
      </c>
      <c r="B128" s="8" t="str">
        <f>IFERROR(__xludf.DUMMYFUNCTION("VALUE(REGEXEXTRACT(A128, ""\d+\.\d+""))"),"#N/A")</f>
        <v>#N/A</v>
      </c>
    </row>
    <row r="129">
      <c r="A129" s="3" t="s">
        <v>1125</v>
      </c>
      <c r="B129" s="8">
        <f>IFERROR(__xludf.DUMMYFUNCTION("VALUE(REGEXEXTRACT(A129, ""\d+\.\d+""))"),0.197550513078038)</f>
        <v>0.1975505131</v>
      </c>
    </row>
    <row r="130">
      <c r="A130" s="3" t="s">
        <v>662</v>
      </c>
      <c r="B130" s="8" t="str">
        <f>IFERROR(__xludf.DUMMYFUNCTION("VALUE(REGEXEXTRACT(A130, ""\d+\.\d+""))"),"#N/A")</f>
        <v>#N/A</v>
      </c>
    </row>
    <row r="131">
      <c r="A131" s="3" t="s">
        <v>1126</v>
      </c>
      <c r="B131" s="8">
        <f>IFERROR(__xludf.DUMMYFUNCTION("VALUE(REGEXEXTRACT(A131, ""\d+\.\d+""))"),0.240479903035775)</f>
        <v>0.240479903</v>
      </c>
    </row>
    <row r="132">
      <c r="A132" s="3" t="s">
        <v>664</v>
      </c>
      <c r="B132" s="8" t="str">
        <f>IFERROR(__xludf.DUMMYFUNCTION("VALUE(REGEXEXTRACT(A132, ""\d+\.\d+""))"),"#N/A")</f>
        <v>#N/A</v>
      </c>
    </row>
    <row r="133">
      <c r="A133" s="3" t="s">
        <v>1127</v>
      </c>
      <c r="B133" s="8">
        <f>IFERROR(__xludf.DUMMYFUNCTION("VALUE(REGEXEXTRACT(A133, ""\d+\.\d+""))"),0.168023599516561)</f>
        <v>0.1680235995</v>
      </c>
    </row>
    <row r="134">
      <c r="A134" s="3" t="s">
        <v>666</v>
      </c>
      <c r="B134" s="8" t="str">
        <f>IFERROR(__xludf.DUMMYFUNCTION("VALUE(REGEXEXTRACT(A134, ""\d+\.\d+""))"),"#N/A")</f>
        <v>#N/A</v>
      </c>
    </row>
    <row r="135">
      <c r="A135" s="3" t="s">
        <v>1128</v>
      </c>
      <c r="B135" s="8">
        <f>IFERROR(__xludf.DUMMYFUNCTION("VALUE(REGEXEXTRACT(A135, ""\d+\.\d+""))"),0.156363150523367)</f>
        <v>0.1563631505</v>
      </c>
    </row>
    <row r="136">
      <c r="A136" s="3" t="s">
        <v>668</v>
      </c>
      <c r="B136" s="8" t="str">
        <f>IFERROR(__xludf.DUMMYFUNCTION("VALUE(REGEXEXTRACT(A136, ""\d+\.\d+""))"),"#N/A")</f>
        <v>#N/A</v>
      </c>
    </row>
    <row r="137">
      <c r="A137" s="3" t="s">
        <v>1129</v>
      </c>
      <c r="B137" s="8">
        <f>IFERROR(__xludf.DUMMYFUNCTION("VALUE(REGEXEXTRACT(A137, ""\d+\.\d+""))"),0.146348582470268)</f>
        <v>0.1463485825</v>
      </c>
    </row>
    <row r="138">
      <c r="A138" s="3" t="s">
        <v>670</v>
      </c>
      <c r="B138" s="8" t="str">
        <f>IFERROR(__xludf.DUMMYFUNCTION("VALUE(REGEXEXTRACT(A138, ""\d+\.\d+""))"),"#N/A")</f>
        <v>#N/A</v>
      </c>
    </row>
    <row r="139">
      <c r="A139" s="3" t="s">
        <v>1130</v>
      </c>
      <c r="B139" s="8">
        <f>IFERROR(__xludf.DUMMYFUNCTION("VALUE(REGEXEXTRACT(A139, ""\d+\.\d+""))"),0.156511409114084)</f>
        <v>0.1565114091</v>
      </c>
    </row>
    <row r="140">
      <c r="A140" s="3" t="s">
        <v>672</v>
      </c>
      <c r="B140" s="8" t="str">
        <f>IFERROR(__xludf.DUMMYFUNCTION("VALUE(REGEXEXTRACT(A140, ""\d+\.\d+""))"),"#N/A")</f>
        <v>#N/A</v>
      </c>
    </row>
    <row r="141">
      <c r="A141" s="3" t="s">
        <v>1131</v>
      </c>
      <c r="B141" s="8">
        <f>IFERROR(__xludf.DUMMYFUNCTION("VALUE(REGEXEXTRACT(A141, ""\d+\.\d+""))"),0.173512574711902)</f>
        <v>0.1735125747</v>
      </c>
    </row>
    <row r="142">
      <c r="A142" s="3" t="s">
        <v>674</v>
      </c>
      <c r="B142" s="8" t="str">
        <f>IFERROR(__xludf.DUMMYFUNCTION("VALUE(REGEXEXTRACT(A142, ""\d+\.\d+""))"),"#N/A")</f>
        <v>#N/A</v>
      </c>
    </row>
    <row r="143">
      <c r="A143" s="3" t="s">
        <v>1132</v>
      </c>
      <c r="B143" s="8">
        <f>IFERROR(__xludf.DUMMYFUNCTION("VALUE(REGEXEXTRACT(A143, ""\d+\.\d+""))"),0.175507221254729)</f>
        <v>0.1755072213</v>
      </c>
    </row>
    <row r="144">
      <c r="A144" s="3" t="s">
        <v>676</v>
      </c>
      <c r="B144" s="8" t="str">
        <f>IFERROR(__xludf.DUMMYFUNCTION("VALUE(REGEXEXTRACT(A144, ""\d+\.\d+""))"),"#N/A")</f>
        <v>#N/A</v>
      </c>
    </row>
    <row r="145">
      <c r="A145" s="3" t="s">
        <v>1133</v>
      </c>
      <c r="B145" s="8">
        <f>IFERROR(__xludf.DUMMYFUNCTION("VALUE(REGEXEXTRACT(A145, ""\d+\.\d+""))"),0.172410900489581)</f>
        <v>0.1724109005</v>
      </c>
    </row>
    <row r="146">
      <c r="A146" s="3" t="s">
        <v>678</v>
      </c>
      <c r="B146" s="8" t="str">
        <f>IFERROR(__xludf.DUMMYFUNCTION("VALUE(REGEXEXTRACT(A146, ""\d+\.\d+""))"),"#N/A")</f>
        <v>#N/A</v>
      </c>
    </row>
    <row r="147">
      <c r="A147" s="3" t="s">
        <v>1134</v>
      </c>
      <c r="B147" s="8">
        <f>IFERROR(__xludf.DUMMYFUNCTION("VALUE(REGEXEXTRACT(A147, ""\d+\.\d+""))"),0.139669710811956)</f>
        <v>0.1396697108</v>
      </c>
    </row>
    <row r="148">
      <c r="A148" s="3" t="s">
        <v>680</v>
      </c>
      <c r="B148" s="8" t="str">
        <f>IFERROR(__xludf.DUMMYFUNCTION("VALUE(REGEXEXTRACT(A148, ""\d+\.\d+""))"),"#N/A")</f>
        <v>#N/A</v>
      </c>
    </row>
    <row r="149">
      <c r="A149" s="3" t="s">
        <v>1135</v>
      </c>
      <c r="B149" s="8">
        <f>IFERROR(__xludf.DUMMYFUNCTION("VALUE(REGEXEXTRACT(A149, ""\d+\.\d+""))"),0.161388969513243)</f>
        <v>0.1613889695</v>
      </c>
    </row>
    <row r="150">
      <c r="A150" s="3" t="s">
        <v>682</v>
      </c>
      <c r="B150" s="8" t="str">
        <f>IFERROR(__xludf.DUMMYFUNCTION("VALUE(REGEXEXTRACT(A150, ""\d+\.\d+""))"),"#N/A")</f>
        <v>#N/A</v>
      </c>
    </row>
    <row r="151">
      <c r="A151" s="3" t="s">
        <v>1136</v>
      </c>
      <c r="B151" s="8">
        <f>IFERROR(__xludf.DUMMYFUNCTION("VALUE(REGEXEXTRACT(A151, ""\d+\.\d+""))"),0.142652191907464)</f>
        <v>0.1426521919</v>
      </c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25"/>
  </cols>
  <sheetData>
    <row r="1">
      <c r="A1" s="3" t="s">
        <v>242</v>
      </c>
      <c r="B1" s="10" t="str">
        <f>IFERROR(__xludf.DUMMYFUNCTION("VALUE(REGEXEXTRACT(A1, ""\d+\.\d+""))"),"#N/A")</f>
        <v>#N/A</v>
      </c>
    </row>
    <row r="2">
      <c r="A2" s="3" t="s">
        <v>166</v>
      </c>
      <c r="B2" s="10" t="str">
        <f>IFERROR(__xludf.DUMMYFUNCTION("VALUE(REGEXEXTRACT(A2, ""\d+\.\d+""))"),"#N/A")</f>
        <v>#N/A</v>
      </c>
    </row>
    <row r="3">
      <c r="A3" s="3" t="s">
        <v>1137</v>
      </c>
      <c r="B3" s="10">
        <f>IFERROR(__xludf.DUMMYFUNCTION("VALUE(REGEXEXTRACT(A3, ""\d+\.\d+""))"),0.128873681599832)</f>
        <v>0.1288736816</v>
      </c>
    </row>
    <row r="4">
      <c r="A4" s="3" t="s">
        <v>244</v>
      </c>
      <c r="B4" s="10" t="str">
        <f>IFERROR(__xludf.DUMMYFUNCTION("VALUE(REGEXEXTRACT(A4, ""\d+\.\d+""))"),"#N/A")</f>
        <v>#N/A</v>
      </c>
    </row>
    <row r="5">
      <c r="A5" s="3" t="s">
        <v>1138</v>
      </c>
      <c r="B5" s="10">
        <f>IFERROR(__xludf.DUMMYFUNCTION("VALUE(REGEXEXTRACT(A5, ""\d+\.\d+""))"),0.166667417241019)</f>
        <v>0.1666674172</v>
      </c>
    </row>
    <row r="6">
      <c r="A6" s="3" t="s">
        <v>246</v>
      </c>
      <c r="B6" s="10" t="str">
        <f>IFERROR(__xludf.DUMMYFUNCTION("VALUE(REGEXEXTRACT(A6, ""\d+\.\d+""))"),"#N/A")</f>
        <v>#N/A</v>
      </c>
    </row>
    <row r="7">
      <c r="A7" s="3" t="s">
        <v>1139</v>
      </c>
      <c r="B7" s="10">
        <f>IFERROR(__xludf.DUMMYFUNCTION("VALUE(REGEXEXTRACT(A7, ""\d+\.\d+""))"),0.160503362803454)</f>
        <v>0.1605033628</v>
      </c>
    </row>
    <row r="8">
      <c r="A8" s="3" t="s">
        <v>248</v>
      </c>
      <c r="B8" s="10" t="str">
        <f>IFERROR(__xludf.DUMMYFUNCTION("VALUE(REGEXEXTRACT(A8, ""\d+\.\d+""))"),"#N/A")</f>
        <v>#N/A</v>
      </c>
    </row>
    <row r="9">
      <c r="A9" s="3" t="s">
        <v>1140</v>
      </c>
      <c r="B9" s="10">
        <f>IFERROR(__xludf.DUMMYFUNCTION("VALUE(REGEXEXTRACT(A9, ""\d+\.\d+""))"),0.153046494913754)</f>
        <v>0.1530464949</v>
      </c>
    </row>
    <row r="10">
      <c r="A10" s="3" t="s">
        <v>250</v>
      </c>
      <c r="B10" s="10" t="str">
        <f>IFERROR(__xludf.DUMMYFUNCTION("VALUE(REGEXEXTRACT(A10, ""\d+\.\d+""))"),"#N/A")</f>
        <v>#N/A</v>
      </c>
    </row>
    <row r="11">
      <c r="A11" s="3" t="s">
        <v>1141</v>
      </c>
      <c r="B11" s="10">
        <f>IFERROR(__xludf.DUMMYFUNCTION("VALUE(REGEXEXTRACT(A11, ""\d+\.\d+""))"),0.158044423635682)</f>
        <v>0.1580444236</v>
      </c>
    </row>
    <row r="12">
      <c r="A12" s="3" t="s">
        <v>252</v>
      </c>
      <c r="B12" s="10" t="str">
        <f>IFERROR(__xludf.DUMMYFUNCTION("VALUE(REGEXEXTRACT(A12, ""\d+\.\d+""))"),"#N/A")</f>
        <v>#N/A</v>
      </c>
    </row>
    <row r="13">
      <c r="A13" s="3" t="s">
        <v>1142</v>
      </c>
      <c r="B13" s="10">
        <f>IFERROR(__xludf.DUMMYFUNCTION("VALUE(REGEXEXTRACT(A13, ""\d+\.\d+""))"),0.209565452003169)</f>
        <v>0.209565452</v>
      </c>
    </row>
    <row r="14">
      <c r="A14" s="3" t="s">
        <v>254</v>
      </c>
      <c r="B14" s="10" t="str">
        <f>IFERROR(__xludf.DUMMYFUNCTION("VALUE(REGEXEXTRACT(A14, ""\d+\.\d+""))"),"#N/A")</f>
        <v>#N/A</v>
      </c>
    </row>
    <row r="15">
      <c r="A15" s="3" t="s">
        <v>1143</v>
      </c>
      <c r="B15" s="10">
        <f>IFERROR(__xludf.DUMMYFUNCTION("VALUE(REGEXEXTRACT(A15, ""\d+\.\d+""))"),0.150346640575089)</f>
        <v>0.1503466406</v>
      </c>
    </row>
    <row r="16">
      <c r="A16" s="3" t="s">
        <v>256</v>
      </c>
      <c r="B16" s="10" t="str">
        <f>IFERROR(__xludf.DUMMYFUNCTION("VALUE(REGEXEXTRACT(A16, ""\d+\.\d+""))"),"#N/A")</f>
        <v>#N/A</v>
      </c>
    </row>
    <row r="17">
      <c r="A17" s="3" t="s">
        <v>1144</v>
      </c>
      <c r="B17" s="10">
        <f>IFERROR(__xludf.DUMMYFUNCTION("VALUE(REGEXEXTRACT(A17, ""\d+\.\d+""))"),0.151467860444616)</f>
        <v>0.1514678604</v>
      </c>
    </row>
    <row r="18">
      <c r="A18" s="3" t="s">
        <v>258</v>
      </c>
      <c r="B18" s="10" t="str">
        <f>IFERROR(__xludf.DUMMYFUNCTION("VALUE(REGEXEXTRACT(A18, ""\d+\.\d+""))"),"#N/A")</f>
        <v>#N/A</v>
      </c>
    </row>
    <row r="19">
      <c r="A19" s="3" t="s">
        <v>1145</v>
      </c>
      <c r="B19" s="10">
        <f>IFERROR(__xludf.DUMMYFUNCTION("VALUE(REGEXEXTRACT(A19, ""\d+\.\d+""))"),0.144132915775959)</f>
        <v>0.1441329158</v>
      </c>
    </row>
    <row r="20">
      <c r="A20" s="3" t="s">
        <v>260</v>
      </c>
      <c r="B20" s="10" t="str">
        <f>IFERROR(__xludf.DUMMYFUNCTION("VALUE(REGEXEXTRACT(A20, ""\d+\.\d+""))"),"#N/A")</f>
        <v>#N/A</v>
      </c>
    </row>
    <row r="21">
      <c r="A21" s="3" t="s">
        <v>1146</v>
      </c>
      <c r="B21" s="10">
        <f>IFERROR(__xludf.DUMMYFUNCTION("VALUE(REGEXEXTRACT(A21, ""\d+\.\d+""))"),0.140306278487272)</f>
        <v>0.1403062785</v>
      </c>
    </row>
    <row r="22">
      <c r="A22" s="3" t="s">
        <v>262</v>
      </c>
      <c r="B22" s="10" t="str">
        <f>IFERROR(__xludf.DUMMYFUNCTION("VALUE(REGEXEXTRACT(A22, ""\d+\.\d+""))"),"#N/A")</f>
        <v>#N/A</v>
      </c>
    </row>
    <row r="23">
      <c r="A23" s="3" t="s">
        <v>1147</v>
      </c>
      <c r="B23" s="10">
        <f>IFERROR(__xludf.DUMMYFUNCTION("VALUE(REGEXEXTRACT(A23, ""\d+\.\d+""))"),0.138030210713671)</f>
        <v>0.1380302107</v>
      </c>
    </row>
    <row r="24">
      <c r="A24" s="3" t="s">
        <v>264</v>
      </c>
      <c r="B24" s="10" t="str">
        <f>IFERROR(__xludf.DUMMYFUNCTION("VALUE(REGEXEXTRACT(A24, ""\d+\.\d+""))"),"#N/A")</f>
        <v>#N/A</v>
      </c>
    </row>
    <row r="25">
      <c r="A25" s="3" t="s">
        <v>1148</v>
      </c>
      <c r="B25" s="10">
        <f>IFERROR(__xludf.DUMMYFUNCTION("VALUE(REGEXEXTRACT(A25, ""\d+\.\d+""))"),0.137769726860042)</f>
        <v>0.1377697269</v>
      </c>
    </row>
    <row r="26">
      <c r="A26" s="3" t="s">
        <v>266</v>
      </c>
      <c r="B26" s="10" t="str">
        <f>IFERROR(__xludf.DUMMYFUNCTION("VALUE(REGEXEXTRACT(A26, ""\d+\.\d+""))"),"#N/A")</f>
        <v>#N/A</v>
      </c>
    </row>
    <row r="27">
      <c r="A27" s="3" t="s">
        <v>1149</v>
      </c>
      <c r="B27" s="10">
        <f>IFERROR(__xludf.DUMMYFUNCTION("VALUE(REGEXEXTRACT(A27, ""\d+\.\d+""))"),0.140922237041746)</f>
        <v>0.140922237</v>
      </c>
    </row>
    <row r="28">
      <c r="A28" s="3" t="s">
        <v>268</v>
      </c>
      <c r="B28" s="10" t="str">
        <f>IFERROR(__xludf.DUMMYFUNCTION("VALUE(REGEXEXTRACT(A28, ""\d+\.\d+""))"),"#N/A")</f>
        <v>#N/A</v>
      </c>
    </row>
    <row r="29">
      <c r="A29" s="3" t="s">
        <v>1150</v>
      </c>
      <c r="B29" s="10">
        <f>IFERROR(__xludf.DUMMYFUNCTION("VALUE(REGEXEXTRACT(A29, ""\d+\.\d+""))"),0.13609986209396)</f>
        <v>0.1360998621</v>
      </c>
    </row>
    <row r="30">
      <c r="A30" s="3" t="s">
        <v>270</v>
      </c>
      <c r="B30" s="10" t="str">
        <f>IFERROR(__xludf.DUMMYFUNCTION("VALUE(REGEXEXTRACT(A30, ""\d+\.\d+""))"),"#N/A")</f>
        <v>#N/A</v>
      </c>
    </row>
    <row r="31">
      <c r="A31" s="3" t="s">
        <v>1151</v>
      </c>
      <c r="B31" s="10">
        <f>IFERROR(__xludf.DUMMYFUNCTION("VALUE(REGEXEXTRACT(A31, ""\d+\.\d+""))"),0.235538816403754)</f>
        <v>0.2355388164</v>
      </c>
    </row>
    <row r="32">
      <c r="A32" s="3" t="s">
        <v>272</v>
      </c>
      <c r="B32" s="10" t="str">
        <f>IFERROR(__xludf.DUMMYFUNCTION("VALUE(REGEXEXTRACT(A32, ""\d+\.\d+""))"),"#N/A")</f>
        <v>#N/A</v>
      </c>
    </row>
    <row r="33">
      <c r="A33" s="3" t="s">
        <v>1152</v>
      </c>
      <c r="B33" s="10">
        <f>IFERROR(__xludf.DUMMYFUNCTION("VALUE(REGEXEXTRACT(A33, ""\d+\.\d+""))"),0.123233048153471)</f>
        <v>0.1232330482</v>
      </c>
    </row>
    <row r="34">
      <c r="A34" s="3" t="s">
        <v>274</v>
      </c>
      <c r="B34" s="10" t="str">
        <f>IFERROR(__xludf.DUMMYFUNCTION("VALUE(REGEXEXTRACT(A34, ""\d+\.\d+""))"),"#N/A")</f>
        <v>#N/A</v>
      </c>
    </row>
    <row r="35">
      <c r="A35" s="3" t="s">
        <v>1153</v>
      </c>
      <c r="B35" s="10">
        <f>IFERROR(__xludf.DUMMYFUNCTION("VALUE(REGEXEXTRACT(A35, ""\d+\.\d+""))"),0.128339652747063)</f>
        <v>0.1283396527</v>
      </c>
    </row>
    <row r="36">
      <c r="A36" s="3" t="s">
        <v>276</v>
      </c>
      <c r="B36" s="10" t="str">
        <f>IFERROR(__xludf.DUMMYFUNCTION("VALUE(REGEXEXTRACT(A36, ""\d+\.\d+""))"),"#N/A")</f>
        <v>#N/A</v>
      </c>
    </row>
    <row r="37">
      <c r="A37" s="3" t="s">
        <v>1154</v>
      </c>
      <c r="B37" s="10">
        <f>IFERROR(__xludf.DUMMYFUNCTION("VALUE(REGEXEXTRACT(A37, ""\d+\.\d+""))"),0.129625031481891)</f>
        <v>0.1296250315</v>
      </c>
    </row>
    <row r="38">
      <c r="A38" s="3" t="s">
        <v>278</v>
      </c>
      <c r="B38" s="10" t="str">
        <f>IFERROR(__xludf.DUMMYFUNCTION("VALUE(REGEXEXTRACT(A38, ""\d+\.\d+""))"),"#N/A")</f>
        <v>#N/A</v>
      </c>
    </row>
    <row r="39">
      <c r="A39" s="3" t="s">
        <v>1155</v>
      </c>
      <c r="B39" s="10">
        <f>IFERROR(__xludf.DUMMYFUNCTION("VALUE(REGEXEXTRACT(A39, ""\d+\.\d+""))"),0.122638424339033)</f>
        <v>0.1226384243</v>
      </c>
    </row>
    <row r="40">
      <c r="A40" s="3" t="s">
        <v>280</v>
      </c>
      <c r="B40" s="10" t="str">
        <f>IFERROR(__xludf.DUMMYFUNCTION("VALUE(REGEXEXTRACT(A40, ""\d+\.\d+""))"),"#N/A")</f>
        <v>#N/A</v>
      </c>
    </row>
    <row r="41">
      <c r="A41" s="3" t="s">
        <v>1156</v>
      </c>
      <c r="B41" s="10">
        <f>IFERROR(__xludf.DUMMYFUNCTION("VALUE(REGEXEXTRACT(A41, ""\d+\.\d+""))"),0.126078106955501)</f>
        <v>0.126078107</v>
      </c>
    </row>
    <row r="42">
      <c r="A42" s="3" t="s">
        <v>282</v>
      </c>
      <c r="B42" s="10" t="str">
        <f>IFERROR(__xludf.DUMMYFUNCTION("VALUE(REGEXEXTRACT(A42, ""\d+\.\d+""))"),"#N/A")</f>
        <v>#N/A</v>
      </c>
    </row>
    <row r="43">
      <c r="A43" s="3" t="s">
        <v>1157</v>
      </c>
      <c r="B43" s="10">
        <f>IFERROR(__xludf.DUMMYFUNCTION("VALUE(REGEXEXTRACT(A43, ""\d+\.\d+""))"),0.128658980862081)</f>
        <v>0.1286589809</v>
      </c>
    </row>
    <row r="44">
      <c r="A44" s="3" t="s">
        <v>284</v>
      </c>
      <c r="B44" s="10" t="str">
        <f>IFERROR(__xludf.DUMMYFUNCTION("VALUE(REGEXEXTRACT(A44, ""\d+\.\d+""))"),"#N/A")</f>
        <v>#N/A</v>
      </c>
    </row>
    <row r="45">
      <c r="A45" s="3" t="s">
        <v>1158</v>
      </c>
      <c r="B45" s="10">
        <f>IFERROR(__xludf.DUMMYFUNCTION("VALUE(REGEXEXTRACT(A45, ""\d+\.\d+""))"),0.129125959045899)</f>
        <v>0.129125959</v>
      </c>
    </row>
    <row r="46">
      <c r="A46" s="3" t="s">
        <v>286</v>
      </c>
      <c r="B46" s="10" t="str">
        <f>IFERROR(__xludf.DUMMYFUNCTION("VALUE(REGEXEXTRACT(A46, ""\d+\.\d+""))"),"#N/A")</f>
        <v>#N/A</v>
      </c>
    </row>
    <row r="47">
      <c r="A47" s="3" t="s">
        <v>1159</v>
      </c>
      <c r="B47" s="10">
        <f>IFERROR(__xludf.DUMMYFUNCTION("VALUE(REGEXEXTRACT(A47, ""\d+\.\d+""))"),0.131810352704678)</f>
        <v>0.1318103527</v>
      </c>
    </row>
    <row r="48">
      <c r="A48" s="3" t="s">
        <v>288</v>
      </c>
      <c r="B48" s="10" t="str">
        <f>IFERROR(__xludf.DUMMYFUNCTION("VALUE(REGEXEXTRACT(A48, ""\d+\.\d+""))"),"#N/A")</f>
        <v>#N/A</v>
      </c>
    </row>
    <row r="49">
      <c r="A49" s="3" t="s">
        <v>1160</v>
      </c>
      <c r="B49" s="10">
        <f>IFERROR(__xludf.DUMMYFUNCTION("VALUE(REGEXEXTRACT(A49, ""\d+\.\d+""))"),0.12508792277876)</f>
        <v>0.1250879228</v>
      </c>
    </row>
    <row r="50">
      <c r="A50" s="3" t="s">
        <v>290</v>
      </c>
      <c r="B50" s="10" t="str">
        <f>IFERROR(__xludf.DUMMYFUNCTION("VALUE(REGEXEXTRACT(A50, ""\d+\.\d+""))"),"#N/A")</f>
        <v>#N/A</v>
      </c>
    </row>
    <row r="51">
      <c r="A51" s="3" t="s">
        <v>1161</v>
      </c>
      <c r="B51" s="10">
        <f>IFERROR(__xludf.DUMMYFUNCTION("VALUE(REGEXEXTRACT(A51, ""\d+\.\d+""))"),0.125773012878396)</f>
        <v>0.1257730129</v>
      </c>
    </row>
    <row r="52">
      <c r="A52" s="3" t="s">
        <v>292</v>
      </c>
      <c r="B52" s="10" t="str">
        <f>IFERROR(__xludf.DUMMYFUNCTION("VALUE(REGEXEXTRACT(A52, ""\d+\.\d+""))"),"#N/A")</f>
        <v>#N/A</v>
      </c>
    </row>
    <row r="53">
      <c r="A53" s="3" t="s">
        <v>1162</v>
      </c>
      <c r="B53" s="10">
        <f>IFERROR(__xludf.DUMMYFUNCTION("VALUE(REGEXEXTRACT(A53, ""\d+\.\d+""))"),0.268488727179468)</f>
        <v>0.2684887272</v>
      </c>
    </row>
    <row r="54">
      <c r="A54" s="3" t="s">
        <v>294</v>
      </c>
      <c r="B54" s="10" t="str">
        <f>IFERROR(__xludf.DUMMYFUNCTION("VALUE(REGEXEXTRACT(A54, ""\d+\.\d+""))"),"#N/A")</f>
        <v>#N/A</v>
      </c>
    </row>
    <row r="55">
      <c r="A55" s="3" t="s">
        <v>1163</v>
      </c>
      <c r="B55" s="10">
        <f>IFERROR(__xludf.DUMMYFUNCTION("VALUE(REGEXEXTRACT(A55, ""\d+\.\d+""))"),0.141129848595139)</f>
        <v>0.1411298486</v>
      </c>
    </row>
    <row r="56">
      <c r="A56" s="3" t="s">
        <v>296</v>
      </c>
      <c r="B56" s="10" t="str">
        <f>IFERROR(__xludf.DUMMYFUNCTION("VALUE(REGEXEXTRACT(A56, ""\d+\.\d+""))"),"#N/A")</f>
        <v>#N/A</v>
      </c>
    </row>
    <row r="57">
      <c r="A57" s="3" t="s">
        <v>1164</v>
      </c>
      <c r="B57" s="10">
        <f>IFERROR(__xludf.DUMMYFUNCTION("VALUE(REGEXEXTRACT(A57, ""\d+\.\d+""))"),0.139301929379207)</f>
        <v>0.1393019294</v>
      </c>
    </row>
    <row r="58">
      <c r="A58" s="3" t="s">
        <v>298</v>
      </c>
      <c r="B58" s="10" t="str">
        <f>IFERROR(__xludf.DUMMYFUNCTION("VALUE(REGEXEXTRACT(A58, ""\d+\.\d+""))"),"#N/A")</f>
        <v>#N/A</v>
      </c>
    </row>
    <row r="59">
      <c r="A59" s="3" t="s">
        <v>1165</v>
      </c>
      <c r="B59" s="10">
        <f>IFERROR(__xludf.DUMMYFUNCTION("VALUE(REGEXEXTRACT(A59, ""\d+\.\d+""))"),0.145337019402059)</f>
        <v>0.1453370194</v>
      </c>
    </row>
    <row r="60">
      <c r="A60" s="3" t="s">
        <v>300</v>
      </c>
      <c r="B60" s="10" t="str">
        <f>IFERROR(__xludf.DUMMYFUNCTION("VALUE(REGEXEXTRACT(A60, ""\d+\.\d+""))"),"#N/A")</f>
        <v>#N/A</v>
      </c>
    </row>
    <row r="61">
      <c r="A61" s="3" t="s">
        <v>1166</v>
      </c>
      <c r="B61" s="10">
        <f>IFERROR(__xludf.DUMMYFUNCTION("VALUE(REGEXEXTRACT(A61, ""\d+\.\d+""))"),0.138645725834193)</f>
        <v>0.1386457258</v>
      </c>
    </row>
    <row r="62">
      <c r="A62" s="3" t="s">
        <v>302</v>
      </c>
      <c r="B62" s="10" t="str">
        <f>IFERROR(__xludf.DUMMYFUNCTION("VALUE(REGEXEXTRACT(A62, ""\d+\.\d+""))"),"#N/A")</f>
        <v>#N/A</v>
      </c>
    </row>
    <row r="63">
      <c r="A63" s="3" t="s">
        <v>1167</v>
      </c>
      <c r="B63" s="10">
        <f>IFERROR(__xludf.DUMMYFUNCTION("VALUE(REGEXEXTRACT(A63, ""\d+\.\d+""))"),0.144204475649909)</f>
        <v>0.1442044756</v>
      </c>
    </row>
    <row r="64">
      <c r="A64" s="3" t="s">
        <v>304</v>
      </c>
      <c r="B64" s="10" t="str">
        <f>IFERROR(__xludf.DUMMYFUNCTION("VALUE(REGEXEXTRACT(A64, ""\d+\.\d+""))"),"#N/A")</f>
        <v>#N/A</v>
      </c>
    </row>
    <row r="65">
      <c r="A65" s="3" t="s">
        <v>1168</v>
      </c>
      <c r="B65" s="10">
        <f>IFERROR(__xludf.DUMMYFUNCTION("VALUE(REGEXEXTRACT(A65, ""\d+\.\d+""))"),0.232831525428153)</f>
        <v>0.2328315254</v>
      </c>
    </row>
    <row r="66">
      <c r="A66" s="3" t="s">
        <v>306</v>
      </c>
      <c r="B66" s="10" t="str">
        <f>IFERROR(__xludf.DUMMYFUNCTION("VALUE(REGEXEXTRACT(A66, ""\d+\.\d+""))"),"#N/A")</f>
        <v>#N/A</v>
      </c>
    </row>
    <row r="67">
      <c r="A67" s="3" t="s">
        <v>1169</v>
      </c>
      <c r="B67" s="10">
        <f>IFERROR(__xludf.DUMMYFUNCTION("VALUE(REGEXEXTRACT(A67, ""\d+\.\d+""))"),0.126761415640817)</f>
        <v>0.1267614156</v>
      </c>
    </row>
    <row r="68">
      <c r="A68" s="3" t="s">
        <v>308</v>
      </c>
      <c r="B68" s="10" t="str">
        <f>IFERROR(__xludf.DUMMYFUNCTION("VALUE(REGEXEXTRACT(A68, ""\d+\.\d+""))"),"#N/A")</f>
        <v>#N/A</v>
      </c>
    </row>
    <row r="69">
      <c r="A69" s="3" t="s">
        <v>1170</v>
      </c>
      <c r="B69" s="10">
        <f>IFERROR(__xludf.DUMMYFUNCTION("VALUE(REGEXEXTRACT(A69, ""\d+\.\d+""))"),0.12757795607278)</f>
        <v>0.1275779561</v>
      </c>
    </row>
    <row r="70">
      <c r="A70" s="3" t="s">
        <v>310</v>
      </c>
      <c r="B70" s="10" t="str">
        <f>IFERROR(__xludf.DUMMYFUNCTION("VALUE(REGEXEXTRACT(A70, ""\d+\.\d+""))"),"#N/A")</f>
        <v>#N/A</v>
      </c>
    </row>
    <row r="71">
      <c r="A71" s="3" t="s">
        <v>1171</v>
      </c>
      <c r="B71" s="10">
        <f>IFERROR(__xludf.DUMMYFUNCTION("VALUE(REGEXEXTRACT(A71, ""\d+\.\d+""))"),0.122344162719912)</f>
        <v>0.1223441627</v>
      </c>
    </row>
    <row r="72">
      <c r="A72" s="3" t="s">
        <v>312</v>
      </c>
      <c r="B72" s="10" t="str">
        <f>IFERROR(__xludf.DUMMYFUNCTION("VALUE(REGEXEXTRACT(A72, ""\d+\.\d+""))"),"#N/A")</f>
        <v>#N/A</v>
      </c>
    </row>
    <row r="73">
      <c r="A73" s="3" t="s">
        <v>1172</v>
      </c>
      <c r="B73" s="10">
        <f>IFERROR(__xludf.DUMMYFUNCTION("VALUE(REGEXEXTRACT(A73, ""\d+\.\d+""))"),0.131202892341147)</f>
        <v>0.1312028923</v>
      </c>
    </row>
    <row r="74">
      <c r="A74" s="3" t="s">
        <v>314</v>
      </c>
      <c r="B74" s="10" t="str">
        <f>IFERROR(__xludf.DUMMYFUNCTION("VALUE(REGEXEXTRACT(A74, ""\d+\.\d+""))"),"#N/A")</f>
        <v>#N/A</v>
      </c>
    </row>
    <row r="75">
      <c r="A75" s="3" t="s">
        <v>1173</v>
      </c>
      <c r="B75" s="10">
        <f>IFERROR(__xludf.DUMMYFUNCTION("VALUE(REGEXEXTRACT(A75, ""\d+\.\d+""))"),0.247918574776401)</f>
        <v>0.2479185748</v>
      </c>
    </row>
    <row r="76">
      <c r="A76" s="3" t="s">
        <v>316</v>
      </c>
      <c r="B76" s="10" t="str">
        <f>IFERROR(__xludf.DUMMYFUNCTION("VALUE(REGEXEXTRACT(A76, ""\d+\.\d+""))"),"#N/A")</f>
        <v>#N/A</v>
      </c>
    </row>
    <row r="77">
      <c r="A77" s="3" t="s">
        <v>1174</v>
      </c>
      <c r="B77" s="10">
        <f>IFERROR(__xludf.DUMMYFUNCTION("VALUE(REGEXEXTRACT(A77, ""\d+\.\d+""))"),0.128066800733451)</f>
        <v>0.1280668007</v>
      </c>
    </row>
    <row r="78">
      <c r="A78" s="3" t="s">
        <v>318</v>
      </c>
      <c r="B78" s="10" t="str">
        <f>IFERROR(__xludf.DUMMYFUNCTION("VALUE(REGEXEXTRACT(A78, ""\d+\.\d+""))"),"#N/A")</f>
        <v>#N/A</v>
      </c>
    </row>
    <row r="79">
      <c r="A79" s="3" t="s">
        <v>1175</v>
      </c>
      <c r="B79" s="10">
        <f>IFERROR(__xludf.DUMMYFUNCTION("VALUE(REGEXEXTRACT(A79, ""\d+\.\d+""))"),0.12418177605472)</f>
        <v>0.1241817761</v>
      </c>
    </row>
    <row r="80">
      <c r="A80" s="3" t="s">
        <v>320</v>
      </c>
      <c r="B80" s="10" t="str">
        <f>IFERROR(__xludf.DUMMYFUNCTION("VALUE(REGEXEXTRACT(A80, ""\d+\.\d+""))"),"#N/A")</f>
        <v>#N/A</v>
      </c>
    </row>
    <row r="81">
      <c r="A81" s="3" t="s">
        <v>1176</v>
      </c>
      <c r="B81" s="10">
        <f>IFERROR(__xludf.DUMMYFUNCTION("VALUE(REGEXEXTRACT(A81, ""\d+\.\d+""))"),0.12735822399135)</f>
        <v>0.127358224</v>
      </c>
    </row>
    <row r="82">
      <c r="A82" s="3" t="s">
        <v>322</v>
      </c>
      <c r="B82" s="10" t="str">
        <f>IFERROR(__xludf.DUMMYFUNCTION("VALUE(REGEXEXTRACT(A82, ""\d+\.\d+""))"),"#N/A")</f>
        <v>#N/A</v>
      </c>
    </row>
    <row r="83">
      <c r="A83" s="3" t="s">
        <v>1177</v>
      </c>
      <c r="B83" s="10">
        <f>IFERROR(__xludf.DUMMYFUNCTION("VALUE(REGEXEXTRACT(A83, ""\d+\.\d+""))"),0.126505504339893)</f>
        <v>0.1265055043</v>
      </c>
    </row>
    <row r="84">
      <c r="A84" s="3" t="s">
        <v>324</v>
      </c>
      <c r="B84" s="10" t="str">
        <f>IFERROR(__xludf.DUMMYFUNCTION("VALUE(REGEXEXTRACT(A84, ""\d+\.\d+""))"),"#N/A")</f>
        <v>#N/A</v>
      </c>
    </row>
    <row r="85">
      <c r="A85" s="3" t="s">
        <v>1178</v>
      </c>
      <c r="B85" s="10">
        <f>IFERROR(__xludf.DUMMYFUNCTION("VALUE(REGEXEXTRACT(A85, ""\d+\.\d+""))"),0.124431890080593)</f>
        <v>0.1244318901</v>
      </c>
    </row>
    <row r="86">
      <c r="A86" s="3" t="s">
        <v>326</v>
      </c>
      <c r="B86" s="10" t="str">
        <f>IFERROR(__xludf.DUMMYFUNCTION("VALUE(REGEXEXTRACT(A86, ""\d+\.\d+""))"),"#N/A")</f>
        <v>#N/A</v>
      </c>
    </row>
    <row r="87">
      <c r="A87" s="3" t="s">
        <v>1179</v>
      </c>
      <c r="B87" s="10">
        <f>IFERROR(__xludf.DUMMYFUNCTION("VALUE(REGEXEXTRACT(A87, ""\d+\.\d+""))"),0.122100991986706)</f>
        <v>0.122100992</v>
      </c>
    </row>
    <row r="88">
      <c r="A88" s="3" t="s">
        <v>328</v>
      </c>
      <c r="B88" s="10" t="str">
        <f>IFERROR(__xludf.DUMMYFUNCTION("VALUE(REGEXEXTRACT(A88, ""\d+\.\d+""))"),"#N/A")</f>
        <v>#N/A</v>
      </c>
    </row>
    <row r="89">
      <c r="A89" s="3" t="s">
        <v>1180</v>
      </c>
      <c r="B89" s="10">
        <f>IFERROR(__xludf.DUMMYFUNCTION("VALUE(REGEXEXTRACT(A89, ""\d+\.\d+""))"),0.124451180417342)</f>
        <v>0.1244511804</v>
      </c>
    </row>
    <row r="90">
      <c r="A90" s="3" t="s">
        <v>330</v>
      </c>
      <c r="B90" s="10" t="str">
        <f>IFERROR(__xludf.DUMMYFUNCTION("VALUE(REGEXEXTRACT(A90, ""\d+\.\d+""))"),"#N/A")</f>
        <v>#N/A</v>
      </c>
    </row>
    <row r="91">
      <c r="A91" s="3" t="s">
        <v>1181</v>
      </c>
      <c r="B91" s="10">
        <f>IFERROR(__xludf.DUMMYFUNCTION("VALUE(REGEXEXTRACT(A91, ""\d+\.\d+""))"),0.131109331616418)</f>
        <v>0.1311093316</v>
      </c>
    </row>
    <row r="92">
      <c r="A92" s="3" t="s">
        <v>332</v>
      </c>
      <c r="B92" s="10" t="str">
        <f>IFERROR(__xludf.DUMMYFUNCTION("VALUE(REGEXEXTRACT(A92, ""\d+\.\d+""))"),"#N/A")</f>
        <v>#N/A</v>
      </c>
    </row>
    <row r="93">
      <c r="A93" s="3" t="s">
        <v>1182</v>
      </c>
      <c r="B93" s="10">
        <f>IFERROR(__xludf.DUMMYFUNCTION("VALUE(REGEXEXTRACT(A93, ""\d+\.\d+""))"),0.132088383873286)</f>
        <v>0.1320883839</v>
      </c>
    </row>
    <row r="94">
      <c r="A94" s="3" t="s">
        <v>334</v>
      </c>
      <c r="B94" s="10" t="str">
        <f>IFERROR(__xludf.DUMMYFUNCTION("VALUE(REGEXEXTRACT(A94, ""\d+\.\d+""))"),"#N/A")</f>
        <v>#N/A</v>
      </c>
    </row>
    <row r="95">
      <c r="A95" s="3" t="s">
        <v>1183</v>
      </c>
      <c r="B95" s="10">
        <f>IFERROR(__xludf.DUMMYFUNCTION("VALUE(REGEXEXTRACT(A95, ""\d+\.\d+""))"),0.241640803525357)</f>
        <v>0.2416408035</v>
      </c>
    </row>
    <row r="96">
      <c r="A96" s="3" t="s">
        <v>336</v>
      </c>
      <c r="B96" s="10" t="str">
        <f>IFERROR(__xludf.DUMMYFUNCTION("VALUE(REGEXEXTRACT(A96, ""\d+\.\d+""))"),"#N/A")</f>
        <v>#N/A</v>
      </c>
    </row>
    <row r="97">
      <c r="A97" s="3" t="s">
        <v>1184</v>
      </c>
      <c r="B97" s="10">
        <f>IFERROR(__xludf.DUMMYFUNCTION("VALUE(REGEXEXTRACT(A97, ""\d+\.\d+""))"),0.126695524426876)</f>
        <v>0.1266955244</v>
      </c>
    </row>
    <row r="98">
      <c r="A98" s="3" t="s">
        <v>338</v>
      </c>
      <c r="B98" s="10" t="str">
        <f>IFERROR(__xludf.DUMMYFUNCTION("VALUE(REGEXEXTRACT(A98, ""\d+\.\d+""))"),"#N/A")</f>
        <v>#N/A</v>
      </c>
    </row>
    <row r="99">
      <c r="A99" s="3" t="s">
        <v>1185</v>
      </c>
      <c r="B99" s="10">
        <f>IFERROR(__xludf.DUMMYFUNCTION("VALUE(REGEXEXTRACT(A99, ""\d+\.\d+""))"),0.262925798334684)</f>
        <v>0.2629257983</v>
      </c>
    </row>
    <row r="100">
      <c r="A100" s="3" t="s">
        <v>340</v>
      </c>
      <c r="B100" s="10" t="str">
        <f>IFERROR(__xludf.DUMMYFUNCTION("VALUE(REGEXEXTRACT(A100, ""\d+\.\d+""))"),"#N/A")</f>
        <v>#N/A</v>
      </c>
    </row>
    <row r="101">
      <c r="A101" s="3" t="s">
        <v>1186</v>
      </c>
      <c r="B101" s="10">
        <f>IFERROR(__xludf.DUMMYFUNCTION("VALUE(REGEXEXTRACT(A101, ""\d+\.\d+""))"),0.13723998453548)</f>
        <v>0.1372399845</v>
      </c>
    </row>
    <row r="102">
      <c r="A102" s="3" t="s">
        <v>342</v>
      </c>
      <c r="B102" s="10" t="str">
        <f>IFERROR(__xludf.DUMMYFUNCTION("VALUE(REGEXEXTRACT(A102, ""\d+\.\d+""))"),"#N/A")</f>
        <v>#N/A</v>
      </c>
    </row>
    <row r="103">
      <c r="A103" s="3" t="s">
        <v>1187</v>
      </c>
      <c r="B103" s="10">
        <f>IFERROR(__xludf.DUMMYFUNCTION("VALUE(REGEXEXTRACT(A103, ""\d+\.\d+""))"),0.131059062331072)</f>
        <v>0.1310590623</v>
      </c>
    </row>
    <row r="104">
      <c r="A104" s="3" t="s">
        <v>344</v>
      </c>
      <c r="B104" s="10" t="str">
        <f>IFERROR(__xludf.DUMMYFUNCTION("VALUE(REGEXEXTRACT(A104, ""\d+\.\d+""))"),"#N/A")</f>
        <v>#N/A</v>
      </c>
    </row>
    <row r="105">
      <c r="A105" s="3" t="s">
        <v>1188</v>
      </c>
      <c r="B105" s="10">
        <f>IFERROR(__xludf.DUMMYFUNCTION("VALUE(REGEXEXTRACT(A105, ""\d+\.\d+""))"),0.130488802428866)</f>
        <v>0.1304888024</v>
      </c>
    </row>
    <row r="106">
      <c r="A106" s="3" t="s">
        <v>346</v>
      </c>
      <c r="B106" s="10" t="str">
        <f>IFERROR(__xludf.DUMMYFUNCTION("VALUE(REGEXEXTRACT(A106, ""\d+\.\d+""))"),"#N/A")</f>
        <v>#N/A</v>
      </c>
    </row>
    <row r="107">
      <c r="A107" s="3" t="s">
        <v>1189</v>
      </c>
      <c r="B107" s="10">
        <f>IFERROR(__xludf.DUMMYFUNCTION("VALUE(REGEXEXTRACT(A107, ""\d+\.\d+""))"),0.137883856393434)</f>
        <v>0.1378838564</v>
      </c>
    </row>
    <row r="108">
      <c r="A108" s="3" t="s">
        <v>348</v>
      </c>
      <c r="B108" s="10" t="str">
        <f>IFERROR(__xludf.DUMMYFUNCTION("VALUE(REGEXEXTRACT(A108, ""\d+\.\d+""))"),"#N/A")</f>
        <v>#N/A</v>
      </c>
    </row>
    <row r="109">
      <c r="A109" s="3" t="s">
        <v>1190</v>
      </c>
      <c r="B109" s="10">
        <f>IFERROR(__xludf.DUMMYFUNCTION("VALUE(REGEXEXTRACT(A109, ""\d+\.\d+""))"),0.278009520968475)</f>
        <v>0.278009521</v>
      </c>
    </row>
    <row r="110">
      <c r="A110" s="3" t="s">
        <v>350</v>
      </c>
      <c r="B110" s="10" t="str">
        <f>IFERROR(__xludf.DUMMYFUNCTION("VALUE(REGEXEXTRACT(A110, ""\d+\.\d+""))"),"#N/A")</f>
        <v>#N/A</v>
      </c>
    </row>
    <row r="111">
      <c r="A111" s="3" t="s">
        <v>1191</v>
      </c>
      <c r="B111" s="10">
        <f>IFERROR(__xludf.DUMMYFUNCTION("VALUE(REGEXEXTRACT(A111, ""\d+\.\d+""))"),0.140591537053417)</f>
        <v>0.1405915371</v>
      </c>
    </row>
    <row r="112">
      <c r="A112" s="3" t="s">
        <v>352</v>
      </c>
      <c r="B112" s="10" t="str">
        <f>IFERROR(__xludf.DUMMYFUNCTION("VALUE(REGEXEXTRACT(A112, ""\d+\.\d+""))"),"#N/A")</f>
        <v>#N/A</v>
      </c>
    </row>
    <row r="113">
      <c r="A113" s="3" t="s">
        <v>1192</v>
      </c>
      <c r="B113" s="10">
        <f>IFERROR(__xludf.DUMMYFUNCTION("VALUE(REGEXEXTRACT(A113, ""\d+\.\d+""))"),0.147212315024694)</f>
        <v>0.147212315</v>
      </c>
    </row>
    <row r="114">
      <c r="A114" s="3" t="s">
        <v>354</v>
      </c>
      <c r="B114" s="10" t="str">
        <f>IFERROR(__xludf.DUMMYFUNCTION("VALUE(REGEXEXTRACT(A114, ""\d+\.\d+""))"),"#N/A")</f>
        <v>#N/A</v>
      </c>
    </row>
    <row r="115">
      <c r="A115" s="3" t="s">
        <v>1193</v>
      </c>
      <c r="B115" s="10">
        <f>IFERROR(__xludf.DUMMYFUNCTION("VALUE(REGEXEXTRACT(A115, ""\d+\.\d+""))"),0.139084318486166)</f>
        <v>0.1390843185</v>
      </c>
    </row>
    <row r="116">
      <c r="A116" s="3" t="s">
        <v>356</v>
      </c>
      <c r="B116" s="10" t="str">
        <f>IFERROR(__xludf.DUMMYFUNCTION("VALUE(REGEXEXTRACT(A116, ""\d+\.\d+""))"),"#N/A")</f>
        <v>#N/A</v>
      </c>
    </row>
    <row r="117">
      <c r="A117" s="3" t="s">
        <v>1194</v>
      </c>
      <c r="B117" s="10">
        <f>IFERROR(__xludf.DUMMYFUNCTION("VALUE(REGEXEXTRACT(A117, ""\d+\.\d+""))"),0.134135543746007)</f>
        <v>0.1341355437</v>
      </c>
    </row>
    <row r="118">
      <c r="A118" s="3" t="s">
        <v>358</v>
      </c>
      <c r="B118" s="10" t="str">
        <f>IFERROR(__xludf.DUMMYFUNCTION("VALUE(REGEXEXTRACT(A118, ""\d+\.\d+""))"),"#N/A")</f>
        <v>#N/A</v>
      </c>
    </row>
    <row r="119">
      <c r="A119" s="3" t="s">
        <v>1195</v>
      </c>
      <c r="B119" s="10">
        <f>IFERROR(__xludf.DUMMYFUNCTION("VALUE(REGEXEXTRACT(A119, ""\d+\.\d+""))"),0.224177906085679)</f>
        <v>0.2241779061</v>
      </c>
    </row>
    <row r="120">
      <c r="A120" s="3" t="s">
        <v>360</v>
      </c>
      <c r="B120" s="10" t="str">
        <f>IFERROR(__xludf.DUMMYFUNCTION("VALUE(REGEXEXTRACT(A120, ""\d+\.\d+""))"),"#N/A")</f>
        <v>#N/A</v>
      </c>
    </row>
    <row r="121">
      <c r="A121" s="3" t="s">
        <v>1196</v>
      </c>
      <c r="B121" s="10">
        <f>IFERROR(__xludf.DUMMYFUNCTION("VALUE(REGEXEXTRACT(A121, ""\d+\.\d+""))"),0.228665927994004)</f>
        <v>0.228665928</v>
      </c>
    </row>
    <row r="122">
      <c r="A122" s="3" t="s">
        <v>362</v>
      </c>
      <c r="B122" s="10" t="str">
        <f>IFERROR(__xludf.DUMMYFUNCTION("VALUE(REGEXEXTRACT(A122, ""\d+\.\d+""))"),"#N/A")</f>
        <v>#N/A</v>
      </c>
    </row>
    <row r="123">
      <c r="A123" s="3" t="s">
        <v>1197</v>
      </c>
      <c r="B123" s="10">
        <f>IFERROR(__xludf.DUMMYFUNCTION("VALUE(REGEXEXTRACT(A123, ""\d+\.\d+""))"),0.20734549302177)</f>
        <v>0.207345493</v>
      </c>
    </row>
    <row r="124">
      <c r="A124" s="3" t="s">
        <v>364</v>
      </c>
      <c r="B124" s="10" t="str">
        <f>IFERROR(__xludf.DUMMYFUNCTION("VALUE(REGEXEXTRACT(A124, ""\d+\.\d+""))"),"#N/A")</f>
        <v>#N/A</v>
      </c>
    </row>
    <row r="125">
      <c r="A125" s="3" t="s">
        <v>1198</v>
      </c>
      <c r="B125" s="10">
        <f>IFERROR(__xludf.DUMMYFUNCTION("VALUE(REGEXEXTRACT(A125, ""\d+\.\d+""))"),0.200393821179787)</f>
        <v>0.2003938212</v>
      </c>
    </row>
    <row r="126">
      <c r="A126" s="3" t="s">
        <v>366</v>
      </c>
      <c r="B126" s="10" t="str">
        <f>IFERROR(__xludf.DUMMYFUNCTION("VALUE(REGEXEXTRACT(A126, ""\d+\.\d+""))"),"#N/A")</f>
        <v>#N/A</v>
      </c>
    </row>
    <row r="127">
      <c r="A127" s="3" t="s">
        <v>1199</v>
      </c>
      <c r="B127" s="10">
        <f>IFERROR(__xludf.DUMMYFUNCTION("VALUE(REGEXEXTRACT(A127, ""\d+\.\d+""))"),0.20477390243378)</f>
        <v>0.2047739024</v>
      </c>
    </row>
    <row r="128">
      <c r="A128" s="3" t="s">
        <v>368</v>
      </c>
      <c r="B128" s="10" t="str">
        <f>IFERROR(__xludf.DUMMYFUNCTION("VALUE(REGEXEXTRACT(A128, ""\d+\.\d+""))"),"#N/A")</f>
        <v>#N/A</v>
      </c>
    </row>
    <row r="129">
      <c r="A129" s="3" t="s">
        <v>1200</v>
      </c>
      <c r="B129" s="10">
        <f>IFERROR(__xludf.DUMMYFUNCTION("VALUE(REGEXEXTRACT(A129, ""\d+\.\d+""))"),0.184778068025455)</f>
        <v>0.184778068</v>
      </c>
    </row>
    <row r="130">
      <c r="A130" s="3" t="s">
        <v>370</v>
      </c>
      <c r="B130" s="10" t="str">
        <f>IFERROR(__xludf.DUMMYFUNCTION("VALUE(REGEXEXTRACT(A130, ""\d+\.\d+""))"),"#N/A")</f>
        <v>#N/A</v>
      </c>
    </row>
    <row r="131">
      <c r="A131" s="3" t="s">
        <v>1201</v>
      </c>
      <c r="B131" s="10">
        <f>IFERROR(__xludf.DUMMYFUNCTION("VALUE(REGEXEXTRACT(A131, ""\d+\.\d+""))"),0.236759906813602)</f>
        <v>0.2367599068</v>
      </c>
    </row>
    <row r="132">
      <c r="A132" s="3" t="s">
        <v>372</v>
      </c>
      <c r="B132" s="10" t="str">
        <f>IFERROR(__xludf.DUMMYFUNCTION("VALUE(REGEXEXTRACT(A132, ""\d+\.\d+""))"),"#N/A")</f>
        <v>#N/A</v>
      </c>
    </row>
    <row r="133">
      <c r="A133" s="3" t="s">
        <v>1202</v>
      </c>
      <c r="B133" s="10">
        <f>IFERROR(__xludf.DUMMYFUNCTION("VALUE(REGEXEXTRACT(A133, ""\d+\.\d+""))"),0.14633579583149)</f>
        <v>0.1463357958</v>
      </c>
    </row>
    <row r="134">
      <c r="A134" s="3" t="s">
        <v>374</v>
      </c>
      <c r="B134" s="10" t="str">
        <f>IFERROR(__xludf.DUMMYFUNCTION("VALUE(REGEXEXTRACT(A134, ""\d+\.\d+""))"),"#N/A")</f>
        <v>#N/A</v>
      </c>
    </row>
    <row r="135">
      <c r="A135" s="3" t="s">
        <v>1203</v>
      </c>
      <c r="B135" s="10">
        <f>IFERROR(__xludf.DUMMYFUNCTION("VALUE(REGEXEXTRACT(A135, ""\d+\.\d+""))"),0.153395838324364)</f>
        <v>0.1533958383</v>
      </c>
    </row>
    <row r="136">
      <c r="A136" s="3" t="s">
        <v>376</v>
      </c>
      <c r="B136" s="10" t="str">
        <f>IFERROR(__xludf.DUMMYFUNCTION("VALUE(REGEXEXTRACT(A136, ""\d+\.\d+""))"),"#N/A")</f>
        <v>#N/A</v>
      </c>
    </row>
    <row r="137">
      <c r="A137" s="3" t="s">
        <v>1204</v>
      </c>
      <c r="B137" s="10">
        <f>IFERROR(__xludf.DUMMYFUNCTION("VALUE(REGEXEXTRACT(A137, ""\d+\.\d+""))"),0.144141759499852)</f>
        <v>0.1441417595</v>
      </c>
    </row>
    <row r="138">
      <c r="A138" s="3" t="s">
        <v>378</v>
      </c>
      <c r="B138" s="10" t="str">
        <f>IFERROR(__xludf.DUMMYFUNCTION("VALUE(REGEXEXTRACT(A138, ""\d+\.\d+""))"),"#N/A")</f>
        <v>#N/A</v>
      </c>
    </row>
    <row r="139">
      <c r="A139" s="3" t="s">
        <v>1205</v>
      </c>
      <c r="B139" s="10">
        <f>IFERROR(__xludf.DUMMYFUNCTION("VALUE(REGEXEXTRACT(A139, ""\d+\.\d+""))"),0.149634322478991)</f>
        <v>0.1496343225</v>
      </c>
    </row>
    <row r="140">
      <c r="A140" s="3" t="s">
        <v>380</v>
      </c>
      <c r="B140" s="10" t="str">
        <f>IFERROR(__xludf.DUMMYFUNCTION("VALUE(REGEXEXTRACT(A140, ""\d+\.\d+""))"),"#N/A")</f>
        <v>#N/A</v>
      </c>
    </row>
    <row r="141">
      <c r="A141" s="3" t="s">
        <v>1206</v>
      </c>
      <c r="B141" s="10">
        <f>IFERROR(__xludf.DUMMYFUNCTION("VALUE(REGEXEXTRACT(A141, ""\d+\.\d+""))"),0.167431002828763)</f>
        <v>0.1674310028</v>
      </c>
    </row>
    <row r="142">
      <c r="A142" s="3" t="s">
        <v>382</v>
      </c>
      <c r="B142" s="10" t="str">
        <f>IFERROR(__xludf.DUMMYFUNCTION("VALUE(REGEXEXTRACT(A142, ""\d+\.\d+""))"),"#N/A")</f>
        <v>#N/A</v>
      </c>
    </row>
    <row r="143">
      <c r="A143" s="3" t="s">
        <v>1207</v>
      </c>
      <c r="B143" s="10">
        <f>IFERROR(__xludf.DUMMYFUNCTION("VALUE(REGEXEXTRACT(A143, ""\d+\.\d+""))"),0.169188903631628)</f>
        <v>0.1691889036</v>
      </c>
    </row>
    <row r="144">
      <c r="A144" s="3" t="s">
        <v>384</v>
      </c>
      <c r="B144" s="10" t="str">
        <f>IFERROR(__xludf.DUMMYFUNCTION("VALUE(REGEXEXTRACT(A144, ""\d+\.\d+""))"),"#N/A")</f>
        <v>#N/A</v>
      </c>
    </row>
    <row r="145">
      <c r="A145" s="3" t="s">
        <v>1208</v>
      </c>
      <c r="B145" s="10">
        <f>IFERROR(__xludf.DUMMYFUNCTION("VALUE(REGEXEXTRACT(A145, ""\d+\.\d+""))"),0.167800573354341)</f>
        <v>0.1678005734</v>
      </c>
    </row>
    <row r="146">
      <c r="A146" s="3" t="s">
        <v>386</v>
      </c>
      <c r="B146" s="10" t="str">
        <f>IFERROR(__xludf.DUMMYFUNCTION("VALUE(REGEXEXTRACT(A146, ""\d+\.\d+""))"),"#N/A")</f>
        <v>#N/A</v>
      </c>
    </row>
    <row r="147">
      <c r="A147" s="3" t="s">
        <v>1209</v>
      </c>
      <c r="B147" s="10">
        <f>IFERROR(__xludf.DUMMYFUNCTION("VALUE(REGEXEXTRACT(A147, ""\d+\.\d+""))"),0.152897470391665)</f>
        <v>0.1528974704</v>
      </c>
    </row>
    <row r="148">
      <c r="A148" s="3" t="s">
        <v>388</v>
      </c>
      <c r="B148" s="10" t="str">
        <f>IFERROR(__xludf.DUMMYFUNCTION("VALUE(REGEXEXTRACT(A148, ""\d+\.\d+""))"),"#N/A")</f>
        <v>#N/A</v>
      </c>
    </row>
    <row r="149">
      <c r="A149" s="3" t="s">
        <v>1210</v>
      </c>
      <c r="B149" s="10">
        <f>IFERROR(__xludf.DUMMYFUNCTION("VALUE(REGEXEXTRACT(A149, ""\d+\.\d+""))"),0.156014515455304)</f>
        <v>0.1560145155</v>
      </c>
    </row>
    <row r="150">
      <c r="A150" s="3" t="s">
        <v>390</v>
      </c>
      <c r="B150" s="10" t="str">
        <f>IFERROR(__xludf.DUMMYFUNCTION("VALUE(REGEXEXTRACT(A150, ""\d+\.\d+""))"),"#N/A")</f>
        <v>#N/A</v>
      </c>
    </row>
    <row r="151">
      <c r="A151" s="3" t="s">
        <v>1211</v>
      </c>
      <c r="B151" s="10">
        <f>IFERROR(__xludf.DUMMYFUNCTION("VALUE(REGEXEXTRACT(A151, ""\d+\.\d+""))"),0.268271626907341)</f>
        <v>0.2682716269</v>
      </c>
    </row>
    <row r="152">
      <c r="B152" s="11"/>
    </row>
    <row r="153">
      <c r="B153" s="11"/>
    </row>
    <row r="154">
      <c r="B154" s="11"/>
    </row>
    <row r="155">
      <c r="B155" s="11"/>
    </row>
    <row r="156">
      <c r="B156" s="11"/>
    </row>
    <row r="157">
      <c r="B157" s="11"/>
    </row>
    <row r="158">
      <c r="B158" s="11"/>
    </row>
    <row r="159">
      <c r="B159" s="11"/>
    </row>
    <row r="160">
      <c r="B160" s="11"/>
    </row>
    <row r="161">
      <c r="B161" s="11"/>
    </row>
    <row r="162">
      <c r="B162" s="11"/>
    </row>
    <row r="163">
      <c r="B163" s="11"/>
    </row>
    <row r="164">
      <c r="B164" s="11"/>
    </row>
    <row r="165">
      <c r="B165" s="11"/>
    </row>
    <row r="166">
      <c r="B166" s="11"/>
    </row>
    <row r="167">
      <c r="B167" s="11"/>
    </row>
    <row r="168">
      <c r="B168" s="11"/>
    </row>
    <row r="169">
      <c r="B169" s="11"/>
    </row>
    <row r="170">
      <c r="B170" s="11"/>
    </row>
    <row r="171">
      <c r="B171" s="11"/>
    </row>
    <row r="172">
      <c r="B172" s="11"/>
    </row>
    <row r="173">
      <c r="B173" s="11"/>
    </row>
    <row r="174">
      <c r="B174" s="11"/>
    </row>
    <row r="175">
      <c r="B175" s="11"/>
    </row>
    <row r="176">
      <c r="B176" s="11"/>
    </row>
    <row r="177">
      <c r="B177" s="11"/>
    </row>
    <row r="178">
      <c r="B178" s="11"/>
    </row>
    <row r="179">
      <c r="B179" s="11"/>
    </row>
    <row r="180">
      <c r="B180" s="11"/>
    </row>
    <row r="181">
      <c r="B181" s="11"/>
    </row>
    <row r="182">
      <c r="B182" s="11"/>
    </row>
    <row r="183">
      <c r="B183" s="11"/>
    </row>
    <row r="184">
      <c r="B184" s="11"/>
    </row>
    <row r="185">
      <c r="B185" s="11"/>
    </row>
    <row r="186">
      <c r="B186" s="11"/>
    </row>
    <row r="187">
      <c r="B187" s="11"/>
    </row>
    <row r="188">
      <c r="B188" s="11"/>
    </row>
    <row r="189">
      <c r="B189" s="11"/>
    </row>
    <row r="190">
      <c r="B190" s="11"/>
    </row>
    <row r="191">
      <c r="B191" s="11"/>
    </row>
    <row r="192">
      <c r="B192" s="11"/>
    </row>
    <row r="193">
      <c r="B193" s="11"/>
    </row>
    <row r="194">
      <c r="B194" s="11"/>
    </row>
    <row r="195">
      <c r="B195" s="11"/>
    </row>
    <row r="196">
      <c r="B196" s="11"/>
    </row>
    <row r="197">
      <c r="B197" s="11"/>
    </row>
    <row r="198">
      <c r="B198" s="11"/>
    </row>
    <row r="199">
      <c r="B199" s="11"/>
    </row>
    <row r="200">
      <c r="B200" s="11"/>
    </row>
    <row r="201">
      <c r="B201" s="11"/>
    </row>
    <row r="202">
      <c r="B202" s="11"/>
    </row>
    <row r="203">
      <c r="B203" s="11"/>
    </row>
    <row r="204">
      <c r="B204" s="11"/>
    </row>
    <row r="205">
      <c r="B205" s="11"/>
    </row>
    <row r="206">
      <c r="B206" s="11"/>
    </row>
    <row r="207">
      <c r="B207" s="11"/>
    </row>
    <row r="208">
      <c r="B208" s="11"/>
    </row>
    <row r="209">
      <c r="B209" s="11"/>
    </row>
    <row r="210">
      <c r="B210" s="11"/>
    </row>
    <row r="211">
      <c r="B211" s="11"/>
    </row>
    <row r="212">
      <c r="B212" s="11"/>
    </row>
    <row r="213">
      <c r="B213" s="11"/>
    </row>
    <row r="214">
      <c r="B214" s="11"/>
    </row>
    <row r="215">
      <c r="B215" s="11"/>
    </row>
    <row r="216">
      <c r="B216" s="11"/>
    </row>
    <row r="217">
      <c r="B217" s="11"/>
    </row>
    <row r="218">
      <c r="B218" s="11"/>
    </row>
    <row r="219">
      <c r="B219" s="11"/>
    </row>
    <row r="220">
      <c r="B220" s="11"/>
    </row>
    <row r="221">
      <c r="B221" s="11"/>
    </row>
    <row r="222">
      <c r="B222" s="11"/>
    </row>
    <row r="223">
      <c r="B223" s="11"/>
    </row>
    <row r="224">
      <c r="B224" s="11"/>
    </row>
    <row r="225">
      <c r="B225" s="11"/>
    </row>
    <row r="226">
      <c r="B226" s="11"/>
    </row>
    <row r="227">
      <c r="B227" s="11"/>
    </row>
    <row r="228">
      <c r="B228" s="11"/>
    </row>
    <row r="229">
      <c r="B229" s="11"/>
    </row>
    <row r="230">
      <c r="B230" s="11"/>
    </row>
    <row r="231">
      <c r="B231" s="11"/>
    </row>
    <row r="232">
      <c r="B232" s="11"/>
    </row>
    <row r="233">
      <c r="B233" s="11"/>
    </row>
    <row r="234">
      <c r="B234" s="11"/>
    </row>
    <row r="235">
      <c r="B235" s="11"/>
    </row>
    <row r="236">
      <c r="B236" s="11"/>
    </row>
    <row r="237">
      <c r="B237" s="11"/>
    </row>
    <row r="238">
      <c r="B238" s="11"/>
    </row>
    <row r="239">
      <c r="B239" s="11"/>
    </row>
    <row r="240">
      <c r="B240" s="11"/>
    </row>
    <row r="241">
      <c r="B241" s="11"/>
    </row>
    <row r="242">
      <c r="B242" s="11"/>
    </row>
    <row r="243">
      <c r="B243" s="11"/>
    </row>
    <row r="244">
      <c r="B244" s="11"/>
    </row>
    <row r="245">
      <c r="B245" s="11"/>
    </row>
    <row r="246">
      <c r="B246" s="11"/>
    </row>
    <row r="247">
      <c r="B247" s="11"/>
    </row>
    <row r="248">
      <c r="B248" s="11"/>
    </row>
    <row r="249">
      <c r="B249" s="11"/>
    </row>
    <row r="250">
      <c r="B250" s="11"/>
    </row>
    <row r="251">
      <c r="B251" s="11"/>
    </row>
    <row r="252">
      <c r="B252" s="11"/>
    </row>
    <row r="253">
      <c r="B253" s="11"/>
    </row>
    <row r="254">
      <c r="B254" s="11"/>
    </row>
    <row r="255">
      <c r="B255" s="11"/>
    </row>
    <row r="256">
      <c r="B256" s="11"/>
    </row>
    <row r="257">
      <c r="B257" s="11"/>
    </row>
    <row r="258">
      <c r="B258" s="11"/>
    </row>
    <row r="259">
      <c r="B259" s="11"/>
    </row>
    <row r="260">
      <c r="B260" s="11"/>
    </row>
    <row r="261">
      <c r="B261" s="11"/>
    </row>
    <row r="262">
      <c r="B262" s="11"/>
    </row>
    <row r="263">
      <c r="B263" s="11"/>
    </row>
    <row r="264">
      <c r="B264" s="11"/>
    </row>
    <row r="265">
      <c r="B265" s="11"/>
    </row>
    <row r="266">
      <c r="B266" s="11"/>
    </row>
    <row r="267">
      <c r="B267" s="11"/>
    </row>
    <row r="268">
      <c r="B268" s="11"/>
    </row>
    <row r="269">
      <c r="B269" s="11"/>
    </row>
    <row r="270">
      <c r="B270" s="11"/>
    </row>
    <row r="271">
      <c r="B271" s="11"/>
    </row>
    <row r="272">
      <c r="B272" s="11"/>
    </row>
    <row r="273">
      <c r="B273" s="11"/>
    </row>
    <row r="274">
      <c r="B274" s="11"/>
    </row>
    <row r="275">
      <c r="B275" s="11"/>
    </row>
    <row r="276">
      <c r="B276" s="11"/>
    </row>
    <row r="277">
      <c r="B277" s="11"/>
    </row>
    <row r="278">
      <c r="B278" s="11"/>
    </row>
    <row r="279">
      <c r="B279" s="11"/>
    </row>
    <row r="280">
      <c r="B280" s="11"/>
    </row>
    <row r="281">
      <c r="B281" s="11"/>
    </row>
    <row r="282">
      <c r="B282" s="11"/>
    </row>
    <row r="283">
      <c r="B283" s="11"/>
    </row>
    <row r="284">
      <c r="B284" s="11"/>
    </row>
    <row r="285">
      <c r="B285" s="11"/>
    </row>
    <row r="286">
      <c r="B286" s="11"/>
    </row>
    <row r="287">
      <c r="B287" s="11"/>
    </row>
    <row r="288">
      <c r="B288" s="11"/>
    </row>
    <row r="289">
      <c r="B289" s="11"/>
    </row>
    <row r="290">
      <c r="B290" s="11"/>
    </row>
    <row r="291">
      <c r="B291" s="11"/>
    </row>
    <row r="292">
      <c r="B292" s="11"/>
    </row>
    <row r="293">
      <c r="B293" s="11"/>
    </row>
    <row r="294">
      <c r="B294" s="11"/>
    </row>
    <row r="295">
      <c r="B295" s="11"/>
    </row>
    <row r="296">
      <c r="B296" s="11"/>
    </row>
    <row r="297">
      <c r="B297" s="11"/>
    </row>
    <row r="298">
      <c r="B298" s="11"/>
    </row>
    <row r="299">
      <c r="B299" s="11"/>
    </row>
    <row r="300">
      <c r="B300" s="11"/>
    </row>
    <row r="301">
      <c r="B301" s="11"/>
    </row>
    <row r="302">
      <c r="B302" s="11"/>
    </row>
    <row r="303">
      <c r="B303" s="11"/>
    </row>
    <row r="304">
      <c r="B304" s="11"/>
    </row>
    <row r="305">
      <c r="B305" s="11"/>
    </row>
    <row r="306">
      <c r="B306" s="11"/>
    </row>
    <row r="307">
      <c r="B307" s="11"/>
    </row>
    <row r="308">
      <c r="B308" s="11"/>
    </row>
    <row r="309">
      <c r="B309" s="11"/>
    </row>
    <row r="310">
      <c r="B310" s="11"/>
    </row>
    <row r="311">
      <c r="B311" s="11"/>
    </row>
    <row r="312">
      <c r="B312" s="11"/>
    </row>
    <row r="313">
      <c r="B313" s="11"/>
    </row>
    <row r="314">
      <c r="B314" s="11"/>
    </row>
    <row r="315">
      <c r="B315" s="11"/>
    </row>
    <row r="316">
      <c r="B316" s="11"/>
    </row>
    <row r="317">
      <c r="B317" s="11"/>
    </row>
    <row r="318">
      <c r="B318" s="11"/>
    </row>
    <row r="319">
      <c r="B319" s="11"/>
    </row>
    <row r="320">
      <c r="B320" s="11"/>
    </row>
    <row r="321">
      <c r="B321" s="11"/>
    </row>
    <row r="322">
      <c r="B322" s="11"/>
    </row>
    <row r="323">
      <c r="B323" s="11"/>
    </row>
    <row r="324">
      <c r="B324" s="11"/>
    </row>
    <row r="325">
      <c r="B325" s="11"/>
    </row>
    <row r="326">
      <c r="B326" s="11"/>
    </row>
    <row r="327">
      <c r="B327" s="11"/>
    </row>
    <row r="328">
      <c r="B328" s="11"/>
    </row>
    <row r="329">
      <c r="B329" s="11"/>
    </row>
    <row r="330">
      <c r="B330" s="11"/>
    </row>
    <row r="331">
      <c r="B331" s="11"/>
    </row>
    <row r="332">
      <c r="B332" s="11"/>
    </row>
    <row r="333">
      <c r="B333" s="11"/>
    </row>
    <row r="334">
      <c r="B334" s="11"/>
    </row>
    <row r="335">
      <c r="B335" s="11"/>
    </row>
    <row r="336">
      <c r="B336" s="11"/>
    </row>
    <row r="337">
      <c r="B337" s="11"/>
    </row>
    <row r="338">
      <c r="B338" s="11"/>
    </row>
    <row r="339">
      <c r="B339" s="11"/>
    </row>
    <row r="340">
      <c r="B340" s="11"/>
    </row>
    <row r="341">
      <c r="B341" s="11"/>
    </row>
    <row r="342">
      <c r="B342" s="11"/>
    </row>
    <row r="343">
      <c r="B343" s="11"/>
    </row>
    <row r="344">
      <c r="B344" s="11"/>
    </row>
    <row r="345">
      <c r="B345" s="11"/>
    </row>
    <row r="346">
      <c r="B346" s="11"/>
    </row>
    <row r="347">
      <c r="B347" s="11"/>
    </row>
    <row r="348">
      <c r="B348" s="11"/>
    </row>
    <row r="349">
      <c r="B349" s="11"/>
    </row>
    <row r="350">
      <c r="B350" s="11"/>
    </row>
    <row r="351">
      <c r="B351" s="11"/>
    </row>
    <row r="352">
      <c r="B352" s="11"/>
    </row>
    <row r="353">
      <c r="B353" s="11"/>
    </row>
    <row r="354">
      <c r="B354" s="11"/>
    </row>
    <row r="355">
      <c r="B355" s="11"/>
    </row>
    <row r="356">
      <c r="B356" s="11"/>
    </row>
    <row r="357">
      <c r="B357" s="11"/>
    </row>
    <row r="358">
      <c r="B358" s="11"/>
    </row>
    <row r="359">
      <c r="B359" s="11"/>
    </row>
    <row r="360">
      <c r="B360" s="11"/>
    </row>
    <row r="361">
      <c r="B361" s="11"/>
    </row>
    <row r="362">
      <c r="B362" s="11"/>
    </row>
    <row r="363">
      <c r="B363" s="11"/>
    </row>
    <row r="364">
      <c r="B364" s="11"/>
    </row>
    <row r="365">
      <c r="B365" s="11"/>
    </row>
    <row r="366">
      <c r="B366" s="11"/>
    </row>
    <row r="367">
      <c r="B367" s="11"/>
    </row>
    <row r="368">
      <c r="B368" s="11"/>
    </row>
    <row r="369">
      <c r="B369" s="11"/>
    </row>
    <row r="370">
      <c r="B370" s="11"/>
    </row>
    <row r="371">
      <c r="B371" s="11"/>
    </row>
    <row r="372">
      <c r="B372" s="11"/>
    </row>
    <row r="373">
      <c r="B373" s="11"/>
    </row>
    <row r="374">
      <c r="B374" s="11"/>
    </row>
    <row r="375">
      <c r="B375" s="11"/>
    </row>
    <row r="376">
      <c r="B376" s="11"/>
    </row>
    <row r="377">
      <c r="B377" s="11"/>
    </row>
    <row r="378">
      <c r="B378" s="11"/>
    </row>
    <row r="379">
      <c r="B379" s="11"/>
    </row>
    <row r="380">
      <c r="B380" s="11"/>
    </row>
    <row r="381">
      <c r="B381" s="11"/>
    </row>
    <row r="382">
      <c r="B382" s="11"/>
    </row>
    <row r="383">
      <c r="B383" s="11"/>
    </row>
    <row r="384">
      <c r="B384" s="11"/>
    </row>
    <row r="385">
      <c r="B385" s="11"/>
    </row>
    <row r="386">
      <c r="B386" s="11"/>
    </row>
    <row r="387">
      <c r="B387" s="11"/>
    </row>
    <row r="388">
      <c r="B388" s="11"/>
    </row>
    <row r="389">
      <c r="B389" s="11"/>
    </row>
    <row r="390">
      <c r="B390" s="11"/>
    </row>
    <row r="391">
      <c r="B391" s="11"/>
    </row>
    <row r="392">
      <c r="B392" s="11"/>
    </row>
    <row r="393">
      <c r="B393" s="11"/>
    </row>
    <row r="394">
      <c r="B394" s="11"/>
    </row>
    <row r="395">
      <c r="B395" s="11"/>
    </row>
    <row r="396">
      <c r="B396" s="11"/>
    </row>
    <row r="397">
      <c r="B397" s="11"/>
    </row>
    <row r="398">
      <c r="B398" s="11"/>
    </row>
    <row r="399">
      <c r="B399" s="11"/>
    </row>
    <row r="400">
      <c r="B400" s="11"/>
    </row>
    <row r="401">
      <c r="B401" s="11"/>
    </row>
    <row r="402">
      <c r="B402" s="11"/>
    </row>
    <row r="403">
      <c r="B403" s="11"/>
    </row>
    <row r="404">
      <c r="B404" s="11"/>
    </row>
    <row r="405">
      <c r="B405" s="11"/>
    </row>
    <row r="406">
      <c r="B406" s="11"/>
    </row>
    <row r="407">
      <c r="B407" s="11"/>
    </row>
    <row r="408">
      <c r="B408" s="11"/>
    </row>
    <row r="409">
      <c r="B409" s="11"/>
    </row>
    <row r="410">
      <c r="B410" s="11"/>
    </row>
    <row r="411">
      <c r="B411" s="11"/>
    </row>
    <row r="412">
      <c r="B412" s="11"/>
    </row>
    <row r="413">
      <c r="B413" s="11"/>
    </row>
    <row r="414">
      <c r="B414" s="11"/>
    </row>
    <row r="415">
      <c r="B415" s="11"/>
    </row>
    <row r="416">
      <c r="B416" s="11"/>
    </row>
    <row r="417">
      <c r="B417" s="11"/>
    </row>
    <row r="418">
      <c r="B418" s="11"/>
    </row>
    <row r="419">
      <c r="B419" s="11"/>
    </row>
    <row r="420">
      <c r="B420" s="11"/>
    </row>
    <row r="421">
      <c r="B421" s="11"/>
    </row>
    <row r="422">
      <c r="B422" s="11"/>
    </row>
    <row r="423">
      <c r="B423" s="11"/>
    </row>
    <row r="424">
      <c r="B424" s="11"/>
    </row>
    <row r="425">
      <c r="B425" s="11"/>
    </row>
    <row r="426">
      <c r="B426" s="11"/>
    </row>
    <row r="427">
      <c r="B427" s="11"/>
    </row>
    <row r="428">
      <c r="B428" s="11"/>
    </row>
    <row r="429">
      <c r="B429" s="11"/>
    </row>
    <row r="430">
      <c r="B430" s="11"/>
    </row>
    <row r="431">
      <c r="B431" s="11"/>
    </row>
    <row r="432">
      <c r="B432" s="11"/>
    </row>
    <row r="433">
      <c r="B433" s="11"/>
    </row>
    <row r="434">
      <c r="B434" s="11"/>
    </row>
    <row r="435">
      <c r="B435" s="11"/>
    </row>
    <row r="436">
      <c r="B436" s="11"/>
    </row>
    <row r="437">
      <c r="B437" s="11"/>
    </row>
    <row r="438">
      <c r="B438" s="11"/>
    </row>
    <row r="439">
      <c r="B439" s="11"/>
    </row>
    <row r="440">
      <c r="B440" s="11"/>
    </row>
    <row r="441">
      <c r="B441" s="11"/>
    </row>
    <row r="442">
      <c r="B442" s="11"/>
    </row>
    <row r="443">
      <c r="B443" s="11"/>
    </row>
    <row r="444">
      <c r="B444" s="11"/>
    </row>
    <row r="445">
      <c r="B445" s="11"/>
    </row>
    <row r="446">
      <c r="B446" s="11"/>
    </row>
    <row r="447">
      <c r="B447" s="11"/>
    </row>
    <row r="448">
      <c r="B448" s="11"/>
    </row>
    <row r="449">
      <c r="B449" s="11"/>
    </row>
    <row r="450">
      <c r="B450" s="11"/>
    </row>
    <row r="451">
      <c r="B451" s="11"/>
    </row>
    <row r="452">
      <c r="B452" s="11"/>
    </row>
    <row r="453">
      <c r="B453" s="11"/>
    </row>
    <row r="454">
      <c r="B454" s="11"/>
    </row>
    <row r="455">
      <c r="B455" s="11"/>
    </row>
    <row r="456">
      <c r="B456" s="11"/>
    </row>
    <row r="457">
      <c r="B457" s="11"/>
    </row>
    <row r="458">
      <c r="B458" s="11"/>
    </row>
    <row r="459">
      <c r="B459" s="11"/>
    </row>
    <row r="460">
      <c r="B460" s="11"/>
    </row>
    <row r="461">
      <c r="B461" s="11"/>
    </row>
    <row r="462">
      <c r="B462" s="11"/>
    </row>
    <row r="463">
      <c r="B463" s="11"/>
    </row>
    <row r="464">
      <c r="B464" s="11"/>
    </row>
    <row r="465">
      <c r="B465" s="11"/>
    </row>
    <row r="466">
      <c r="B466" s="11"/>
    </row>
    <row r="467">
      <c r="B467" s="11"/>
    </row>
    <row r="468">
      <c r="B468" s="11"/>
    </row>
    <row r="469">
      <c r="B469" s="11"/>
    </row>
    <row r="470">
      <c r="B470" s="11"/>
    </row>
    <row r="471">
      <c r="B471" s="11"/>
    </row>
    <row r="472">
      <c r="B472" s="11"/>
    </row>
    <row r="473">
      <c r="B473" s="11"/>
    </row>
    <row r="474">
      <c r="B474" s="11"/>
    </row>
    <row r="475">
      <c r="B475" s="11"/>
    </row>
    <row r="476">
      <c r="B476" s="11"/>
    </row>
    <row r="477">
      <c r="B477" s="11"/>
    </row>
    <row r="478">
      <c r="B478" s="11"/>
    </row>
    <row r="479">
      <c r="B479" s="11"/>
    </row>
    <row r="480">
      <c r="B480" s="11"/>
    </row>
    <row r="481">
      <c r="B481" s="11"/>
    </row>
    <row r="482">
      <c r="B482" s="11"/>
    </row>
    <row r="483">
      <c r="B483" s="11"/>
    </row>
    <row r="484">
      <c r="B484" s="11"/>
    </row>
    <row r="485">
      <c r="B485" s="11"/>
    </row>
    <row r="486">
      <c r="B486" s="11"/>
    </row>
    <row r="487">
      <c r="B487" s="11"/>
    </row>
    <row r="488">
      <c r="B488" s="11"/>
    </row>
    <row r="489">
      <c r="B489" s="11"/>
    </row>
    <row r="490">
      <c r="B490" s="11"/>
    </row>
    <row r="491">
      <c r="B491" s="11"/>
    </row>
    <row r="492">
      <c r="B492" s="11"/>
    </row>
    <row r="493">
      <c r="B493" s="11"/>
    </row>
    <row r="494">
      <c r="B494" s="11"/>
    </row>
    <row r="495">
      <c r="B495" s="11"/>
    </row>
    <row r="496">
      <c r="B496" s="11"/>
    </row>
    <row r="497">
      <c r="B497" s="11"/>
    </row>
    <row r="498">
      <c r="B498" s="11"/>
    </row>
    <row r="499">
      <c r="B499" s="11"/>
    </row>
    <row r="500">
      <c r="B500" s="11"/>
    </row>
    <row r="501">
      <c r="B501" s="11"/>
    </row>
    <row r="502">
      <c r="B502" s="11"/>
    </row>
    <row r="503">
      <c r="B503" s="11"/>
    </row>
    <row r="504">
      <c r="B504" s="11"/>
    </row>
    <row r="505">
      <c r="B505" s="11"/>
    </row>
    <row r="506">
      <c r="B506" s="11"/>
    </row>
    <row r="507">
      <c r="B507" s="11"/>
    </row>
    <row r="508">
      <c r="B508" s="11"/>
    </row>
    <row r="509">
      <c r="B509" s="11"/>
    </row>
    <row r="510">
      <c r="B510" s="11"/>
    </row>
    <row r="511">
      <c r="B511" s="11"/>
    </row>
    <row r="512">
      <c r="B512" s="11"/>
    </row>
    <row r="513">
      <c r="B513" s="11"/>
    </row>
    <row r="514">
      <c r="B514" s="11"/>
    </row>
    <row r="515">
      <c r="B515" s="11"/>
    </row>
    <row r="516">
      <c r="B516" s="11"/>
    </row>
    <row r="517">
      <c r="B517" s="11"/>
    </row>
    <row r="518">
      <c r="B518" s="11"/>
    </row>
    <row r="519">
      <c r="B519" s="11"/>
    </row>
    <row r="520">
      <c r="B520" s="11"/>
    </row>
    <row r="521">
      <c r="B521" s="11"/>
    </row>
    <row r="522">
      <c r="B522" s="11"/>
    </row>
    <row r="523">
      <c r="B523" s="11"/>
    </row>
    <row r="524">
      <c r="B524" s="11"/>
    </row>
    <row r="525">
      <c r="B525" s="11"/>
    </row>
    <row r="526">
      <c r="B526" s="11"/>
    </row>
    <row r="527">
      <c r="B527" s="11"/>
    </row>
    <row r="528">
      <c r="B528" s="11"/>
    </row>
    <row r="529">
      <c r="B529" s="11"/>
    </row>
    <row r="530">
      <c r="B530" s="11"/>
    </row>
    <row r="531">
      <c r="B531" s="11"/>
    </row>
    <row r="532">
      <c r="B532" s="11"/>
    </row>
    <row r="533">
      <c r="B533" s="11"/>
    </row>
    <row r="534">
      <c r="B534" s="11"/>
    </row>
    <row r="535">
      <c r="B535" s="11"/>
    </row>
    <row r="536">
      <c r="B536" s="11"/>
    </row>
    <row r="537">
      <c r="B537" s="11"/>
    </row>
    <row r="538">
      <c r="B538" s="11"/>
    </row>
    <row r="539">
      <c r="B539" s="11"/>
    </row>
    <row r="540">
      <c r="B540" s="11"/>
    </row>
    <row r="541">
      <c r="B541" s="11"/>
    </row>
    <row r="542">
      <c r="B542" s="11"/>
    </row>
    <row r="543">
      <c r="B543" s="11"/>
    </row>
    <row r="544">
      <c r="B544" s="11"/>
    </row>
    <row r="545">
      <c r="B545" s="11"/>
    </row>
    <row r="546">
      <c r="B546" s="11"/>
    </row>
    <row r="547">
      <c r="B547" s="11"/>
    </row>
    <row r="548">
      <c r="B548" s="11"/>
    </row>
    <row r="549">
      <c r="B549" s="11"/>
    </row>
    <row r="550">
      <c r="B550" s="11"/>
    </row>
    <row r="551">
      <c r="B551" s="11"/>
    </row>
    <row r="552">
      <c r="B552" s="11"/>
    </row>
    <row r="553">
      <c r="B553" s="11"/>
    </row>
    <row r="554">
      <c r="B554" s="11"/>
    </row>
    <row r="555">
      <c r="B555" s="11"/>
    </row>
    <row r="556">
      <c r="B556" s="11"/>
    </row>
    <row r="557">
      <c r="B557" s="11"/>
    </row>
    <row r="558">
      <c r="B558" s="11"/>
    </row>
    <row r="559">
      <c r="B559" s="11"/>
    </row>
    <row r="560">
      <c r="B560" s="11"/>
    </row>
    <row r="561">
      <c r="B561" s="11"/>
    </row>
    <row r="562">
      <c r="B562" s="11"/>
    </row>
    <row r="563">
      <c r="B563" s="11"/>
    </row>
    <row r="564">
      <c r="B564" s="11"/>
    </row>
    <row r="565">
      <c r="B565" s="11"/>
    </row>
    <row r="566">
      <c r="B566" s="11"/>
    </row>
    <row r="567">
      <c r="B567" s="11"/>
    </row>
    <row r="568">
      <c r="B568" s="11"/>
    </row>
    <row r="569">
      <c r="B569" s="11"/>
    </row>
    <row r="570">
      <c r="B570" s="11"/>
    </row>
    <row r="571">
      <c r="B571" s="11"/>
    </row>
    <row r="572">
      <c r="B572" s="11"/>
    </row>
    <row r="573">
      <c r="B573" s="11"/>
    </row>
    <row r="574">
      <c r="B574" s="11"/>
    </row>
    <row r="575">
      <c r="B575" s="11"/>
    </row>
    <row r="576">
      <c r="B576" s="11"/>
    </row>
    <row r="577">
      <c r="B577" s="11"/>
    </row>
    <row r="578">
      <c r="B578" s="11"/>
    </row>
    <row r="579">
      <c r="B579" s="11"/>
    </row>
    <row r="580">
      <c r="B580" s="11"/>
    </row>
    <row r="581">
      <c r="B581" s="11"/>
    </row>
    <row r="582">
      <c r="B582" s="11"/>
    </row>
    <row r="583">
      <c r="B583" s="11"/>
    </row>
    <row r="584">
      <c r="B584" s="11"/>
    </row>
    <row r="585">
      <c r="B585" s="11"/>
    </row>
    <row r="586">
      <c r="B586" s="11"/>
    </row>
    <row r="587">
      <c r="B587" s="11"/>
    </row>
    <row r="588">
      <c r="B588" s="11"/>
    </row>
    <row r="589">
      <c r="B589" s="11"/>
    </row>
    <row r="590">
      <c r="B590" s="11"/>
    </row>
    <row r="591">
      <c r="B591" s="11"/>
    </row>
    <row r="592">
      <c r="B592" s="11"/>
    </row>
    <row r="593">
      <c r="B593" s="11"/>
    </row>
    <row r="594">
      <c r="B594" s="11"/>
    </row>
    <row r="595">
      <c r="B595" s="11"/>
    </row>
    <row r="596">
      <c r="B596" s="11"/>
    </row>
    <row r="597">
      <c r="B597" s="11"/>
    </row>
    <row r="598">
      <c r="B598" s="11"/>
    </row>
    <row r="599">
      <c r="B599" s="11"/>
    </row>
    <row r="600">
      <c r="B600" s="11"/>
    </row>
    <row r="601">
      <c r="B601" s="11"/>
    </row>
    <row r="602">
      <c r="B602" s="11"/>
    </row>
    <row r="603">
      <c r="B603" s="11"/>
    </row>
    <row r="604">
      <c r="B604" s="11"/>
    </row>
    <row r="605">
      <c r="B605" s="11"/>
    </row>
    <row r="606">
      <c r="B606" s="11"/>
    </row>
    <row r="607">
      <c r="B607" s="11"/>
    </row>
    <row r="608">
      <c r="B608" s="11"/>
    </row>
    <row r="609">
      <c r="B609" s="11"/>
    </row>
    <row r="610">
      <c r="B610" s="11"/>
    </row>
    <row r="611">
      <c r="B611" s="11"/>
    </row>
    <row r="612">
      <c r="B612" s="11"/>
    </row>
    <row r="613">
      <c r="B613" s="11"/>
    </row>
    <row r="614">
      <c r="B614" s="11"/>
    </row>
    <row r="615">
      <c r="B615" s="11"/>
    </row>
    <row r="616">
      <c r="B616" s="11"/>
    </row>
    <row r="617">
      <c r="B617" s="11"/>
    </row>
    <row r="618">
      <c r="B618" s="11"/>
    </row>
    <row r="619">
      <c r="B619" s="11"/>
    </row>
    <row r="620">
      <c r="B620" s="11"/>
    </row>
    <row r="621">
      <c r="B621" s="11"/>
    </row>
    <row r="622">
      <c r="B622" s="11"/>
    </row>
    <row r="623">
      <c r="B623" s="11"/>
    </row>
    <row r="624">
      <c r="B624" s="11"/>
    </row>
    <row r="625">
      <c r="B625" s="11"/>
    </row>
    <row r="626">
      <c r="B626" s="11"/>
    </row>
    <row r="627">
      <c r="B627" s="11"/>
    </row>
    <row r="628">
      <c r="B628" s="11"/>
    </row>
    <row r="629">
      <c r="B629" s="11"/>
    </row>
    <row r="630">
      <c r="B630" s="11"/>
    </row>
    <row r="631">
      <c r="B631" s="11"/>
    </row>
    <row r="632">
      <c r="B632" s="11"/>
    </row>
    <row r="633">
      <c r="B633" s="11"/>
    </row>
    <row r="634">
      <c r="B634" s="11"/>
    </row>
    <row r="635">
      <c r="B635" s="11"/>
    </row>
    <row r="636">
      <c r="B636" s="11"/>
    </row>
    <row r="637">
      <c r="B637" s="11"/>
    </row>
    <row r="638">
      <c r="B638" s="11"/>
    </row>
    <row r="639">
      <c r="B639" s="11"/>
    </row>
    <row r="640">
      <c r="B640" s="11"/>
    </row>
    <row r="641">
      <c r="B641" s="11"/>
    </row>
    <row r="642">
      <c r="B642" s="11"/>
    </row>
    <row r="643">
      <c r="B643" s="11"/>
    </row>
    <row r="644">
      <c r="B644" s="11"/>
    </row>
    <row r="645">
      <c r="B645" s="11"/>
    </row>
    <row r="646">
      <c r="B646" s="11"/>
    </row>
    <row r="647">
      <c r="B647" s="11"/>
    </row>
    <row r="648">
      <c r="B648" s="11"/>
    </row>
    <row r="649">
      <c r="B649" s="11"/>
    </row>
    <row r="650">
      <c r="B650" s="11"/>
    </row>
    <row r="651">
      <c r="B651" s="11"/>
    </row>
    <row r="652">
      <c r="B652" s="11"/>
    </row>
    <row r="653">
      <c r="B653" s="11"/>
    </row>
    <row r="654">
      <c r="B654" s="11"/>
    </row>
    <row r="655">
      <c r="B655" s="11"/>
    </row>
    <row r="656">
      <c r="B656" s="11"/>
    </row>
    <row r="657">
      <c r="B657" s="11"/>
    </row>
    <row r="658">
      <c r="B658" s="11"/>
    </row>
    <row r="659">
      <c r="B659" s="11"/>
    </row>
    <row r="660">
      <c r="B660" s="11"/>
    </row>
    <row r="661">
      <c r="B661" s="11"/>
    </row>
    <row r="662">
      <c r="B662" s="11"/>
    </row>
    <row r="663">
      <c r="B663" s="11"/>
    </row>
    <row r="664">
      <c r="B664" s="11"/>
    </row>
    <row r="665">
      <c r="B665" s="11"/>
    </row>
    <row r="666">
      <c r="B666" s="11"/>
    </row>
    <row r="667">
      <c r="B667" s="11"/>
    </row>
    <row r="668">
      <c r="B668" s="11"/>
    </row>
    <row r="669">
      <c r="B669" s="11"/>
    </row>
    <row r="670">
      <c r="B670" s="11"/>
    </row>
    <row r="671">
      <c r="B671" s="11"/>
    </row>
    <row r="672">
      <c r="B672" s="11"/>
    </row>
    <row r="673">
      <c r="B673" s="11"/>
    </row>
    <row r="674">
      <c r="B674" s="11"/>
    </row>
    <row r="675">
      <c r="B675" s="11"/>
    </row>
    <row r="676">
      <c r="B676" s="11"/>
    </row>
    <row r="677">
      <c r="B677" s="11"/>
    </row>
    <row r="678">
      <c r="B678" s="11"/>
    </row>
    <row r="679">
      <c r="B679" s="11"/>
    </row>
    <row r="680">
      <c r="B680" s="11"/>
    </row>
    <row r="681">
      <c r="B681" s="11"/>
    </row>
    <row r="682">
      <c r="B682" s="11"/>
    </row>
    <row r="683">
      <c r="B683" s="11"/>
    </row>
    <row r="684">
      <c r="B684" s="11"/>
    </row>
    <row r="685">
      <c r="B685" s="11"/>
    </row>
    <row r="686">
      <c r="B686" s="11"/>
    </row>
    <row r="687">
      <c r="B687" s="11"/>
    </row>
    <row r="688">
      <c r="B688" s="11"/>
    </row>
    <row r="689">
      <c r="B689" s="11"/>
    </row>
    <row r="690">
      <c r="B690" s="11"/>
    </row>
    <row r="691">
      <c r="B691" s="11"/>
    </row>
    <row r="692">
      <c r="B692" s="11"/>
    </row>
    <row r="693">
      <c r="B693" s="11"/>
    </row>
    <row r="694">
      <c r="B694" s="11"/>
    </row>
    <row r="695">
      <c r="B695" s="11"/>
    </row>
    <row r="696">
      <c r="B696" s="11"/>
    </row>
    <row r="697">
      <c r="B697" s="11"/>
    </row>
    <row r="698">
      <c r="B698" s="11"/>
    </row>
    <row r="699">
      <c r="B699" s="11"/>
    </row>
    <row r="700">
      <c r="B700" s="11"/>
    </row>
    <row r="701">
      <c r="B701" s="11"/>
    </row>
    <row r="702">
      <c r="B702" s="11"/>
    </row>
    <row r="703">
      <c r="B703" s="11"/>
    </row>
    <row r="704">
      <c r="B704" s="11"/>
    </row>
    <row r="705">
      <c r="B705" s="11"/>
    </row>
    <row r="706">
      <c r="B706" s="11"/>
    </row>
    <row r="707">
      <c r="B707" s="11"/>
    </row>
    <row r="708">
      <c r="B708" s="11"/>
    </row>
    <row r="709">
      <c r="B709" s="11"/>
    </row>
    <row r="710">
      <c r="B710" s="11"/>
    </row>
    <row r="711">
      <c r="B711" s="11"/>
    </row>
    <row r="712">
      <c r="B712" s="11"/>
    </row>
    <row r="713">
      <c r="B713" s="11"/>
    </row>
    <row r="714">
      <c r="B714" s="11"/>
    </row>
    <row r="715">
      <c r="B715" s="11"/>
    </row>
    <row r="716">
      <c r="B716" s="11"/>
    </row>
    <row r="717">
      <c r="B717" s="11"/>
    </row>
    <row r="718">
      <c r="B718" s="11"/>
    </row>
    <row r="719">
      <c r="B719" s="11"/>
    </row>
    <row r="720">
      <c r="B720" s="11"/>
    </row>
    <row r="721">
      <c r="B721" s="11"/>
    </row>
    <row r="722">
      <c r="B722" s="11"/>
    </row>
    <row r="723">
      <c r="B723" s="11"/>
    </row>
    <row r="724">
      <c r="B724" s="11"/>
    </row>
    <row r="725">
      <c r="B725" s="11"/>
    </row>
    <row r="726">
      <c r="B726" s="11"/>
    </row>
    <row r="727">
      <c r="B727" s="11"/>
    </row>
    <row r="728">
      <c r="B728" s="11"/>
    </row>
    <row r="729">
      <c r="B729" s="11"/>
    </row>
    <row r="730">
      <c r="B730" s="11"/>
    </row>
    <row r="731">
      <c r="B731" s="11"/>
    </row>
    <row r="732">
      <c r="B732" s="11"/>
    </row>
    <row r="733">
      <c r="B733" s="11"/>
    </row>
    <row r="734">
      <c r="B734" s="11"/>
    </row>
    <row r="735">
      <c r="B735" s="11"/>
    </row>
    <row r="736">
      <c r="B736" s="11"/>
    </row>
    <row r="737">
      <c r="B737" s="11"/>
    </row>
    <row r="738">
      <c r="B738" s="11"/>
    </row>
    <row r="739">
      <c r="B739" s="11"/>
    </row>
    <row r="740">
      <c r="B740" s="11"/>
    </row>
    <row r="741">
      <c r="B741" s="11"/>
    </row>
    <row r="742">
      <c r="B742" s="11"/>
    </row>
    <row r="743">
      <c r="B743" s="11"/>
    </row>
    <row r="744">
      <c r="B744" s="11"/>
    </row>
    <row r="745">
      <c r="B745" s="11"/>
    </row>
    <row r="746">
      <c r="B746" s="11"/>
    </row>
    <row r="747">
      <c r="B747" s="11"/>
    </row>
    <row r="748">
      <c r="B748" s="11"/>
    </row>
    <row r="749">
      <c r="B749" s="11"/>
    </row>
    <row r="750">
      <c r="B750" s="11"/>
    </row>
    <row r="751">
      <c r="B751" s="11"/>
    </row>
    <row r="752">
      <c r="B752" s="11"/>
    </row>
    <row r="753">
      <c r="B753" s="11"/>
    </row>
    <row r="754">
      <c r="B754" s="11"/>
    </row>
    <row r="755">
      <c r="B755" s="11"/>
    </row>
    <row r="756">
      <c r="B756" s="11"/>
    </row>
    <row r="757">
      <c r="B757" s="11"/>
    </row>
    <row r="758">
      <c r="B758" s="11"/>
    </row>
    <row r="759">
      <c r="B759" s="11"/>
    </row>
    <row r="760">
      <c r="B760" s="11"/>
    </row>
    <row r="761">
      <c r="B761" s="11"/>
    </row>
    <row r="762">
      <c r="B762" s="11"/>
    </row>
    <row r="763">
      <c r="B763" s="11"/>
    </row>
    <row r="764">
      <c r="B764" s="11"/>
    </row>
    <row r="765">
      <c r="B765" s="11"/>
    </row>
    <row r="766">
      <c r="B766" s="11"/>
    </row>
    <row r="767">
      <c r="B767" s="11"/>
    </row>
    <row r="768">
      <c r="B768" s="11"/>
    </row>
    <row r="769">
      <c r="B769" s="11"/>
    </row>
    <row r="770">
      <c r="B770" s="11"/>
    </row>
    <row r="771">
      <c r="B771" s="11"/>
    </row>
    <row r="772">
      <c r="B772" s="11"/>
    </row>
    <row r="773">
      <c r="B773" s="11"/>
    </row>
    <row r="774">
      <c r="B774" s="11"/>
    </row>
    <row r="775">
      <c r="B775" s="11"/>
    </row>
    <row r="776">
      <c r="B776" s="11"/>
    </row>
    <row r="777">
      <c r="B777" s="11"/>
    </row>
    <row r="778">
      <c r="B778" s="11"/>
    </row>
    <row r="779">
      <c r="B779" s="11"/>
    </row>
    <row r="780">
      <c r="B780" s="11"/>
    </row>
    <row r="781">
      <c r="B781" s="11"/>
    </row>
    <row r="782">
      <c r="B782" s="11"/>
    </row>
    <row r="783">
      <c r="B783" s="11"/>
    </row>
    <row r="784">
      <c r="B784" s="11"/>
    </row>
    <row r="785">
      <c r="B785" s="11"/>
    </row>
    <row r="786">
      <c r="B786" s="11"/>
    </row>
    <row r="787">
      <c r="B787" s="11"/>
    </row>
    <row r="788">
      <c r="B788" s="11"/>
    </row>
    <row r="789">
      <c r="B789" s="11"/>
    </row>
    <row r="790">
      <c r="B790" s="11"/>
    </row>
    <row r="791">
      <c r="B791" s="11"/>
    </row>
    <row r="792">
      <c r="B792" s="11"/>
    </row>
    <row r="793">
      <c r="B793" s="11"/>
    </row>
    <row r="794">
      <c r="B794" s="11"/>
    </row>
    <row r="795">
      <c r="B795" s="11"/>
    </row>
    <row r="796">
      <c r="B796" s="11"/>
    </row>
    <row r="797">
      <c r="B797" s="11"/>
    </row>
    <row r="798">
      <c r="B798" s="11"/>
    </row>
    <row r="799">
      <c r="B799" s="11"/>
    </row>
    <row r="800">
      <c r="B800" s="11"/>
    </row>
    <row r="801">
      <c r="B801" s="11"/>
    </row>
    <row r="802">
      <c r="B802" s="11"/>
    </row>
    <row r="803">
      <c r="B803" s="11"/>
    </row>
    <row r="804">
      <c r="B804" s="11"/>
    </row>
    <row r="805">
      <c r="B805" s="11"/>
    </row>
    <row r="806">
      <c r="B806" s="11"/>
    </row>
    <row r="807">
      <c r="B807" s="11"/>
    </row>
    <row r="808">
      <c r="B808" s="11"/>
    </row>
    <row r="809">
      <c r="B809" s="11"/>
    </row>
    <row r="810">
      <c r="B810" s="11"/>
    </row>
    <row r="811">
      <c r="B811" s="11"/>
    </row>
    <row r="812">
      <c r="B812" s="11"/>
    </row>
    <row r="813">
      <c r="B813" s="11"/>
    </row>
    <row r="814">
      <c r="B814" s="11"/>
    </row>
    <row r="815">
      <c r="B815" s="11"/>
    </row>
    <row r="816">
      <c r="B816" s="11"/>
    </row>
    <row r="817">
      <c r="B817" s="11"/>
    </row>
    <row r="818">
      <c r="B818" s="11"/>
    </row>
    <row r="819">
      <c r="B819" s="11"/>
    </row>
    <row r="820">
      <c r="B820" s="11"/>
    </row>
    <row r="821">
      <c r="B821" s="11"/>
    </row>
    <row r="822">
      <c r="B822" s="11"/>
    </row>
    <row r="823">
      <c r="B823" s="11"/>
    </row>
    <row r="824">
      <c r="B824" s="11"/>
    </row>
    <row r="825">
      <c r="B825" s="11"/>
    </row>
    <row r="826">
      <c r="B826" s="11"/>
    </row>
    <row r="827">
      <c r="B827" s="11"/>
    </row>
    <row r="828">
      <c r="B828" s="11"/>
    </row>
    <row r="829">
      <c r="B829" s="11"/>
    </row>
    <row r="830">
      <c r="B830" s="11"/>
    </row>
    <row r="831">
      <c r="B831" s="11"/>
    </row>
    <row r="832">
      <c r="B832" s="11"/>
    </row>
    <row r="833">
      <c r="B833" s="11"/>
    </row>
    <row r="834">
      <c r="B834" s="11"/>
    </row>
    <row r="835">
      <c r="B835" s="11"/>
    </row>
    <row r="836">
      <c r="B836" s="11"/>
    </row>
    <row r="837">
      <c r="B837" s="11"/>
    </row>
    <row r="838">
      <c r="B838" s="11"/>
    </row>
    <row r="839">
      <c r="B839" s="11"/>
    </row>
    <row r="840">
      <c r="B840" s="11"/>
    </row>
    <row r="841">
      <c r="B841" s="11"/>
    </row>
    <row r="842">
      <c r="B842" s="11"/>
    </row>
    <row r="843">
      <c r="B843" s="11"/>
    </row>
    <row r="844">
      <c r="B844" s="11"/>
    </row>
    <row r="845">
      <c r="B845" s="11"/>
    </row>
    <row r="846">
      <c r="B846" s="11"/>
    </row>
    <row r="847">
      <c r="B847" s="11"/>
    </row>
    <row r="848">
      <c r="B848" s="11"/>
    </row>
    <row r="849">
      <c r="B849" s="11"/>
    </row>
    <row r="850">
      <c r="B850" s="11"/>
    </row>
    <row r="851">
      <c r="B851" s="11"/>
    </row>
    <row r="852">
      <c r="B852" s="11"/>
    </row>
    <row r="853">
      <c r="B853" s="11"/>
    </row>
    <row r="854">
      <c r="B854" s="11"/>
    </row>
    <row r="855">
      <c r="B855" s="11"/>
    </row>
    <row r="856">
      <c r="B856" s="11"/>
    </row>
    <row r="857">
      <c r="B857" s="11"/>
    </row>
    <row r="858">
      <c r="B858" s="11"/>
    </row>
    <row r="859">
      <c r="B859" s="11"/>
    </row>
    <row r="860">
      <c r="B860" s="11"/>
    </row>
    <row r="861">
      <c r="B861" s="11"/>
    </row>
    <row r="862">
      <c r="B862" s="11"/>
    </row>
    <row r="863">
      <c r="B863" s="11"/>
    </row>
    <row r="864">
      <c r="B864" s="11"/>
    </row>
    <row r="865">
      <c r="B865" s="11"/>
    </row>
    <row r="866">
      <c r="B866" s="11"/>
    </row>
    <row r="867">
      <c r="B867" s="11"/>
    </row>
    <row r="868">
      <c r="B868" s="11"/>
    </row>
    <row r="869">
      <c r="B869" s="11"/>
    </row>
    <row r="870">
      <c r="B870" s="11"/>
    </row>
    <row r="871">
      <c r="B871" s="11"/>
    </row>
    <row r="872">
      <c r="B872" s="11"/>
    </row>
    <row r="873">
      <c r="B873" s="11"/>
    </row>
    <row r="874">
      <c r="B874" s="11"/>
    </row>
    <row r="875">
      <c r="B875" s="11"/>
    </row>
    <row r="876">
      <c r="B876" s="11"/>
    </row>
    <row r="877">
      <c r="B877" s="11"/>
    </row>
    <row r="878">
      <c r="B878" s="11"/>
    </row>
    <row r="879">
      <c r="B879" s="11"/>
    </row>
    <row r="880">
      <c r="B880" s="11"/>
    </row>
    <row r="881">
      <c r="B881" s="11"/>
    </row>
    <row r="882">
      <c r="B882" s="11"/>
    </row>
    <row r="883">
      <c r="B883" s="11"/>
    </row>
    <row r="884">
      <c r="B884" s="11"/>
    </row>
    <row r="885">
      <c r="B885" s="11"/>
    </row>
    <row r="886">
      <c r="B886" s="11"/>
    </row>
    <row r="887">
      <c r="B887" s="11"/>
    </row>
    <row r="888">
      <c r="B888" s="11"/>
    </row>
    <row r="889">
      <c r="B889" s="11"/>
    </row>
    <row r="890">
      <c r="B890" s="11"/>
    </row>
    <row r="891">
      <c r="B891" s="11"/>
    </row>
    <row r="892">
      <c r="B892" s="11"/>
    </row>
    <row r="893">
      <c r="B893" s="11"/>
    </row>
    <row r="894">
      <c r="B894" s="11"/>
    </row>
    <row r="895">
      <c r="B895" s="11"/>
    </row>
    <row r="896">
      <c r="B896" s="11"/>
    </row>
    <row r="897">
      <c r="B897" s="11"/>
    </row>
    <row r="898">
      <c r="B898" s="11"/>
    </row>
    <row r="899">
      <c r="B899" s="11"/>
    </row>
    <row r="900">
      <c r="B900" s="11"/>
    </row>
    <row r="901">
      <c r="B901" s="11"/>
    </row>
    <row r="902">
      <c r="B902" s="11"/>
    </row>
    <row r="903">
      <c r="B903" s="11"/>
    </row>
    <row r="904">
      <c r="B904" s="11"/>
    </row>
    <row r="905">
      <c r="B905" s="11"/>
    </row>
    <row r="906">
      <c r="B906" s="11"/>
    </row>
    <row r="907">
      <c r="B907" s="11"/>
    </row>
    <row r="908">
      <c r="B908" s="11"/>
    </row>
    <row r="909">
      <c r="B909" s="11"/>
    </row>
    <row r="910">
      <c r="B910" s="11"/>
    </row>
    <row r="911">
      <c r="B911" s="11"/>
    </row>
    <row r="912">
      <c r="B912" s="11"/>
    </row>
    <row r="913">
      <c r="B913" s="11"/>
    </row>
    <row r="914">
      <c r="B914" s="11"/>
    </row>
    <row r="915">
      <c r="B915" s="11"/>
    </row>
    <row r="916">
      <c r="B916" s="11"/>
    </row>
    <row r="917">
      <c r="B917" s="11"/>
    </row>
    <row r="918">
      <c r="B918" s="11"/>
    </row>
    <row r="919">
      <c r="B919" s="11"/>
    </row>
    <row r="920">
      <c r="B920" s="11"/>
    </row>
    <row r="921">
      <c r="B921" s="11"/>
    </row>
    <row r="922">
      <c r="B922" s="11"/>
    </row>
    <row r="923">
      <c r="B923" s="11"/>
    </row>
    <row r="924">
      <c r="B924" s="11"/>
    </row>
    <row r="925">
      <c r="B925" s="11"/>
    </row>
    <row r="926">
      <c r="B926" s="11"/>
    </row>
    <row r="927">
      <c r="B927" s="11"/>
    </row>
    <row r="928">
      <c r="B928" s="11"/>
    </row>
    <row r="929">
      <c r="B929" s="11"/>
    </row>
    <row r="930">
      <c r="B930" s="11"/>
    </row>
    <row r="931">
      <c r="B931" s="11"/>
    </row>
    <row r="932">
      <c r="B932" s="11"/>
    </row>
    <row r="933">
      <c r="B933" s="11"/>
    </row>
    <row r="934">
      <c r="B934" s="11"/>
    </row>
    <row r="935">
      <c r="B935" s="11"/>
    </row>
    <row r="936">
      <c r="B936" s="11"/>
    </row>
    <row r="937">
      <c r="B937" s="11"/>
    </row>
    <row r="938">
      <c r="B938" s="11"/>
    </row>
    <row r="939">
      <c r="B939" s="11"/>
    </row>
    <row r="940">
      <c r="B940" s="11"/>
    </row>
    <row r="941">
      <c r="B941" s="11"/>
    </row>
    <row r="942">
      <c r="B942" s="11"/>
    </row>
    <row r="943">
      <c r="B943" s="11"/>
    </row>
    <row r="944">
      <c r="B944" s="11"/>
    </row>
    <row r="945">
      <c r="B945" s="11"/>
    </row>
    <row r="946">
      <c r="B946" s="11"/>
    </row>
    <row r="947">
      <c r="B947" s="11"/>
    </row>
    <row r="948">
      <c r="B948" s="11"/>
    </row>
    <row r="949">
      <c r="B949" s="11"/>
    </row>
    <row r="950">
      <c r="B950" s="11"/>
    </row>
    <row r="951">
      <c r="B951" s="11"/>
    </row>
    <row r="952">
      <c r="B952" s="11"/>
    </row>
    <row r="953">
      <c r="B953" s="11"/>
    </row>
    <row r="954">
      <c r="B954" s="11"/>
    </row>
    <row r="955">
      <c r="B955" s="11"/>
    </row>
    <row r="956">
      <c r="B956" s="11"/>
    </row>
    <row r="957">
      <c r="B957" s="11"/>
    </row>
    <row r="958">
      <c r="B958" s="11"/>
    </row>
    <row r="959">
      <c r="B959" s="11"/>
    </row>
    <row r="960">
      <c r="B960" s="11"/>
    </row>
    <row r="961">
      <c r="B961" s="11"/>
    </row>
    <row r="962">
      <c r="B962" s="11"/>
    </row>
    <row r="963">
      <c r="B963" s="11"/>
    </row>
    <row r="964">
      <c r="B964" s="11"/>
    </row>
    <row r="965">
      <c r="B965" s="11"/>
    </row>
    <row r="966">
      <c r="B966" s="11"/>
    </row>
    <row r="967">
      <c r="B967" s="11"/>
    </row>
    <row r="968">
      <c r="B968" s="11"/>
    </row>
    <row r="969">
      <c r="B969" s="11"/>
    </row>
    <row r="970">
      <c r="B970" s="11"/>
    </row>
    <row r="971">
      <c r="B971" s="11"/>
    </row>
    <row r="972">
      <c r="B972" s="11"/>
    </row>
    <row r="973">
      <c r="B973" s="11"/>
    </row>
    <row r="974">
      <c r="B974" s="11"/>
    </row>
    <row r="975">
      <c r="B975" s="11"/>
    </row>
    <row r="976">
      <c r="B976" s="11"/>
    </row>
    <row r="977">
      <c r="B977" s="11"/>
    </row>
    <row r="978">
      <c r="B978" s="11"/>
    </row>
    <row r="979">
      <c r="B979" s="11"/>
    </row>
    <row r="980">
      <c r="B980" s="11"/>
    </row>
    <row r="981">
      <c r="B981" s="11"/>
    </row>
    <row r="982">
      <c r="B982" s="11"/>
    </row>
    <row r="983">
      <c r="B983" s="11"/>
    </row>
    <row r="984">
      <c r="B984" s="11"/>
    </row>
    <row r="985">
      <c r="B985" s="11"/>
    </row>
    <row r="986">
      <c r="B986" s="11"/>
    </row>
    <row r="987">
      <c r="B987" s="11"/>
    </row>
    <row r="988">
      <c r="B988" s="11"/>
    </row>
    <row r="989">
      <c r="B989" s="11"/>
    </row>
    <row r="990">
      <c r="B990" s="11"/>
    </row>
    <row r="991">
      <c r="B991" s="11"/>
    </row>
    <row r="992">
      <c r="B992" s="11"/>
    </row>
    <row r="993">
      <c r="B993" s="11"/>
    </row>
    <row r="994">
      <c r="B994" s="11"/>
    </row>
    <row r="995">
      <c r="B995" s="11"/>
    </row>
    <row r="996">
      <c r="B996" s="11"/>
    </row>
    <row r="997">
      <c r="B997" s="11"/>
    </row>
    <row r="998">
      <c r="B998" s="11"/>
    </row>
    <row r="999">
      <c r="B999" s="11"/>
    </row>
    <row r="1000">
      <c r="B1000" s="1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25"/>
  </cols>
  <sheetData>
    <row r="1">
      <c r="A1" s="3" t="s">
        <v>242</v>
      </c>
      <c r="B1" s="12" t="str">
        <f>IFERROR(__xludf.DUMMYFUNCTION("VALUE(REGEXEXTRACT(A1, ""\d+\.\d+""))"),"#N/A")</f>
        <v>#N/A</v>
      </c>
    </row>
    <row r="2">
      <c r="A2" s="3" t="s">
        <v>166</v>
      </c>
      <c r="B2" s="12" t="str">
        <f>IFERROR(__xludf.DUMMYFUNCTION("VALUE(REGEXEXTRACT(A2, ""\d+\.\d+""))"),"#N/A")</f>
        <v>#N/A</v>
      </c>
    </row>
    <row r="3">
      <c r="A3" s="3" t="s">
        <v>1212</v>
      </c>
      <c r="B3" s="12">
        <f>IFERROR(__xludf.DUMMYFUNCTION("VALUE(REGEXEXTRACT(A3, ""\d+\.\d+""))"),0.135355351844685)</f>
        <v>0.1353553518</v>
      </c>
    </row>
    <row r="4">
      <c r="A4" s="3" t="s">
        <v>244</v>
      </c>
      <c r="B4" s="12" t="str">
        <f>IFERROR(__xludf.DUMMYFUNCTION("VALUE(REGEXEXTRACT(A4, ""\d+\.\d+""))"),"#N/A")</f>
        <v>#N/A</v>
      </c>
    </row>
    <row r="5">
      <c r="A5" s="3" t="s">
        <v>1213</v>
      </c>
      <c r="B5" s="12">
        <f>IFERROR(__xludf.DUMMYFUNCTION("VALUE(REGEXEXTRACT(A5, ""\d+\.\d+""))"),0.195345473441569)</f>
        <v>0.1953454734</v>
      </c>
    </row>
    <row r="6">
      <c r="A6" s="3" t="s">
        <v>246</v>
      </c>
      <c r="B6" s="12" t="str">
        <f>IFERROR(__xludf.DUMMYFUNCTION("VALUE(REGEXEXTRACT(A6, ""\d+\.\d+""))"),"#N/A")</f>
        <v>#N/A</v>
      </c>
    </row>
    <row r="7">
      <c r="A7" s="3" t="s">
        <v>1214</v>
      </c>
      <c r="B7" s="12">
        <f>IFERROR(__xludf.DUMMYFUNCTION("VALUE(REGEXEXTRACT(A7, ""\d+\.\d+""))"),0.194637605042016)</f>
        <v>0.194637605</v>
      </c>
    </row>
    <row r="8">
      <c r="A8" s="3" t="s">
        <v>248</v>
      </c>
      <c r="B8" s="12" t="str">
        <f>IFERROR(__xludf.DUMMYFUNCTION("VALUE(REGEXEXTRACT(A8, ""\d+\.\d+""))"),"#N/A")</f>
        <v>#N/A</v>
      </c>
    </row>
    <row r="9">
      <c r="A9" s="3" t="s">
        <v>1215</v>
      </c>
      <c r="B9" s="12">
        <f>IFERROR(__xludf.DUMMYFUNCTION("VALUE(REGEXEXTRACT(A9, ""\d+\.\d+""))"),0.183160578376087)</f>
        <v>0.1831605784</v>
      </c>
    </row>
    <row r="10">
      <c r="A10" s="3" t="s">
        <v>250</v>
      </c>
      <c r="B10" s="12" t="str">
        <f>IFERROR(__xludf.DUMMYFUNCTION("VALUE(REGEXEXTRACT(A10, ""\d+\.\d+""))"),"#N/A")</f>
        <v>#N/A</v>
      </c>
    </row>
    <row r="11">
      <c r="A11" s="3" t="s">
        <v>1216</v>
      </c>
      <c r="B11" s="12">
        <f>IFERROR(__xludf.DUMMYFUNCTION("VALUE(REGEXEXTRACT(A11, ""\d+\.\d+""))"),0.186816844884883)</f>
        <v>0.1868168449</v>
      </c>
    </row>
    <row r="12">
      <c r="A12" s="3" t="s">
        <v>252</v>
      </c>
      <c r="B12" s="12" t="str">
        <f>IFERROR(__xludf.DUMMYFUNCTION("VALUE(REGEXEXTRACT(A12, ""\d+\.\d+""))"),"#N/A")</f>
        <v>#N/A</v>
      </c>
    </row>
    <row r="13">
      <c r="A13" s="3" t="s">
        <v>1217</v>
      </c>
      <c r="B13" s="12">
        <f>IFERROR(__xludf.DUMMYFUNCTION("VALUE(REGEXEXTRACT(A13, ""\d+\.\d+""))"),0.212500163168337)</f>
        <v>0.2125001632</v>
      </c>
    </row>
    <row r="14">
      <c r="A14" s="3" t="s">
        <v>398</v>
      </c>
      <c r="B14" s="12" t="str">
        <f>IFERROR(__xludf.DUMMYFUNCTION("VALUE(REGEXEXTRACT(A14, ""\d+\.\d+""))"),"#N/A")</f>
        <v>#N/A</v>
      </c>
    </row>
    <row r="15">
      <c r="A15" s="3" t="s">
        <v>1218</v>
      </c>
      <c r="B15" s="12">
        <f>IFERROR(__xludf.DUMMYFUNCTION("VALUE(REGEXEXTRACT(A15, ""\d+\.\d+""))"),0.155960099774558)</f>
        <v>0.1559600998</v>
      </c>
    </row>
    <row r="16">
      <c r="A16" s="3" t="s">
        <v>400</v>
      </c>
      <c r="B16" s="12" t="str">
        <f>IFERROR(__xludf.DUMMYFUNCTION("VALUE(REGEXEXTRACT(A16, ""\d+\.\d+""))"),"#N/A")</f>
        <v>#N/A</v>
      </c>
    </row>
    <row r="17">
      <c r="A17" s="3" t="s">
        <v>1219</v>
      </c>
      <c r="B17" s="12">
        <f>IFERROR(__xludf.DUMMYFUNCTION("VALUE(REGEXEXTRACT(A17, ""\d+\.\d+""))"),0.166392881714089)</f>
        <v>0.1663928817</v>
      </c>
    </row>
    <row r="18">
      <c r="A18" s="3" t="s">
        <v>402</v>
      </c>
      <c r="B18" s="12" t="str">
        <f>IFERROR(__xludf.DUMMYFUNCTION("VALUE(REGEXEXTRACT(A18, ""\d+\.\d+""))"),"#N/A")</f>
        <v>#N/A</v>
      </c>
    </row>
    <row r="19">
      <c r="A19" s="3" t="s">
        <v>1220</v>
      </c>
      <c r="B19" s="12">
        <f>IFERROR(__xludf.DUMMYFUNCTION("VALUE(REGEXEXTRACT(A19, ""\d+\.\d+""))"),0.146120860899184)</f>
        <v>0.1461208609</v>
      </c>
    </row>
    <row r="20">
      <c r="A20" s="3" t="s">
        <v>404</v>
      </c>
      <c r="B20" s="12" t="str">
        <f>IFERROR(__xludf.DUMMYFUNCTION("VALUE(REGEXEXTRACT(A20, ""\d+\.\d+""))"),"#N/A")</f>
        <v>#N/A</v>
      </c>
    </row>
    <row r="21">
      <c r="A21" s="3" t="s">
        <v>1221</v>
      </c>
      <c r="B21" s="12">
        <f>IFERROR(__xludf.DUMMYFUNCTION("VALUE(REGEXEXTRACT(A21, ""\d+\.\d+""))"),0.146108949610545)</f>
        <v>0.1461089496</v>
      </c>
    </row>
    <row r="22">
      <c r="A22" s="3" t="s">
        <v>406</v>
      </c>
      <c r="B22" s="12" t="str">
        <f>IFERROR(__xludf.DUMMYFUNCTION("VALUE(REGEXEXTRACT(A22, ""\d+\.\d+""))"),"#N/A")</f>
        <v>#N/A</v>
      </c>
    </row>
    <row r="23">
      <c r="A23" s="3" t="s">
        <v>1222</v>
      </c>
      <c r="B23" s="12">
        <f>IFERROR(__xludf.DUMMYFUNCTION("VALUE(REGEXEXTRACT(A23, ""\d+\.\d+""))"),0.148892179130424)</f>
        <v>0.1488921791</v>
      </c>
    </row>
    <row r="24">
      <c r="A24" s="3" t="s">
        <v>408</v>
      </c>
      <c r="B24" s="12" t="str">
        <f>IFERROR(__xludf.DUMMYFUNCTION("VALUE(REGEXEXTRACT(A24, ""\d+\.\d+""))"),"#N/A")</f>
        <v>#N/A</v>
      </c>
    </row>
    <row r="25">
      <c r="A25" s="3" t="s">
        <v>1223</v>
      </c>
      <c r="B25" s="12">
        <f>IFERROR(__xludf.DUMMYFUNCTION("VALUE(REGEXEXTRACT(A25, ""\d+\.\d+""))"),0.153051622238807)</f>
        <v>0.1530516222</v>
      </c>
    </row>
    <row r="26">
      <c r="A26" s="3" t="s">
        <v>410</v>
      </c>
      <c r="B26" s="12" t="str">
        <f>IFERROR(__xludf.DUMMYFUNCTION("VALUE(REGEXEXTRACT(A26, ""\d+\.\d+""))"),"#N/A")</f>
        <v>#N/A</v>
      </c>
    </row>
    <row r="27">
      <c r="A27" s="3" t="s">
        <v>1224</v>
      </c>
      <c r="B27" s="12">
        <f>IFERROR(__xludf.DUMMYFUNCTION("VALUE(REGEXEXTRACT(A27, ""\d+\.\d+""))"),0.159516403600914)</f>
        <v>0.1595164036</v>
      </c>
    </row>
    <row r="28">
      <c r="A28" s="3" t="s">
        <v>412</v>
      </c>
      <c r="B28" s="12" t="str">
        <f>IFERROR(__xludf.DUMMYFUNCTION("VALUE(REGEXEXTRACT(A28, ""\d+\.\d+""))"),"#N/A")</f>
        <v>#N/A</v>
      </c>
    </row>
    <row r="29">
      <c r="A29" s="3" t="s">
        <v>1225</v>
      </c>
      <c r="B29" s="12">
        <f>IFERROR(__xludf.DUMMYFUNCTION("VALUE(REGEXEXTRACT(A29, ""\d+\.\d+""))"),0.156157395249766)</f>
        <v>0.1561573952</v>
      </c>
    </row>
    <row r="30">
      <c r="A30" s="3" t="s">
        <v>414</v>
      </c>
      <c r="B30" s="12" t="str">
        <f>IFERROR(__xludf.DUMMYFUNCTION("VALUE(REGEXEXTRACT(A30, ""\d+\.\d+""))"),"#N/A")</f>
        <v>#N/A</v>
      </c>
    </row>
    <row r="31">
      <c r="A31" s="3" t="s">
        <v>1226</v>
      </c>
      <c r="B31" s="12">
        <f>IFERROR(__xludf.DUMMYFUNCTION("VALUE(REGEXEXTRACT(A31, ""\d+\.\d+""))"),0.223176753157403)</f>
        <v>0.2231767532</v>
      </c>
    </row>
    <row r="32">
      <c r="A32" s="3" t="s">
        <v>416</v>
      </c>
      <c r="B32" s="12" t="str">
        <f>IFERROR(__xludf.DUMMYFUNCTION("VALUE(REGEXEXTRACT(A32, ""\d+\.\d+""))"),"#N/A")</f>
        <v>#N/A</v>
      </c>
    </row>
    <row r="33">
      <c r="A33" s="3" t="s">
        <v>1227</v>
      </c>
      <c r="B33" s="12">
        <f>IFERROR(__xludf.DUMMYFUNCTION("VALUE(REGEXEXTRACT(A33, ""\d+\.\d+""))"),0.127210785081576)</f>
        <v>0.1272107851</v>
      </c>
    </row>
    <row r="34">
      <c r="A34" s="3" t="s">
        <v>418</v>
      </c>
      <c r="B34" s="12" t="str">
        <f>IFERROR(__xludf.DUMMYFUNCTION("VALUE(REGEXEXTRACT(A34, ""\d+\.\d+""))"),"#N/A")</f>
        <v>#N/A</v>
      </c>
    </row>
    <row r="35">
      <c r="A35" s="3" t="s">
        <v>1228</v>
      </c>
      <c r="B35" s="12">
        <f>IFERROR(__xludf.DUMMYFUNCTION("VALUE(REGEXEXTRACT(A35, ""\d+\.\d+""))"),0.129721892046292)</f>
        <v>0.129721892</v>
      </c>
    </row>
    <row r="36">
      <c r="A36" s="3" t="s">
        <v>420</v>
      </c>
      <c r="B36" s="12" t="str">
        <f>IFERROR(__xludf.DUMMYFUNCTION("VALUE(REGEXEXTRACT(A36, ""\d+\.\d+""))"),"#N/A")</f>
        <v>#N/A</v>
      </c>
    </row>
    <row r="37">
      <c r="A37" s="3" t="s">
        <v>1229</v>
      </c>
      <c r="B37" s="12">
        <f>IFERROR(__xludf.DUMMYFUNCTION("VALUE(REGEXEXTRACT(A37, ""\d+\.\d+""))"),0.136585811956361)</f>
        <v>0.136585812</v>
      </c>
    </row>
    <row r="38">
      <c r="A38" s="3" t="s">
        <v>422</v>
      </c>
      <c r="B38" s="12" t="str">
        <f>IFERROR(__xludf.DUMMYFUNCTION("VALUE(REGEXEXTRACT(A38, ""\d+\.\d+""))"),"#N/A")</f>
        <v>#N/A</v>
      </c>
    </row>
    <row r="39">
      <c r="A39" s="3" t="s">
        <v>1230</v>
      </c>
      <c r="B39" s="12">
        <f>IFERROR(__xludf.DUMMYFUNCTION("VALUE(REGEXEXTRACT(A39, ""\d+\.\d+""))"),0.127299763655462)</f>
        <v>0.1272997637</v>
      </c>
    </row>
    <row r="40">
      <c r="A40" s="3" t="s">
        <v>424</v>
      </c>
      <c r="B40" s="12" t="str">
        <f>IFERROR(__xludf.DUMMYFUNCTION("VALUE(REGEXEXTRACT(A40, ""\d+\.\d+""))"),"#N/A")</f>
        <v>#N/A</v>
      </c>
    </row>
    <row r="41">
      <c r="A41" s="3" t="s">
        <v>1231</v>
      </c>
      <c r="B41" s="12">
        <f>IFERROR(__xludf.DUMMYFUNCTION("VALUE(REGEXEXTRACT(A41, ""\d+\.\d+""))"),0.12890999711288)</f>
        <v>0.1289099971</v>
      </c>
    </row>
    <row r="42">
      <c r="A42" s="3" t="s">
        <v>426</v>
      </c>
      <c r="B42" s="12" t="str">
        <f>IFERROR(__xludf.DUMMYFUNCTION("VALUE(REGEXEXTRACT(A42, ""\d+\.\d+""))"),"#N/A")</f>
        <v>#N/A</v>
      </c>
    </row>
    <row r="43">
      <c r="A43" s="3" t="s">
        <v>1232</v>
      </c>
      <c r="B43" s="12">
        <f>IFERROR(__xludf.DUMMYFUNCTION("VALUE(REGEXEXTRACT(A43, ""\d+\.\d+""))"),0.128213784691508)</f>
        <v>0.1282137847</v>
      </c>
    </row>
    <row r="44">
      <c r="A44" s="3" t="s">
        <v>428</v>
      </c>
      <c r="B44" s="12" t="str">
        <f>IFERROR(__xludf.DUMMYFUNCTION("VALUE(REGEXEXTRACT(A44, ""\d+\.\d+""))"),"#N/A")</f>
        <v>#N/A</v>
      </c>
    </row>
    <row r="45">
      <c r="A45" s="3" t="s">
        <v>1233</v>
      </c>
      <c r="B45" s="12">
        <f>IFERROR(__xludf.DUMMYFUNCTION("VALUE(REGEXEXTRACT(A45, ""\d+\.\d+""))"),0.130364088069438)</f>
        <v>0.1303640881</v>
      </c>
    </row>
    <row r="46">
      <c r="A46" s="3" t="s">
        <v>430</v>
      </c>
      <c r="B46" s="12" t="str">
        <f>IFERROR(__xludf.DUMMYFUNCTION("VALUE(REGEXEXTRACT(A46, ""\d+\.\d+""))"),"#N/A")</f>
        <v>#N/A</v>
      </c>
    </row>
    <row r="47">
      <c r="A47" s="3" t="s">
        <v>1234</v>
      </c>
      <c r="B47" s="12">
        <f>IFERROR(__xludf.DUMMYFUNCTION("VALUE(REGEXEXTRACT(A47, ""\d+\.\d+""))"),0.128876328766155)</f>
        <v>0.1288763288</v>
      </c>
    </row>
    <row r="48">
      <c r="A48" s="3" t="s">
        <v>432</v>
      </c>
      <c r="B48" s="12" t="str">
        <f>IFERROR(__xludf.DUMMYFUNCTION("VALUE(REGEXEXTRACT(A48, ""\d+\.\d+""))"),"#N/A")</f>
        <v>#N/A</v>
      </c>
    </row>
    <row r="49">
      <c r="A49" s="3" t="s">
        <v>1235</v>
      </c>
      <c r="B49" s="12">
        <f>IFERROR(__xludf.DUMMYFUNCTION("VALUE(REGEXEXTRACT(A49, ""\d+\.\d+""))"),0.123616415041893)</f>
        <v>0.123616415</v>
      </c>
    </row>
    <row r="50">
      <c r="A50" s="3" t="s">
        <v>434</v>
      </c>
      <c r="B50" s="12" t="str">
        <f>IFERROR(__xludf.DUMMYFUNCTION("VALUE(REGEXEXTRACT(A50, ""\d+\.\d+""))"),"#N/A")</f>
        <v>#N/A</v>
      </c>
    </row>
    <row r="51">
      <c r="A51" s="3" t="s">
        <v>1236</v>
      </c>
      <c r="B51" s="12">
        <f>IFERROR(__xludf.DUMMYFUNCTION("VALUE(REGEXEXTRACT(A51, ""\d+\.\d+""))"),0.125489625949063)</f>
        <v>0.1254896259</v>
      </c>
    </row>
    <row r="52">
      <c r="A52" s="3" t="s">
        <v>436</v>
      </c>
      <c r="B52" s="12" t="str">
        <f>IFERROR(__xludf.DUMMYFUNCTION("VALUE(REGEXEXTRACT(A52, ""\d+\.\d+""))"),"#N/A")</f>
        <v>#N/A</v>
      </c>
    </row>
    <row r="53">
      <c r="A53" s="3" t="s">
        <v>1237</v>
      </c>
      <c r="B53" s="12">
        <f>IFERROR(__xludf.DUMMYFUNCTION("VALUE(REGEXEXTRACT(A53, ""\d+\.\d+""))"),0.268260942260676)</f>
        <v>0.2682609423</v>
      </c>
    </row>
    <row r="54">
      <c r="A54" s="3" t="s">
        <v>438</v>
      </c>
      <c r="B54" s="12" t="str">
        <f>IFERROR(__xludf.DUMMYFUNCTION("VALUE(REGEXEXTRACT(A54, ""\d+\.\d+""))"),"#N/A")</f>
        <v>#N/A</v>
      </c>
    </row>
    <row r="55">
      <c r="A55" s="3" t="s">
        <v>1238</v>
      </c>
      <c r="B55" s="12">
        <f>IFERROR(__xludf.DUMMYFUNCTION("VALUE(REGEXEXTRACT(A55, ""\d+\.\d+""))"),0.143978403038847)</f>
        <v>0.143978403</v>
      </c>
    </row>
    <row r="56">
      <c r="A56" s="3" t="s">
        <v>440</v>
      </c>
      <c r="B56" s="12" t="str">
        <f>IFERROR(__xludf.DUMMYFUNCTION("VALUE(REGEXEXTRACT(A56, ""\d+\.\d+""))"),"#N/A")</f>
        <v>#N/A</v>
      </c>
    </row>
    <row r="57">
      <c r="A57" s="3" t="s">
        <v>1239</v>
      </c>
      <c r="B57" s="12">
        <f>IFERROR(__xludf.DUMMYFUNCTION("VALUE(REGEXEXTRACT(A57, ""\d+\.\d+""))"),0.140703971555727)</f>
        <v>0.1407039716</v>
      </c>
    </row>
    <row r="58">
      <c r="A58" s="3" t="s">
        <v>442</v>
      </c>
      <c r="B58" s="12" t="str">
        <f>IFERROR(__xludf.DUMMYFUNCTION("VALUE(REGEXEXTRACT(A58, ""\d+\.\d+""))"),"#N/A")</f>
        <v>#N/A</v>
      </c>
    </row>
    <row r="59">
      <c r="A59" s="3" t="s">
        <v>1240</v>
      </c>
      <c r="B59" s="12">
        <f>IFERROR(__xludf.DUMMYFUNCTION("VALUE(REGEXEXTRACT(A59, ""\d+\.\d+""))"),0.157219945544007)</f>
        <v>0.1572199455</v>
      </c>
    </row>
    <row r="60">
      <c r="A60" s="3" t="s">
        <v>444</v>
      </c>
      <c r="B60" s="12" t="str">
        <f>IFERROR(__xludf.DUMMYFUNCTION("VALUE(REGEXEXTRACT(A60, ""\d+\.\d+""))"),"#N/A")</f>
        <v>#N/A</v>
      </c>
    </row>
    <row r="61">
      <c r="A61" s="3" t="s">
        <v>1241</v>
      </c>
      <c r="B61" s="12">
        <f>IFERROR(__xludf.DUMMYFUNCTION("VALUE(REGEXEXTRACT(A61, ""\d+\.\d+""))"),0.14539305140916)</f>
        <v>0.1453930514</v>
      </c>
    </row>
    <row r="62">
      <c r="A62" s="3" t="s">
        <v>446</v>
      </c>
      <c r="B62" s="12" t="str">
        <f>IFERROR(__xludf.DUMMYFUNCTION("VALUE(REGEXEXTRACT(A62, ""\d+\.\d+""))"),"#N/A")</f>
        <v>#N/A</v>
      </c>
    </row>
    <row r="63">
      <c r="A63" s="3" t="s">
        <v>1242</v>
      </c>
      <c r="B63" s="12">
        <f>IFERROR(__xludf.DUMMYFUNCTION("VALUE(REGEXEXTRACT(A63, ""\d+\.\d+""))"),0.145181326094034)</f>
        <v>0.1451813261</v>
      </c>
    </row>
    <row r="64">
      <c r="A64" s="3" t="s">
        <v>448</v>
      </c>
      <c r="B64" s="12" t="str">
        <f>IFERROR(__xludf.DUMMYFUNCTION("VALUE(REGEXEXTRACT(A64, ""\d+\.\d+""))"),"#N/A")</f>
        <v>#N/A</v>
      </c>
    </row>
    <row r="65">
      <c r="A65" s="3" t="s">
        <v>1243</v>
      </c>
      <c r="B65" s="12">
        <f>IFERROR(__xludf.DUMMYFUNCTION("VALUE(REGEXEXTRACT(A65, ""\d+\.\d+""))"),0.231343591438768)</f>
        <v>0.2313435914</v>
      </c>
    </row>
    <row r="66">
      <c r="A66" s="3" t="s">
        <v>450</v>
      </c>
      <c r="B66" s="12" t="str">
        <f>IFERROR(__xludf.DUMMYFUNCTION("VALUE(REGEXEXTRACT(A66, ""\d+\.\d+""))"),"#N/A")</f>
        <v>#N/A</v>
      </c>
    </row>
    <row r="67">
      <c r="A67" s="3" t="s">
        <v>1244</v>
      </c>
      <c r="B67" s="12">
        <f>IFERROR(__xludf.DUMMYFUNCTION("VALUE(REGEXEXTRACT(A67, ""\d+\.\d+""))"),0.125380913604476)</f>
        <v>0.1253809136</v>
      </c>
    </row>
    <row r="68">
      <c r="A68" s="3" t="s">
        <v>452</v>
      </c>
      <c r="B68" s="12" t="str">
        <f>IFERROR(__xludf.DUMMYFUNCTION("VALUE(REGEXEXTRACT(A68, ""\d+\.\d+""))"),"#N/A")</f>
        <v>#N/A</v>
      </c>
    </row>
    <row r="69">
      <c r="A69" s="3" t="s">
        <v>1245</v>
      </c>
      <c r="B69" s="12">
        <f>IFERROR(__xludf.DUMMYFUNCTION("VALUE(REGEXEXTRACT(A69, ""\d+\.\d+""))"),0.128092408564302)</f>
        <v>0.1280924086</v>
      </c>
    </row>
    <row r="70">
      <c r="A70" s="3" t="s">
        <v>454</v>
      </c>
      <c r="B70" s="12" t="str">
        <f>IFERROR(__xludf.DUMMYFUNCTION("VALUE(REGEXEXTRACT(A70, ""\d+\.\d+""))"),"#N/A")</f>
        <v>#N/A</v>
      </c>
    </row>
    <row r="71">
      <c r="A71" s="3" t="s">
        <v>1246</v>
      </c>
      <c r="B71" s="12">
        <f>IFERROR(__xludf.DUMMYFUNCTION("VALUE(REGEXEXTRACT(A71, ""\d+\.\d+""))"),0.126537508369575)</f>
        <v>0.1265375084</v>
      </c>
    </row>
    <row r="72">
      <c r="A72" s="3" t="s">
        <v>456</v>
      </c>
      <c r="B72" s="12" t="str">
        <f>IFERROR(__xludf.DUMMYFUNCTION("VALUE(REGEXEXTRACT(A72, ""\d+\.\d+""))"),"#N/A")</f>
        <v>#N/A</v>
      </c>
    </row>
    <row r="73">
      <c r="A73" s="3" t="s">
        <v>1247</v>
      </c>
      <c r="B73" s="12">
        <f>IFERROR(__xludf.DUMMYFUNCTION("VALUE(REGEXEXTRACT(A73, ""\d+\.\d+""))"),0.135490094338173)</f>
        <v>0.1354900943</v>
      </c>
    </row>
    <row r="74">
      <c r="A74" s="3" t="s">
        <v>458</v>
      </c>
      <c r="B74" s="12" t="str">
        <f>IFERROR(__xludf.DUMMYFUNCTION("VALUE(REGEXEXTRACT(A74, ""\d+\.\d+""))"),"#N/A")</f>
        <v>#N/A</v>
      </c>
    </row>
    <row r="75">
      <c r="A75" s="3" t="s">
        <v>1248</v>
      </c>
      <c r="B75" s="12">
        <f>IFERROR(__xludf.DUMMYFUNCTION("VALUE(REGEXEXTRACT(A75, ""\d+\.\d+""))"),0.249616030348542)</f>
        <v>0.2496160303</v>
      </c>
    </row>
    <row r="76">
      <c r="A76" s="3" t="s">
        <v>460</v>
      </c>
      <c r="B76" s="12" t="str">
        <f>IFERROR(__xludf.DUMMYFUNCTION("VALUE(REGEXEXTRACT(A76, ""\d+\.\d+""))"),"#N/A")</f>
        <v>#N/A</v>
      </c>
    </row>
    <row r="77">
      <c r="A77" s="3" t="s">
        <v>1249</v>
      </c>
      <c r="B77" s="12">
        <f>IFERROR(__xludf.DUMMYFUNCTION("VALUE(REGEXEXTRACT(A77, ""\d+\.\d+""))"),0.126170917105877)</f>
        <v>0.1261709171</v>
      </c>
    </row>
    <row r="78">
      <c r="A78" s="3" t="s">
        <v>462</v>
      </c>
      <c r="B78" s="12" t="str">
        <f>IFERROR(__xludf.DUMMYFUNCTION("VALUE(REGEXEXTRACT(A78, ""\d+\.\d+""))"),"#N/A")</f>
        <v>#N/A</v>
      </c>
    </row>
    <row r="79">
      <c r="A79" s="3" t="s">
        <v>1250</v>
      </c>
      <c r="B79" s="12">
        <f>IFERROR(__xludf.DUMMYFUNCTION("VALUE(REGEXEXTRACT(A79, ""\d+\.\d+""))"),0.123445980914295)</f>
        <v>0.1234459809</v>
      </c>
    </row>
    <row r="80">
      <c r="A80" s="3" t="s">
        <v>464</v>
      </c>
      <c r="B80" s="12" t="str">
        <f>IFERROR(__xludf.DUMMYFUNCTION("VALUE(REGEXEXTRACT(A80, ""\d+\.\d+""))"),"#N/A")</f>
        <v>#N/A</v>
      </c>
    </row>
    <row r="81">
      <c r="A81" s="3" t="s">
        <v>1251</v>
      </c>
      <c r="B81" s="12">
        <f>IFERROR(__xludf.DUMMYFUNCTION("VALUE(REGEXEXTRACT(A81, ""\d+\.\d+""))"),0.125628821978352)</f>
        <v>0.125628822</v>
      </c>
    </row>
    <row r="82">
      <c r="A82" s="3" t="s">
        <v>466</v>
      </c>
      <c r="B82" s="12" t="str">
        <f>IFERROR(__xludf.DUMMYFUNCTION("VALUE(REGEXEXTRACT(A82, ""\d+\.\d+""))"),"#N/A")</f>
        <v>#N/A</v>
      </c>
    </row>
    <row r="83">
      <c r="A83" s="3" t="s">
        <v>1252</v>
      </c>
      <c r="B83" s="12">
        <f>IFERROR(__xludf.DUMMYFUNCTION("VALUE(REGEXEXTRACT(A83, ""\d+\.\d+""))"),0.124213849190992)</f>
        <v>0.1242138492</v>
      </c>
    </row>
    <row r="84">
      <c r="A84" s="3" t="s">
        <v>468</v>
      </c>
      <c r="B84" s="12" t="str">
        <f>IFERROR(__xludf.DUMMYFUNCTION("VALUE(REGEXEXTRACT(A84, ""\d+\.\d+""))"),"#N/A")</f>
        <v>#N/A</v>
      </c>
    </row>
    <row r="85">
      <c r="A85" s="3" t="s">
        <v>1253</v>
      </c>
      <c r="B85" s="12">
        <f>IFERROR(__xludf.DUMMYFUNCTION("VALUE(REGEXEXTRACT(A85, ""\d+\.\d+""))"),0.122135268855349)</f>
        <v>0.1221352689</v>
      </c>
    </row>
    <row r="86">
      <c r="A86" s="3" t="s">
        <v>470</v>
      </c>
      <c r="B86" s="12" t="str">
        <f>IFERROR(__xludf.DUMMYFUNCTION("VALUE(REGEXEXTRACT(A86, ""\d+\.\d+""))"),"#N/A")</f>
        <v>#N/A</v>
      </c>
    </row>
    <row r="87">
      <c r="A87" s="3" t="s">
        <v>1254</v>
      </c>
      <c r="B87" s="12">
        <f>IFERROR(__xludf.DUMMYFUNCTION("VALUE(REGEXEXTRACT(A87, ""\d+\.\d+""))"),0.119733062358715)</f>
        <v>0.1197330624</v>
      </c>
    </row>
    <row r="88">
      <c r="A88" s="3" t="s">
        <v>472</v>
      </c>
      <c r="B88" s="12" t="str">
        <f>IFERROR(__xludf.DUMMYFUNCTION("VALUE(REGEXEXTRACT(A88, ""\d+\.\d+""))"),"#N/A")</f>
        <v>#N/A</v>
      </c>
    </row>
    <row r="89">
      <c r="A89" s="3" t="s">
        <v>1255</v>
      </c>
      <c r="B89" s="12">
        <f>IFERROR(__xludf.DUMMYFUNCTION("VALUE(REGEXEXTRACT(A89, ""\d+\.\d+""))"),0.123473360561329)</f>
        <v>0.1234733606</v>
      </c>
    </row>
    <row r="90">
      <c r="A90" s="3" t="s">
        <v>474</v>
      </c>
      <c r="B90" s="12" t="str">
        <f>IFERROR(__xludf.DUMMYFUNCTION("VALUE(REGEXEXTRACT(A90, ""\d+\.\d+""))"),"#N/A")</f>
        <v>#N/A</v>
      </c>
    </row>
    <row r="91">
      <c r="A91" s="3" t="s">
        <v>1256</v>
      </c>
      <c r="B91" s="12">
        <f>IFERROR(__xludf.DUMMYFUNCTION("VALUE(REGEXEXTRACT(A91, ""\d+\.\d+""))"),0.13102907774952)</f>
        <v>0.1310290777</v>
      </c>
    </row>
    <row r="92">
      <c r="A92" s="3" t="s">
        <v>476</v>
      </c>
      <c r="B92" s="12" t="str">
        <f>IFERROR(__xludf.DUMMYFUNCTION("VALUE(REGEXEXTRACT(A92, ""\d+\.\d+""))"),"#N/A")</f>
        <v>#N/A</v>
      </c>
    </row>
    <row r="93">
      <c r="A93" s="3" t="s">
        <v>1257</v>
      </c>
      <c r="B93" s="12">
        <f>IFERROR(__xludf.DUMMYFUNCTION("VALUE(REGEXEXTRACT(A93, ""\d+\.\d+""))"),0.132654988804732)</f>
        <v>0.1326549888</v>
      </c>
    </row>
    <row r="94">
      <c r="A94" s="3" t="s">
        <v>478</v>
      </c>
      <c r="B94" s="12" t="str">
        <f>IFERROR(__xludf.DUMMYFUNCTION("VALUE(REGEXEXTRACT(A94, ""\d+\.\d+""))"),"#N/A")</f>
        <v>#N/A</v>
      </c>
    </row>
    <row r="95">
      <c r="A95" s="3" t="s">
        <v>1258</v>
      </c>
      <c r="B95" s="12">
        <f>IFERROR(__xludf.DUMMYFUNCTION("VALUE(REGEXEXTRACT(A95, ""\d+\.\d+""))"),0.241473358257776)</f>
        <v>0.2414733583</v>
      </c>
    </row>
    <row r="96">
      <c r="A96" s="3" t="s">
        <v>480</v>
      </c>
      <c r="B96" s="12" t="str">
        <f>IFERROR(__xludf.DUMMYFUNCTION("VALUE(REGEXEXTRACT(A96, ""\d+\.\d+""))"),"#N/A")</f>
        <v>#N/A</v>
      </c>
    </row>
    <row r="97">
      <c r="A97" s="3" t="s">
        <v>1259</v>
      </c>
      <c r="B97" s="12">
        <f>IFERROR(__xludf.DUMMYFUNCTION("VALUE(REGEXEXTRACT(A97, ""\d+\.\d+""))"),0.134942754788318)</f>
        <v>0.1349427548</v>
      </c>
    </row>
    <row r="98">
      <c r="A98" s="3" t="s">
        <v>482</v>
      </c>
      <c r="B98" s="12" t="str">
        <f>IFERROR(__xludf.DUMMYFUNCTION("VALUE(REGEXEXTRACT(A98, ""\d+\.\d+""))"),"#N/A")</f>
        <v>#N/A</v>
      </c>
    </row>
    <row r="99">
      <c r="A99" s="3" t="s">
        <v>1260</v>
      </c>
      <c r="B99" s="12">
        <f>IFERROR(__xludf.DUMMYFUNCTION("VALUE(REGEXEXTRACT(A99, ""\d+\.\d+""))"),0.256974885897341)</f>
        <v>0.2569748859</v>
      </c>
    </row>
    <row r="100">
      <c r="A100" s="3" t="s">
        <v>484</v>
      </c>
      <c r="B100" s="12" t="str">
        <f>IFERROR(__xludf.DUMMYFUNCTION("VALUE(REGEXEXTRACT(A100, ""\d+\.\d+""))"),"#N/A")</f>
        <v>#N/A</v>
      </c>
    </row>
    <row r="101">
      <c r="A101" s="3" t="s">
        <v>1261</v>
      </c>
      <c r="B101" s="12">
        <f>IFERROR(__xludf.DUMMYFUNCTION("VALUE(REGEXEXTRACT(A101, ""\d+\.\d+""))"),0.139939222673718)</f>
        <v>0.1399392227</v>
      </c>
    </row>
    <row r="102">
      <c r="A102" s="3" t="s">
        <v>486</v>
      </c>
      <c r="B102" s="12" t="str">
        <f>IFERROR(__xludf.DUMMYFUNCTION("VALUE(REGEXEXTRACT(A102, ""\d+\.\d+""))"),"#N/A")</f>
        <v>#N/A</v>
      </c>
    </row>
    <row r="103">
      <c r="A103" s="3" t="s">
        <v>1262</v>
      </c>
      <c r="B103" s="12">
        <f>IFERROR(__xludf.DUMMYFUNCTION("VALUE(REGEXEXTRACT(A103, ""\d+\.\d+""))"),0.134386389149958)</f>
        <v>0.1343863891</v>
      </c>
    </row>
    <row r="104">
      <c r="A104" s="3" t="s">
        <v>488</v>
      </c>
      <c r="B104" s="12" t="str">
        <f>IFERROR(__xludf.DUMMYFUNCTION("VALUE(REGEXEXTRACT(A104, ""\d+\.\d+""))"),"#N/A")</f>
        <v>#N/A</v>
      </c>
    </row>
    <row r="105">
      <c r="A105" s="3" t="s">
        <v>1263</v>
      </c>
      <c r="B105" s="12">
        <f>IFERROR(__xludf.DUMMYFUNCTION("VALUE(REGEXEXTRACT(A105, ""\d+\.\d+""))"),0.138265547447049)</f>
        <v>0.1382655474</v>
      </c>
    </row>
    <row r="106">
      <c r="A106" s="3" t="s">
        <v>490</v>
      </c>
      <c r="B106" s="12" t="str">
        <f>IFERROR(__xludf.DUMMYFUNCTION("VALUE(REGEXEXTRACT(A106, ""\d+\.\d+""))"),"#N/A")</f>
        <v>#N/A</v>
      </c>
    </row>
    <row r="107">
      <c r="A107" s="3" t="s">
        <v>1264</v>
      </c>
      <c r="B107" s="12">
        <f>IFERROR(__xludf.DUMMYFUNCTION("VALUE(REGEXEXTRACT(A107, ""\d+\.\d+""))"),0.142733447819917)</f>
        <v>0.1427334478</v>
      </c>
    </row>
    <row r="108">
      <c r="A108" s="3" t="s">
        <v>492</v>
      </c>
      <c r="B108" s="12" t="str">
        <f>IFERROR(__xludf.DUMMYFUNCTION("VALUE(REGEXEXTRACT(A108, ""\d+\.\d+""))"),"#N/A")</f>
        <v>#N/A</v>
      </c>
    </row>
    <row r="109">
      <c r="A109" s="3" t="s">
        <v>1265</v>
      </c>
      <c r="B109" s="12">
        <f>IFERROR(__xludf.DUMMYFUNCTION("VALUE(REGEXEXTRACT(A109, ""\d+\.\d+""))"),0.280114580645854)</f>
        <v>0.2801145806</v>
      </c>
    </row>
    <row r="110">
      <c r="A110" s="3" t="s">
        <v>494</v>
      </c>
      <c r="B110" s="12" t="str">
        <f>IFERROR(__xludf.DUMMYFUNCTION("VALUE(REGEXEXTRACT(A110, ""\d+\.\d+""))"),"#N/A")</f>
        <v>#N/A</v>
      </c>
    </row>
    <row r="111">
      <c r="A111" s="3" t="s">
        <v>1266</v>
      </c>
      <c r="B111" s="12">
        <f>IFERROR(__xludf.DUMMYFUNCTION("VALUE(REGEXEXTRACT(A111, ""\d+\.\d+""))"),0.144666309232026)</f>
        <v>0.1446663092</v>
      </c>
    </row>
    <row r="112">
      <c r="A112" s="3" t="s">
        <v>496</v>
      </c>
      <c r="B112" s="12" t="str">
        <f>IFERROR(__xludf.DUMMYFUNCTION("VALUE(REGEXEXTRACT(A112, ""\d+\.\d+""))"),"#N/A")</f>
        <v>#N/A</v>
      </c>
    </row>
    <row r="113">
      <c r="A113" s="3" t="s">
        <v>1267</v>
      </c>
      <c r="B113" s="12">
        <f>IFERROR(__xludf.DUMMYFUNCTION("VALUE(REGEXEXTRACT(A113, ""\d+\.\d+""))"),0.155874831840631)</f>
        <v>0.1558748318</v>
      </c>
    </row>
    <row r="114">
      <c r="A114" s="3" t="s">
        <v>498</v>
      </c>
      <c r="B114" s="12" t="str">
        <f>IFERROR(__xludf.DUMMYFUNCTION("VALUE(REGEXEXTRACT(A114, ""\d+\.\d+""))"),"#N/A")</f>
        <v>#N/A</v>
      </c>
    </row>
    <row r="115">
      <c r="A115" s="3" t="s">
        <v>1268</v>
      </c>
      <c r="B115" s="12">
        <f>IFERROR(__xludf.DUMMYFUNCTION("VALUE(REGEXEXTRACT(A115, ""\d+\.\d+""))"),0.14633356138508)</f>
        <v>0.1463335614</v>
      </c>
    </row>
    <row r="116">
      <c r="A116" s="3" t="s">
        <v>500</v>
      </c>
      <c r="B116" s="12" t="str">
        <f>IFERROR(__xludf.DUMMYFUNCTION("VALUE(REGEXEXTRACT(A116, ""\d+\.\d+""))"),"#N/A")</f>
        <v>#N/A</v>
      </c>
    </row>
    <row r="117">
      <c r="A117" s="3" t="s">
        <v>1269</v>
      </c>
      <c r="B117" s="12">
        <f>IFERROR(__xludf.DUMMYFUNCTION("VALUE(REGEXEXTRACT(A117, ""\d+\.\d+""))"),0.141818405542041)</f>
        <v>0.1418184055</v>
      </c>
    </row>
    <row r="118">
      <c r="A118" s="3" t="s">
        <v>502</v>
      </c>
      <c r="B118" s="12" t="str">
        <f>IFERROR(__xludf.DUMMYFUNCTION("VALUE(REGEXEXTRACT(A118, ""\d+\.\d+""))"),"#N/A")</f>
        <v>#N/A</v>
      </c>
    </row>
    <row r="119">
      <c r="A119" s="3" t="s">
        <v>1270</v>
      </c>
      <c r="B119" s="12">
        <f>IFERROR(__xludf.DUMMYFUNCTION("VALUE(REGEXEXTRACT(A119, ""\d+\.\d+""))"),0.222534154012482)</f>
        <v>0.222534154</v>
      </c>
    </row>
    <row r="120">
      <c r="A120" s="3" t="s">
        <v>504</v>
      </c>
      <c r="B120" s="12" t="str">
        <f>IFERROR(__xludf.DUMMYFUNCTION("VALUE(REGEXEXTRACT(A120, ""\d+\.\d+""))"),"#N/A")</f>
        <v>#N/A</v>
      </c>
    </row>
    <row r="121">
      <c r="A121" s="3" t="s">
        <v>1271</v>
      </c>
      <c r="B121" s="12">
        <f>IFERROR(__xludf.DUMMYFUNCTION("VALUE(REGEXEXTRACT(A121, ""\d+\.\d+""))"),0.227725682926679)</f>
        <v>0.2277256829</v>
      </c>
    </row>
    <row r="122">
      <c r="A122" s="3" t="s">
        <v>506</v>
      </c>
      <c r="B122" s="12" t="str">
        <f>IFERROR(__xludf.DUMMYFUNCTION("VALUE(REGEXEXTRACT(A122, ""\d+\.\d+""))"),"#N/A")</f>
        <v>#N/A</v>
      </c>
    </row>
    <row r="123">
      <c r="A123" s="3" t="s">
        <v>1272</v>
      </c>
      <c r="B123" s="12">
        <f>IFERROR(__xludf.DUMMYFUNCTION("VALUE(REGEXEXTRACT(A123, ""\d+\.\d+""))"),0.207508513547963)</f>
        <v>0.2075085135</v>
      </c>
    </row>
    <row r="124">
      <c r="A124" s="3" t="s">
        <v>508</v>
      </c>
      <c r="B124" s="12" t="str">
        <f>IFERROR(__xludf.DUMMYFUNCTION("VALUE(REGEXEXTRACT(A124, ""\d+\.\d+""))"),"#N/A")</f>
        <v>#N/A</v>
      </c>
    </row>
    <row r="125">
      <c r="A125" s="3" t="s">
        <v>1273</v>
      </c>
      <c r="B125" s="12">
        <f>IFERROR(__xludf.DUMMYFUNCTION("VALUE(REGEXEXTRACT(A125, ""\d+\.\d+""))"),0.203610126342203)</f>
        <v>0.2036101263</v>
      </c>
    </row>
    <row r="126">
      <c r="A126" s="3" t="s">
        <v>510</v>
      </c>
      <c r="B126" s="12" t="str">
        <f>IFERROR(__xludf.DUMMYFUNCTION("VALUE(REGEXEXTRACT(A126, ""\d+\.\d+""))"),"#N/A")</f>
        <v>#N/A</v>
      </c>
    </row>
    <row r="127">
      <c r="A127" s="3" t="s">
        <v>1274</v>
      </c>
      <c r="B127" s="12">
        <f>IFERROR(__xludf.DUMMYFUNCTION("VALUE(REGEXEXTRACT(A127, ""\d+\.\d+""))"),0.210057412219273)</f>
        <v>0.2100574122</v>
      </c>
    </row>
    <row r="128">
      <c r="A128" s="3" t="s">
        <v>512</v>
      </c>
      <c r="B128" s="12" t="str">
        <f>IFERROR(__xludf.DUMMYFUNCTION("VALUE(REGEXEXTRACT(A128, ""\d+\.\d+""))"),"#N/A")</f>
        <v>#N/A</v>
      </c>
    </row>
    <row r="129">
      <c r="A129" s="3" t="s">
        <v>1275</v>
      </c>
      <c r="B129" s="12">
        <f>IFERROR(__xludf.DUMMYFUNCTION("VALUE(REGEXEXTRACT(A129, ""\d+\.\d+""))"),0.192447672873974)</f>
        <v>0.1924476729</v>
      </c>
    </row>
    <row r="130">
      <c r="A130" s="3" t="s">
        <v>514</v>
      </c>
      <c r="B130" s="12" t="str">
        <f>IFERROR(__xludf.DUMMYFUNCTION("VALUE(REGEXEXTRACT(A130, ""\d+\.\d+""))"),"#N/A")</f>
        <v>#N/A</v>
      </c>
    </row>
    <row r="131">
      <c r="A131" s="3" t="s">
        <v>1276</v>
      </c>
      <c r="B131" s="12">
        <f>IFERROR(__xludf.DUMMYFUNCTION("VALUE(REGEXEXTRACT(A131, ""\d+\.\d+""))"),0.239400521447614)</f>
        <v>0.2394005214</v>
      </c>
    </row>
    <row r="132">
      <c r="A132" s="3" t="s">
        <v>516</v>
      </c>
      <c r="B132" s="12" t="str">
        <f>IFERROR(__xludf.DUMMYFUNCTION("VALUE(REGEXEXTRACT(A132, ""\d+\.\d+""))"),"#N/A")</f>
        <v>#N/A</v>
      </c>
    </row>
    <row r="133">
      <c r="A133" s="3" t="s">
        <v>1277</v>
      </c>
      <c r="B133" s="12">
        <f>IFERROR(__xludf.DUMMYFUNCTION("VALUE(REGEXEXTRACT(A133, ""\d+\.\d+""))"),0.150370353733598)</f>
        <v>0.1503703537</v>
      </c>
    </row>
    <row r="134">
      <c r="A134" s="3" t="s">
        <v>518</v>
      </c>
      <c r="B134" s="12" t="str">
        <f>IFERROR(__xludf.DUMMYFUNCTION("VALUE(REGEXEXTRACT(A134, ""\d+\.\d+""))"),"#N/A")</f>
        <v>#N/A</v>
      </c>
    </row>
    <row r="135">
      <c r="A135" s="3" t="s">
        <v>1278</v>
      </c>
      <c r="B135" s="12">
        <f>IFERROR(__xludf.DUMMYFUNCTION("VALUE(REGEXEXTRACT(A135, ""\d+\.\d+""))"),0.155424295266352)</f>
        <v>0.1554242953</v>
      </c>
    </row>
    <row r="136">
      <c r="A136" s="3" t="s">
        <v>520</v>
      </c>
      <c r="B136" s="12" t="str">
        <f>IFERROR(__xludf.DUMMYFUNCTION("VALUE(REGEXEXTRACT(A136, ""\d+\.\d+""))"),"#N/A")</f>
        <v>#N/A</v>
      </c>
    </row>
    <row r="137">
      <c r="A137" s="3" t="s">
        <v>1279</v>
      </c>
      <c r="B137" s="12">
        <f>IFERROR(__xludf.DUMMYFUNCTION("VALUE(REGEXEXTRACT(A137, ""\d+\.\d+""))"),0.148324917686372)</f>
        <v>0.1483249177</v>
      </c>
    </row>
    <row r="138">
      <c r="A138" s="3" t="s">
        <v>522</v>
      </c>
      <c r="B138" s="12" t="str">
        <f>IFERROR(__xludf.DUMMYFUNCTION("VALUE(REGEXEXTRACT(A138, ""\d+\.\d+""))"),"#N/A")</f>
        <v>#N/A</v>
      </c>
    </row>
    <row r="139">
      <c r="A139" s="3" t="s">
        <v>1280</v>
      </c>
      <c r="B139" s="12">
        <f>IFERROR(__xludf.DUMMYFUNCTION("VALUE(REGEXEXTRACT(A139, ""\d+\.\d+""))"),0.148994481838788)</f>
        <v>0.1489944818</v>
      </c>
    </row>
    <row r="140">
      <c r="A140" s="3" t="s">
        <v>524</v>
      </c>
      <c r="B140" s="12" t="str">
        <f>IFERROR(__xludf.DUMMYFUNCTION("VALUE(REGEXEXTRACT(A140, ""\d+\.\d+""))"),"#N/A")</f>
        <v>#N/A</v>
      </c>
    </row>
    <row r="141">
      <c r="A141" s="3" t="s">
        <v>1281</v>
      </c>
      <c r="B141" s="12">
        <f>IFERROR(__xludf.DUMMYFUNCTION("VALUE(REGEXEXTRACT(A141, ""\d+\.\d+""))"),0.16579649184235)</f>
        <v>0.1657964918</v>
      </c>
    </row>
    <row r="142">
      <c r="A142" s="3" t="s">
        <v>526</v>
      </c>
      <c r="B142" s="12" t="str">
        <f>IFERROR(__xludf.DUMMYFUNCTION("VALUE(REGEXEXTRACT(A142, ""\d+\.\d+""))"),"#N/A")</f>
        <v>#N/A</v>
      </c>
    </row>
    <row r="143">
      <c r="A143" s="3" t="s">
        <v>1282</v>
      </c>
      <c r="B143" s="12">
        <f>IFERROR(__xludf.DUMMYFUNCTION("VALUE(REGEXEXTRACT(A143, ""\d+\.\d+""))"),0.168684427444223)</f>
        <v>0.1686844274</v>
      </c>
    </row>
    <row r="144">
      <c r="A144" s="3" t="s">
        <v>528</v>
      </c>
      <c r="B144" s="12" t="str">
        <f>IFERROR(__xludf.DUMMYFUNCTION("VALUE(REGEXEXTRACT(A144, ""\d+\.\d+""))"),"#N/A")</f>
        <v>#N/A</v>
      </c>
    </row>
    <row r="145">
      <c r="A145" s="3" t="s">
        <v>1283</v>
      </c>
      <c r="B145" s="12">
        <f>IFERROR(__xludf.DUMMYFUNCTION("VALUE(REGEXEXTRACT(A145, ""\d+\.\d+""))"),0.167087458612831)</f>
        <v>0.1670874586</v>
      </c>
    </row>
    <row r="146">
      <c r="A146" s="3" t="s">
        <v>530</v>
      </c>
      <c r="B146" s="12" t="str">
        <f>IFERROR(__xludf.DUMMYFUNCTION("VALUE(REGEXEXTRACT(A146, ""\d+\.\d+""))"),"#N/A")</f>
        <v>#N/A</v>
      </c>
    </row>
    <row r="147">
      <c r="A147" s="3" t="s">
        <v>1284</v>
      </c>
      <c r="B147" s="12">
        <f>IFERROR(__xludf.DUMMYFUNCTION("VALUE(REGEXEXTRACT(A147, ""\d+\.\d+""))"),0.15055694920512)</f>
        <v>0.1505569492</v>
      </c>
    </row>
    <row r="148">
      <c r="A148" s="3" t="s">
        <v>532</v>
      </c>
      <c r="B148" s="12" t="str">
        <f>IFERROR(__xludf.DUMMYFUNCTION("VALUE(REGEXEXTRACT(A148, ""\d+\.\d+""))"),"#N/A")</f>
        <v>#N/A</v>
      </c>
    </row>
    <row r="149">
      <c r="A149" s="3" t="s">
        <v>1285</v>
      </c>
      <c r="B149" s="12">
        <f>IFERROR(__xludf.DUMMYFUNCTION("VALUE(REGEXEXTRACT(A149, ""\d+\.\d+""))"),0.149876566032114)</f>
        <v>0.149876566</v>
      </c>
    </row>
    <row r="150">
      <c r="A150" s="3" t="s">
        <v>534</v>
      </c>
      <c r="B150" s="12" t="str">
        <f>IFERROR(__xludf.DUMMYFUNCTION("VALUE(REGEXEXTRACT(A150, ""\d+\.\d+""))"),"#N/A")</f>
        <v>#N/A</v>
      </c>
    </row>
    <row r="151">
      <c r="A151" s="3" t="s">
        <v>1286</v>
      </c>
      <c r="B151" s="12">
        <f>IFERROR(__xludf.DUMMYFUNCTION("VALUE(REGEXEXTRACT(A151, ""\d+\.\d+""))"),0.269485873845152)</f>
        <v>0.2694858738</v>
      </c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13"/>
    </row>
    <row r="288">
      <c r="B288" s="13"/>
    </row>
    <row r="289">
      <c r="B289" s="13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13"/>
    </row>
    <row r="303">
      <c r="B303" s="13"/>
    </row>
    <row r="304">
      <c r="B304" s="13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13"/>
    </row>
    <row r="318">
      <c r="B318" s="13"/>
    </row>
    <row r="319">
      <c r="B319" s="13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13"/>
    </row>
    <row r="333">
      <c r="B333" s="13"/>
    </row>
    <row r="334">
      <c r="B334" s="13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13"/>
    </row>
    <row r="348">
      <c r="B348" s="13"/>
    </row>
    <row r="349">
      <c r="B349" s="13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13"/>
    </row>
    <row r="363">
      <c r="B363" s="13"/>
    </row>
    <row r="364">
      <c r="B364" s="13"/>
    </row>
    <row r="365">
      <c r="B365" s="13"/>
    </row>
    <row r="366">
      <c r="B366" s="13"/>
    </row>
    <row r="367">
      <c r="B367" s="13"/>
    </row>
    <row r="368">
      <c r="B368" s="13"/>
    </row>
    <row r="369">
      <c r="B369" s="13"/>
    </row>
    <row r="370">
      <c r="B370" s="13"/>
    </row>
    <row r="371">
      <c r="B371" s="13"/>
    </row>
    <row r="372">
      <c r="B372" s="13"/>
    </row>
    <row r="373">
      <c r="B373" s="13"/>
    </row>
    <row r="374">
      <c r="B374" s="13"/>
    </row>
    <row r="375">
      <c r="B375" s="13"/>
    </row>
    <row r="376">
      <c r="B376" s="13"/>
    </row>
    <row r="377">
      <c r="B377" s="13"/>
    </row>
    <row r="378">
      <c r="B378" s="13"/>
    </row>
    <row r="379">
      <c r="B379" s="13"/>
    </row>
    <row r="380">
      <c r="B380" s="13"/>
    </row>
    <row r="381">
      <c r="B381" s="13"/>
    </row>
    <row r="382">
      <c r="B382" s="13"/>
    </row>
    <row r="383">
      <c r="B383" s="13"/>
    </row>
    <row r="384">
      <c r="B384" s="13"/>
    </row>
    <row r="385">
      <c r="B385" s="13"/>
    </row>
    <row r="386">
      <c r="B386" s="13"/>
    </row>
    <row r="387">
      <c r="B387" s="13"/>
    </row>
    <row r="388">
      <c r="B388" s="13"/>
    </row>
    <row r="389">
      <c r="B389" s="13"/>
    </row>
    <row r="390">
      <c r="B390" s="13"/>
    </row>
    <row r="391">
      <c r="B391" s="13"/>
    </row>
    <row r="392">
      <c r="B392" s="13"/>
    </row>
    <row r="393">
      <c r="B393" s="13"/>
    </row>
    <row r="394">
      <c r="B394" s="13"/>
    </row>
    <row r="395">
      <c r="B395" s="13"/>
    </row>
    <row r="396">
      <c r="B396" s="13"/>
    </row>
    <row r="397">
      <c r="B397" s="13"/>
    </row>
    <row r="398">
      <c r="B398" s="13"/>
    </row>
    <row r="399">
      <c r="B399" s="13"/>
    </row>
    <row r="400">
      <c r="B400" s="13"/>
    </row>
    <row r="401">
      <c r="B401" s="13"/>
    </row>
    <row r="402">
      <c r="B402" s="13"/>
    </row>
    <row r="403">
      <c r="B403" s="13"/>
    </row>
    <row r="404">
      <c r="B404" s="13"/>
    </row>
    <row r="405">
      <c r="B405" s="13"/>
    </row>
    <row r="406">
      <c r="B406" s="13"/>
    </row>
    <row r="407">
      <c r="B407" s="13"/>
    </row>
    <row r="408">
      <c r="B408" s="13"/>
    </row>
    <row r="409">
      <c r="B409" s="13"/>
    </row>
    <row r="410">
      <c r="B410" s="13"/>
    </row>
    <row r="411">
      <c r="B411" s="13"/>
    </row>
    <row r="412">
      <c r="B412" s="13"/>
    </row>
    <row r="413">
      <c r="B413" s="13"/>
    </row>
    <row r="414">
      <c r="B414" s="13"/>
    </row>
    <row r="415">
      <c r="B415" s="13"/>
    </row>
    <row r="416">
      <c r="B416" s="13"/>
    </row>
    <row r="417">
      <c r="B417" s="13"/>
    </row>
    <row r="418">
      <c r="B418" s="13"/>
    </row>
    <row r="419">
      <c r="B419" s="13"/>
    </row>
    <row r="420">
      <c r="B420" s="13"/>
    </row>
    <row r="421">
      <c r="B421" s="13"/>
    </row>
    <row r="422">
      <c r="B422" s="13"/>
    </row>
    <row r="423">
      <c r="B423" s="13"/>
    </row>
    <row r="424">
      <c r="B424" s="13"/>
    </row>
    <row r="425">
      <c r="B425" s="13"/>
    </row>
    <row r="426">
      <c r="B426" s="13"/>
    </row>
    <row r="427">
      <c r="B427" s="13"/>
    </row>
    <row r="428">
      <c r="B428" s="13"/>
    </row>
    <row r="429">
      <c r="B429" s="13"/>
    </row>
    <row r="430">
      <c r="B430" s="13"/>
    </row>
    <row r="431">
      <c r="B431" s="13"/>
    </row>
    <row r="432">
      <c r="B432" s="13"/>
    </row>
    <row r="433">
      <c r="B433" s="13"/>
    </row>
    <row r="434">
      <c r="B434" s="13"/>
    </row>
    <row r="435">
      <c r="B435" s="13"/>
    </row>
    <row r="436">
      <c r="B436" s="13"/>
    </row>
    <row r="437">
      <c r="B437" s="13"/>
    </row>
    <row r="438">
      <c r="B438" s="13"/>
    </row>
    <row r="439">
      <c r="B439" s="13"/>
    </row>
    <row r="440">
      <c r="B440" s="13"/>
    </row>
    <row r="441">
      <c r="B441" s="13"/>
    </row>
    <row r="442">
      <c r="B442" s="13"/>
    </row>
    <row r="443">
      <c r="B443" s="13"/>
    </row>
    <row r="444">
      <c r="B444" s="13"/>
    </row>
    <row r="445">
      <c r="B445" s="13"/>
    </row>
    <row r="446">
      <c r="B446" s="13"/>
    </row>
    <row r="447">
      <c r="B447" s="13"/>
    </row>
    <row r="448">
      <c r="B448" s="13"/>
    </row>
    <row r="449">
      <c r="B449" s="13"/>
    </row>
    <row r="450">
      <c r="B450" s="13"/>
    </row>
    <row r="451">
      <c r="B451" s="13"/>
    </row>
    <row r="452">
      <c r="B452" s="13"/>
    </row>
    <row r="453">
      <c r="B453" s="13"/>
    </row>
    <row r="454">
      <c r="B454" s="13"/>
    </row>
    <row r="455">
      <c r="B455" s="13"/>
    </row>
    <row r="456">
      <c r="B456" s="13"/>
    </row>
    <row r="457">
      <c r="B457" s="13"/>
    </row>
    <row r="458">
      <c r="B458" s="13"/>
    </row>
    <row r="459">
      <c r="B459" s="13"/>
    </row>
    <row r="460">
      <c r="B460" s="13"/>
    </row>
    <row r="461">
      <c r="B461" s="13"/>
    </row>
    <row r="462">
      <c r="B462" s="13"/>
    </row>
    <row r="463">
      <c r="B463" s="13"/>
    </row>
    <row r="464">
      <c r="B464" s="13"/>
    </row>
    <row r="465">
      <c r="B465" s="13"/>
    </row>
    <row r="466">
      <c r="B466" s="13"/>
    </row>
    <row r="467">
      <c r="B467" s="13"/>
    </row>
    <row r="468">
      <c r="B468" s="13"/>
    </row>
    <row r="469">
      <c r="B469" s="13"/>
    </row>
    <row r="470">
      <c r="B470" s="13"/>
    </row>
    <row r="471">
      <c r="B471" s="13"/>
    </row>
    <row r="472">
      <c r="B472" s="13"/>
    </row>
    <row r="473">
      <c r="B473" s="13"/>
    </row>
    <row r="474">
      <c r="B474" s="13"/>
    </row>
    <row r="475">
      <c r="B475" s="13"/>
    </row>
    <row r="476">
      <c r="B476" s="13"/>
    </row>
    <row r="477">
      <c r="B477" s="13"/>
    </row>
    <row r="478">
      <c r="B478" s="13"/>
    </row>
    <row r="479">
      <c r="B479" s="13"/>
    </row>
    <row r="480">
      <c r="B480" s="13"/>
    </row>
    <row r="481">
      <c r="B481" s="13"/>
    </row>
    <row r="482">
      <c r="B482" s="13"/>
    </row>
    <row r="483">
      <c r="B483" s="13"/>
    </row>
    <row r="484">
      <c r="B484" s="13"/>
    </row>
    <row r="485">
      <c r="B485" s="13"/>
    </row>
    <row r="486">
      <c r="B486" s="13"/>
    </row>
    <row r="487">
      <c r="B487" s="13"/>
    </row>
    <row r="488">
      <c r="B488" s="13"/>
    </row>
    <row r="489">
      <c r="B489" s="13"/>
    </row>
    <row r="490">
      <c r="B490" s="13"/>
    </row>
    <row r="491">
      <c r="B491" s="13"/>
    </row>
    <row r="492">
      <c r="B492" s="13"/>
    </row>
    <row r="493">
      <c r="B493" s="13"/>
    </row>
    <row r="494">
      <c r="B494" s="13"/>
    </row>
    <row r="495">
      <c r="B495" s="13"/>
    </row>
    <row r="496">
      <c r="B496" s="13"/>
    </row>
    <row r="497">
      <c r="B497" s="13"/>
    </row>
    <row r="498">
      <c r="B498" s="13"/>
    </row>
    <row r="499">
      <c r="B499" s="13"/>
    </row>
    <row r="500">
      <c r="B500" s="13"/>
    </row>
    <row r="501">
      <c r="B501" s="13"/>
    </row>
    <row r="502">
      <c r="B502" s="13"/>
    </row>
    <row r="503">
      <c r="B503" s="13"/>
    </row>
    <row r="504">
      <c r="B504" s="13"/>
    </row>
    <row r="505">
      <c r="B505" s="13"/>
    </row>
    <row r="506">
      <c r="B506" s="13"/>
    </row>
    <row r="507">
      <c r="B507" s="13"/>
    </row>
    <row r="508">
      <c r="B508" s="13"/>
    </row>
    <row r="509">
      <c r="B509" s="13"/>
    </row>
    <row r="510">
      <c r="B510" s="13"/>
    </row>
    <row r="511">
      <c r="B511" s="13"/>
    </row>
    <row r="512">
      <c r="B512" s="13"/>
    </row>
    <row r="513">
      <c r="B513" s="13"/>
    </row>
    <row r="514">
      <c r="B514" s="13"/>
    </row>
    <row r="515">
      <c r="B515" s="13"/>
    </row>
    <row r="516">
      <c r="B516" s="13"/>
    </row>
    <row r="517">
      <c r="B517" s="13"/>
    </row>
    <row r="518">
      <c r="B518" s="13"/>
    </row>
    <row r="519">
      <c r="B519" s="13"/>
    </row>
    <row r="520">
      <c r="B520" s="13"/>
    </row>
    <row r="521">
      <c r="B521" s="13"/>
    </row>
    <row r="522">
      <c r="B522" s="13"/>
    </row>
    <row r="523">
      <c r="B523" s="13"/>
    </row>
    <row r="524">
      <c r="B524" s="13"/>
    </row>
    <row r="525">
      <c r="B525" s="13"/>
    </row>
    <row r="526">
      <c r="B526" s="13"/>
    </row>
    <row r="527">
      <c r="B527" s="13"/>
    </row>
    <row r="528">
      <c r="B528" s="13"/>
    </row>
    <row r="529">
      <c r="B529" s="13"/>
    </row>
    <row r="530">
      <c r="B530" s="13"/>
    </row>
    <row r="531">
      <c r="B531" s="13"/>
    </row>
    <row r="532">
      <c r="B532" s="13"/>
    </row>
    <row r="533">
      <c r="B533" s="13"/>
    </row>
    <row r="534">
      <c r="B534" s="13"/>
    </row>
    <row r="535">
      <c r="B535" s="13"/>
    </row>
    <row r="536">
      <c r="B536" s="13"/>
    </row>
    <row r="537">
      <c r="B537" s="13"/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  <row r="965">
      <c r="B965" s="13"/>
    </row>
    <row r="966">
      <c r="B966" s="13"/>
    </row>
    <row r="967">
      <c r="B967" s="13"/>
    </row>
    <row r="968">
      <c r="B968" s="13"/>
    </row>
    <row r="969">
      <c r="B969" s="13"/>
    </row>
    <row r="970">
      <c r="B970" s="13"/>
    </row>
    <row r="971">
      <c r="B971" s="13"/>
    </row>
    <row r="972">
      <c r="B972" s="13"/>
    </row>
    <row r="973">
      <c r="B973" s="13"/>
    </row>
    <row r="974">
      <c r="B974" s="13"/>
    </row>
    <row r="975">
      <c r="B975" s="13"/>
    </row>
    <row r="976">
      <c r="B976" s="13"/>
    </row>
    <row r="977">
      <c r="B977" s="13"/>
    </row>
    <row r="978">
      <c r="B978" s="13"/>
    </row>
    <row r="979">
      <c r="B979" s="13"/>
    </row>
    <row r="980">
      <c r="B980" s="13"/>
    </row>
    <row r="981">
      <c r="B981" s="13"/>
    </row>
    <row r="982">
      <c r="B982" s="13"/>
    </row>
    <row r="983">
      <c r="B983" s="13"/>
    </row>
    <row r="984">
      <c r="B984" s="13"/>
    </row>
    <row r="985">
      <c r="B985" s="13"/>
    </row>
    <row r="986">
      <c r="B986" s="13"/>
    </row>
    <row r="987">
      <c r="B987" s="13"/>
    </row>
    <row r="988">
      <c r="B988" s="13"/>
    </row>
    <row r="989">
      <c r="B989" s="13"/>
    </row>
    <row r="990">
      <c r="B990" s="13"/>
    </row>
    <row r="991">
      <c r="B991" s="13"/>
    </row>
    <row r="992">
      <c r="B992" s="13"/>
    </row>
    <row r="993">
      <c r="B993" s="13"/>
    </row>
    <row r="994">
      <c r="B994" s="13"/>
    </row>
    <row r="995">
      <c r="B995" s="13"/>
    </row>
    <row r="996">
      <c r="B996" s="13"/>
    </row>
    <row r="997">
      <c r="B997" s="13"/>
    </row>
    <row r="998">
      <c r="B998" s="13"/>
    </row>
    <row r="999">
      <c r="B999" s="13"/>
    </row>
    <row r="1000">
      <c r="B1000" s="1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</cols>
  <sheetData>
    <row r="1">
      <c r="A1" s="3" t="s">
        <v>242</v>
      </c>
      <c r="B1" s="8" t="str">
        <f>IFERROR(__xludf.DUMMYFUNCTION("VALUE(REGEXEXTRACT(A2, ""\d+\.\d+""))"),"#N/A")</f>
        <v>#N/A</v>
      </c>
    </row>
    <row r="2">
      <c r="A2" s="3" t="s">
        <v>166</v>
      </c>
      <c r="B2" s="8">
        <f>IFERROR(__xludf.DUMMYFUNCTION("VALUE(REGEXEXTRACT(A3, ""\d+\.\d+""))"),0.113590688194137)</f>
        <v>0.1135906882</v>
      </c>
    </row>
    <row r="3">
      <c r="A3" s="3" t="s">
        <v>1287</v>
      </c>
      <c r="B3" s="8" t="str">
        <f>IFERROR(__xludf.DUMMYFUNCTION("VALUE(REGEXEXTRACT(A4, ""\d+\.\d+""))"),"#N/A")</f>
        <v>#N/A</v>
      </c>
    </row>
    <row r="4">
      <c r="A4" s="3" t="s">
        <v>244</v>
      </c>
      <c r="B4" s="8">
        <f>IFERROR(__xludf.DUMMYFUNCTION("VALUE(REGEXEXTRACT(A5, ""\d+\.\d+""))"),0.160588534756007)</f>
        <v>0.1605885348</v>
      </c>
    </row>
    <row r="5">
      <c r="A5" s="3" t="s">
        <v>1288</v>
      </c>
      <c r="B5" s="8" t="str">
        <f>IFERROR(__xludf.DUMMYFUNCTION("VALUE(REGEXEXTRACT(A6, ""\d+\.\d+""))"),"#N/A")</f>
        <v>#N/A</v>
      </c>
    </row>
    <row r="6">
      <c r="A6" s="3" t="s">
        <v>538</v>
      </c>
      <c r="B6" s="8">
        <f>IFERROR(__xludf.DUMMYFUNCTION("VALUE(REGEXEXTRACT(A7, ""\d+\.\d+""))"),0.153070668782864)</f>
        <v>0.1530706688</v>
      </c>
    </row>
    <row r="7">
      <c r="A7" s="3" t="s">
        <v>1289</v>
      </c>
      <c r="B7" s="8" t="str">
        <f>IFERROR(__xludf.DUMMYFUNCTION("VALUE(REGEXEXTRACT(A8, ""\d+\.\d+""))"),"#N/A")</f>
        <v>#N/A</v>
      </c>
    </row>
    <row r="8">
      <c r="A8" s="3" t="s">
        <v>540</v>
      </c>
      <c r="B8" s="8">
        <f>IFERROR(__xludf.DUMMYFUNCTION("VALUE(REGEXEXTRACT(A9, ""\d+\.\d+""))"),0.163553376394417)</f>
        <v>0.1635533764</v>
      </c>
    </row>
    <row r="9">
      <c r="A9" s="3" t="s">
        <v>1290</v>
      </c>
      <c r="B9" s="8" t="str">
        <f>IFERROR(__xludf.DUMMYFUNCTION("VALUE(REGEXEXTRACT(A10, ""\d+\.\d+""))"),"#N/A")</f>
        <v>#N/A</v>
      </c>
    </row>
    <row r="10">
      <c r="A10" s="3" t="s">
        <v>542</v>
      </c>
      <c r="B10" s="8">
        <f>IFERROR(__xludf.DUMMYFUNCTION("VALUE(REGEXEXTRACT(A11, ""\d+\.\d+""))"),0.150382247745589)</f>
        <v>0.1503822477</v>
      </c>
    </row>
    <row r="11">
      <c r="A11" s="3" t="s">
        <v>1291</v>
      </c>
      <c r="B11" s="8" t="str">
        <f>IFERROR(__xludf.DUMMYFUNCTION("VALUE(REGEXEXTRACT(A12, ""\d+\.\d+""))"),"#N/A")</f>
        <v>#N/A</v>
      </c>
    </row>
    <row r="12">
      <c r="A12" s="3" t="s">
        <v>544</v>
      </c>
      <c r="B12" s="8">
        <f>IFERROR(__xludf.DUMMYFUNCTION("VALUE(REGEXEXTRACT(A13, ""\d+\.\d+""))"),0.212584770750405)</f>
        <v>0.2125847708</v>
      </c>
    </row>
    <row r="13">
      <c r="A13" s="3" t="s">
        <v>1292</v>
      </c>
      <c r="B13" s="8" t="str">
        <f>IFERROR(__xludf.DUMMYFUNCTION("VALUE(REGEXEXTRACT(A14, ""\d+\.\d+""))"),"#N/A")</f>
        <v>#N/A</v>
      </c>
    </row>
    <row r="14">
      <c r="A14" s="3" t="s">
        <v>546</v>
      </c>
      <c r="B14" s="8">
        <f>IFERROR(__xludf.DUMMYFUNCTION("VALUE(REGEXEXTRACT(A15, ""\d+\.\d+""))"),0.154180827758735)</f>
        <v>0.1541808278</v>
      </c>
    </row>
    <row r="15">
      <c r="A15" s="3" t="s">
        <v>1293</v>
      </c>
      <c r="B15" s="8" t="str">
        <f>IFERROR(__xludf.DUMMYFUNCTION("VALUE(REGEXEXTRACT(A16, ""\d+\.\d+""))"),"#N/A")</f>
        <v>#N/A</v>
      </c>
    </row>
    <row r="16">
      <c r="A16" s="3" t="s">
        <v>548</v>
      </c>
      <c r="B16" s="8">
        <f>IFERROR(__xludf.DUMMYFUNCTION("VALUE(REGEXEXTRACT(A17, ""\d+\.\d+""))"),0.159296577457737)</f>
        <v>0.1592965775</v>
      </c>
    </row>
    <row r="17">
      <c r="A17" s="3" t="s">
        <v>1294</v>
      </c>
      <c r="B17" s="8" t="str">
        <f>IFERROR(__xludf.DUMMYFUNCTION("VALUE(REGEXEXTRACT(A18, ""\d+\.\d+""))"),"#N/A")</f>
        <v>#N/A</v>
      </c>
    </row>
    <row r="18">
      <c r="A18" s="3" t="s">
        <v>550</v>
      </c>
      <c r="B18" s="8">
        <f>IFERROR(__xludf.DUMMYFUNCTION("VALUE(REGEXEXTRACT(A19, ""\d+\.\d+""))"),0.155231057883679)</f>
        <v>0.1552310579</v>
      </c>
    </row>
    <row r="19">
      <c r="A19" s="3" t="s">
        <v>1295</v>
      </c>
      <c r="B19" s="8" t="str">
        <f>IFERROR(__xludf.DUMMYFUNCTION("VALUE(REGEXEXTRACT(A20, ""\d+\.\d+""))"),"#N/A")</f>
        <v>#N/A</v>
      </c>
    </row>
    <row r="20">
      <c r="A20" s="3" t="s">
        <v>552</v>
      </c>
      <c r="B20" s="8">
        <f>IFERROR(__xludf.DUMMYFUNCTION("VALUE(REGEXEXTRACT(A21, ""\d+\.\d+""))"),0.133174829690648)</f>
        <v>0.1331748297</v>
      </c>
    </row>
    <row r="21">
      <c r="A21" s="3" t="s">
        <v>1296</v>
      </c>
      <c r="B21" s="8" t="str">
        <f>IFERROR(__xludf.DUMMYFUNCTION("VALUE(REGEXEXTRACT(A22, ""\d+\.\d+""))"),"#N/A")</f>
        <v>#N/A</v>
      </c>
    </row>
    <row r="22">
      <c r="A22" s="3" t="s">
        <v>554</v>
      </c>
      <c r="B22" s="8">
        <f>IFERROR(__xludf.DUMMYFUNCTION("VALUE(REGEXEXTRACT(A23, ""\d+\.\d+""))"),0.129249857563639)</f>
        <v>0.1292498576</v>
      </c>
    </row>
    <row r="23">
      <c r="A23" s="3" t="s">
        <v>1297</v>
      </c>
      <c r="B23" s="8" t="str">
        <f>IFERROR(__xludf.DUMMYFUNCTION("VALUE(REGEXEXTRACT(A24, ""\d+\.\d+""))"),"#N/A")</f>
        <v>#N/A</v>
      </c>
    </row>
    <row r="24">
      <c r="A24" s="3" t="s">
        <v>556</v>
      </c>
      <c r="B24" s="8">
        <f>IFERROR(__xludf.DUMMYFUNCTION("VALUE(REGEXEXTRACT(A25, ""\d+\.\d+""))"),0.143372639626025)</f>
        <v>0.1433726396</v>
      </c>
    </row>
    <row r="25">
      <c r="A25" s="3" t="s">
        <v>1298</v>
      </c>
      <c r="B25" s="8" t="str">
        <f>IFERROR(__xludf.DUMMYFUNCTION("VALUE(REGEXEXTRACT(A26, ""\d+\.\d+""))"),"#N/A")</f>
        <v>#N/A</v>
      </c>
    </row>
    <row r="26">
      <c r="A26" s="3" t="s">
        <v>558</v>
      </c>
      <c r="B26" s="8">
        <f>IFERROR(__xludf.DUMMYFUNCTION("VALUE(REGEXEXTRACT(A27, ""\d+\.\d+""))"),0.143968282762666)</f>
        <v>0.1439682828</v>
      </c>
    </row>
    <row r="27">
      <c r="A27" s="3" t="s">
        <v>1299</v>
      </c>
      <c r="B27" s="8" t="str">
        <f>IFERROR(__xludf.DUMMYFUNCTION("VALUE(REGEXEXTRACT(A28, ""\d+\.\d+""))"),"#N/A")</f>
        <v>#N/A</v>
      </c>
    </row>
    <row r="28">
      <c r="A28" s="3" t="s">
        <v>560</v>
      </c>
      <c r="B28" s="8">
        <f>IFERROR(__xludf.DUMMYFUNCTION("VALUE(REGEXEXTRACT(A29, ""\d+\.\d+""))"),0.133729830473856)</f>
        <v>0.1337298305</v>
      </c>
    </row>
    <row r="29">
      <c r="A29" s="3" t="s">
        <v>1300</v>
      </c>
      <c r="B29" s="8" t="str">
        <f>IFERROR(__xludf.DUMMYFUNCTION("VALUE(REGEXEXTRACT(A30, ""\d+\.\d+""))"),"#N/A")</f>
        <v>#N/A</v>
      </c>
    </row>
    <row r="30">
      <c r="A30" s="3" t="s">
        <v>562</v>
      </c>
      <c r="B30" s="8">
        <f>IFERROR(__xludf.DUMMYFUNCTION("VALUE(REGEXEXTRACT(A31, ""\d+\.\d+""))"),0.237799897645461)</f>
        <v>0.2377998976</v>
      </c>
    </row>
    <row r="31">
      <c r="A31" s="3" t="s">
        <v>1301</v>
      </c>
      <c r="B31" s="8" t="str">
        <f>IFERROR(__xludf.DUMMYFUNCTION("VALUE(REGEXEXTRACT(A32, ""\d+\.\d+""))"),"#N/A")</f>
        <v>#N/A</v>
      </c>
    </row>
    <row r="32">
      <c r="A32" s="3" t="s">
        <v>564</v>
      </c>
      <c r="B32" s="8">
        <f>IFERROR(__xludf.DUMMYFUNCTION("VALUE(REGEXEXTRACT(A33, ""\d+\.\d+""))"),0.157488727947319)</f>
        <v>0.1574887279</v>
      </c>
    </row>
    <row r="33">
      <c r="A33" s="3" t="s">
        <v>1302</v>
      </c>
      <c r="B33" s="8" t="str">
        <f>IFERROR(__xludf.DUMMYFUNCTION("VALUE(REGEXEXTRACT(A34, ""\d+\.\d+""))"),"#N/A")</f>
        <v>#N/A</v>
      </c>
    </row>
    <row r="34">
      <c r="A34" s="3" t="s">
        <v>566</v>
      </c>
      <c r="B34" s="8">
        <f>IFERROR(__xludf.DUMMYFUNCTION("VALUE(REGEXEXTRACT(A35, ""\d+\.\d+""))"),0.137513312616713)</f>
        <v>0.1375133126</v>
      </c>
    </row>
    <row r="35">
      <c r="A35" s="3" t="s">
        <v>1303</v>
      </c>
      <c r="B35" s="8" t="str">
        <f>IFERROR(__xludf.DUMMYFUNCTION("VALUE(REGEXEXTRACT(A36, ""\d+\.\d+""))"),"#N/A")</f>
        <v>#N/A</v>
      </c>
    </row>
    <row r="36">
      <c r="A36" s="3" t="s">
        <v>568</v>
      </c>
      <c r="B36" s="8">
        <f>IFERROR(__xludf.DUMMYFUNCTION("VALUE(REGEXEXTRACT(A37, ""\d+\.\d+""))"),0.134194944699371)</f>
        <v>0.1341949447</v>
      </c>
    </row>
    <row r="37">
      <c r="A37" s="3" t="s">
        <v>1304</v>
      </c>
      <c r="B37" s="8" t="str">
        <f>IFERROR(__xludf.DUMMYFUNCTION("VALUE(REGEXEXTRACT(A38, ""\d+\.\d+""))"),"#N/A")</f>
        <v>#N/A</v>
      </c>
    </row>
    <row r="38">
      <c r="A38" s="3" t="s">
        <v>570</v>
      </c>
      <c r="B38" s="8">
        <f>IFERROR(__xludf.DUMMYFUNCTION("VALUE(REGEXEXTRACT(A39, ""\d+\.\d+""))"),0.124093609483266)</f>
        <v>0.1240936095</v>
      </c>
    </row>
    <row r="39">
      <c r="A39" s="3" t="s">
        <v>1305</v>
      </c>
      <c r="B39" s="8" t="str">
        <f>IFERROR(__xludf.DUMMYFUNCTION("VALUE(REGEXEXTRACT(A40, ""\d+\.\d+""))"),"#N/A")</f>
        <v>#N/A</v>
      </c>
    </row>
    <row r="40">
      <c r="A40" s="3" t="s">
        <v>572</v>
      </c>
      <c r="B40" s="8">
        <f>IFERROR(__xludf.DUMMYFUNCTION("VALUE(REGEXEXTRACT(A41, ""\d+\.\d+""))"),0.122820994351688)</f>
        <v>0.1228209944</v>
      </c>
    </row>
    <row r="41">
      <c r="A41" s="3" t="s">
        <v>1306</v>
      </c>
      <c r="B41" s="8" t="str">
        <f>IFERROR(__xludf.DUMMYFUNCTION("VALUE(REGEXEXTRACT(A42, ""\d+\.\d+""))"),"#N/A")</f>
        <v>#N/A</v>
      </c>
    </row>
    <row r="42">
      <c r="A42" s="3" t="s">
        <v>574</v>
      </c>
      <c r="B42" s="8">
        <f>IFERROR(__xludf.DUMMYFUNCTION("VALUE(REGEXEXTRACT(A43, ""\d+\.\d+""))"),0.125595779430193)</f>
        <v>0.1255957794</v>
      </c>
    </row>
    <row r="43">
      <c r="A43" s="3" t="s">
        <v>1307</v>
      </c>
      <c r="B43" s="8" t="str">
        <f>IFERROR(__xludf.DUMMYFUNCTION("VALUE(REGEXEXTRACT(A44, ""\d+\.\d+""))"),"#N/A")</f>
        <v>#N/A</v>
      </c>
    </row>
    <row r="44">
      <c r="A44" s="3" t="s">
        <v>576</v>
      </c>
      <c r="B44" s="8">
        <f>IFERROR(__xludf.DUMMYFUNCTION("VALUE(REGEXEXTRACT(A45, ""\d+\.\d+""))"),0.123858374490146)</f>
        <v>0.1238583745</v>
      </c>
    </row>
    <row r="45">
      <c r="A45" s="3" t="s">
        <v>1308</v>
      </c>
      <c r="B45" s="8" t="str">
        <f>IFERROR(__xludf.DUMMYFUNCTION("VALUE(REGEXEXTRACT(A46, ""\d+\.\d+""))"),"#N/A")</f>
        <v>#N/A</v>
      </c>
    </row>
    <row r="46">
      <c r="A46" s="3" t="s">
        <v>578</v>
      </c>
      <c r="B46" s="8">
        <f>IFERROR(__xludf.DUMMYFUNCTION("VALUE(REGEXEXTRACT(A47, ""\d+\.\d+""))"),0.128363396619612)</f>
        <v>0.1283633966</v>
      </c>
    </row>
    <row r="47">
      <c r="A47" s="3" t="s">
        <v>1309</v>
      </c>
      <c r="B47" s="8" t="str">
        <f>IFERROR(__xludf.DUMMYFUNCTION("VALUE(REGEXEXTRACT(A48, ""\d+\.\d+""))"),"#N/A")</f>
        <v>#N/A</v>
      </c>
    </row>
    <row r="48">
      <c r="A48" s="3" t="s">
        <v>580</v>
      </c>
      <c r="B48" s="8">
        <f>IFERROR(__xludf.DUMMYFUNCTION("VALUE(REGEXEXTRACT(A49, ""\d+\.\d+""))"),0.127950980008231)</f>
        <v>0.12795098</v>
      </c>
    </row>
    <row r="49">
      <c r="A49" s="3" t="s">
        <v>1310</v>
      </c>
      <c r="B49" s="8" t="str">
        <f>IFERROR(__xludf.DUMMYFUNCTION("VALUE(REGEXEXTRACT(A50, ""\d+\.\d+""))"),"#N/A")</f>
        <v>#N/A</v>
      </c>
    </row>
    <row r="50">
      <c r="A50" s="3" t="s">
        <v>582</v>
      </c>
      <c r="B50" s="8">
        <f>IFERROR(__xludf.DUMMYFUNCTION("VALUE(REGEXEXTRACT(A51, ""\d+\.\d+""))"),0.129041831370706)</f>
        <v>0.1290418314</v>
      </c>
    </row>
    <row r="51">
      <c r="A51" s="3" t="s">
        <v>1311</v>
      </c>
      <c r="B51" s="8" t="str">
        <f>IFERROR(__xludf.DUMMYFUNCTION("VALUE(REGEXEXTRACT(A52, ""\d+\.\d+""))"),"#N/A")</f>
        <v>#N/A</v>
      </c>
    </row>
    <row r="52">
      <c r="A52" s="3" t="s">
        <v>584</v>
      </c>
      <c r="B52" s="8">
        <f>IFERROR(__xludf.DUMMYFUNCTION("VALUE(REGEXEXTRACT(A53, ""\d+\.\d+""))"),0.266519049231534)</f>
        <v>0.2665190492</v>
      </c>
    </row>
    <row r="53">
      <c r="A53" s="3" t="s">
        <v>1312</v>
      </c>
      <c r="B53" s="8" t="str">
        <f>IFERROR(__xludf.DUMMYFUNCTION("VALUE(REGEXEXTRACT(A54, ""\d+\.\d+""))"),"#N/A")</f>
        <v>#N/A</v>
      </c>
    </row>
    <row r="54">
      <c r="A54" s="3" t="s">
        <v>586</v>
      </c>
      <c r="B54" s="8">
        <f>IFERROR(__xludf.DUMMYFUNCTION("VALUE(REGEXEXTRACT(A55, ""\d+\.\d+""))"),0.165784776355717)</f>
        <v>0.1657847764</v>
      </c>
    </row>
    <row r="55">
      <c r="A55" s="3" t="s">
        <v>1313</v>
      </c>
      <c r="B55" s="8" t="str">
        <f>IFERROR(__xludf.DUMMYFUNCTION("VALUE(REGEXEXTRACT(A56, ""\d+\.\d+""))"),"#N/A")</f>
        <v>#N/A</v>
      </c>
    </row>
    <row r="56">
      <c r="A56" s="3" t="s">
        <v>588</v>
      </c>
      <c r="B56" s="8">
        <f>IFERROR(__xludf.DUMMYFUNCTION("VALUE(REGEXEXTRACT(A57, ""\d+\.\d+""))"),0.139191009462995)</f>
        <v>0.1391910095</v>
      </c>
    </row>
    <row r="57">
      <c r="A57" s="3" t="s">
        <v>1314</v>
      </c>
      <c r="B57" s="8" t="str">
        <f>IFERROR(__xludf.DUMMYFUNCTION("VALUE(REGEXEXTRACT(A58, ""\d+\.\d+""))"),"#N/A")</f>
        <v>#N/A</v>
      </c>
    </row>
    <row r="58">
      <c r="A58" s="3" t="s">
        <v>590</v>
      </c>
      <c r="B58" s="8">
        <f>IFERROR(__xludf.DUMMYFUNCTION("VALUE(REGEXEXTRACT(A59, ""\d+\.\d+""))"),0.140407538837903)</f>
        <v>0.1404075388</v>
      </c>
    </row>
    <row r="59">
      <c r="A59" s="3" t="s">
        <v>1315</v>
      </c>
      <c r="B59" s="8" t="str">
        <f>IFERROR(__xludf.DUMMYFUNCTION("VALUE(REGEXEXTRACT(A60, ""\d+\.\d+""))"),"#N/A")</f>
        <v>#N/A</v>
      </c>
    </row>
    <row r="60">
      <c r="A60" s="3" t="s">
        <v>592</v>
      </c>
      <c r="B60" s="8">
        <f>IFERROR(__xludf.DUMMYFUNCTION("VALUE(REGEXEXTRACT(A61, ""\d+\.\d+""))"),0.146313117352204)</f>
        <v>0.1463131174</v>
      </c>
    </row>
    <row r="61">
      <c r="A61" s="3" t="s">
        <v>1316</v>
      </c>
      <c r="B61" s="8" t="str">
        <f>IFERROR(__xludf.DUMMYFUNCTION("VALUE(REGEXEXTRACT(A62, ""\d+\.\d+""))"),"#N/A")</f>
        <v>#N/A</v>
      </c>
    </row>
    <row r="62">
      <c r="A62" s="3" t="s">
        <v>594</v>
      </c>
      <c r="B62" s="8">
        <f>IFERROR(__xludf.DUMMYFUNCTION("VALUE(REGEXEXTRACT(A63, ""\d+\.\d+""))"),0.145716412661555)</f>
        <v>0.1457164127</v>
      </c>
    </row>
    <row r="63">
      <c r="A63" s="3" t="s">
        <v>1317</v>
      </c>
      <c r="B63" s="8" t="str">
        <f>IFERROR(__xludf.DUMMYFUNCTION("VALUE(REGEXEXTRACT(A64, ""\d+\.\d+""))"),"#N/A")</f>
        <v>#N/A</v>
      </c>
    </row>
    <row r="64">
      <c r="A64" s="3" t="s">
        <v>596</v>
      </c>
      <c r="B64" s="8">
        <f>IFERROR(__xludf.DUMMYFUNCTION("VALUE(REGEXEXTRACT(A65, ""\d+\.\d+""))"),0.2377353732063)</f>
        <v>0.2377353732</v>
      </c>
    </row>
    <row r="65">
      <c r="A65" s="3" t="s">
        <v>1318</v>
      </c>
      <c r="B65" s="8" t="str">
        <f>IFERROR(__xludf.DUMMYFUNCTION("VALUE(REGEXEXTRACT(A66, ""\d+\.\d+""))"),"#N/A")</f>
        <v>#N/A</v>
      </c>
    </row>
    <row r="66">
      <c r="A66" s="3" t="s">
        <v>598</v>
      </c>
      <c r="B66" s="8">
        <f>IFERROR(__xludf.DUMMYFUNCTION("VALUE(REGEXEXTRACT(A67, ""\d+\.\d+""))"),0.161519149052164)</f>
        <v>0.1615191491</v>
      </c>
    </row>
    <row r="67">
      <c r="A67" s="3" t="s">
        <v>1319</v>
      </c>
      <c r="B67" s="8" t="str">
        <f>IFERROR(__xludf.DUMMYFUNCTION("VALUE(REGEXEXTRACT(A68, ""\d+\.\d+""))"),"#N/A")</f>
        <v>#N/A</v>
      </c>
    </row>
    <row r="68">
      <c r="A68" s="3" t="s">
        <v>600</v>
      </c>
      <c r="B68" s="8">
        <f>IFERROR(__xludf.DUMMYFUNCTION("VALUE(REGEXEXTRACT(A69, ""\d+\.\d+""))"),0.138956582633053)</f>
        <v>0.1389565826</v>
      </c>
    </row>
    <row r="69">
      <c r="A69" s="3" t="s">
        <v>1320</v>
      </c>
      <c r="B69" s="8" t="str">
        <f>IFERROR(__xludf.DUMMYFUNCTION("VALUE(REGEXEXTRACT(A70, ""\d+\.\d+""))"),"#N/A")</f>
        <v>#N/A</v>
      </c>
    </row>
    <row r="70">
      <c r="A70" s="3" t="s">
        <v>602</v>
      </c>
      <c r="B70" s="8">
        <f>IFERROR(__xludf.DUMMYFUNCTION("VALUE(REGEXEXTRACT(A71, ""\d+\.\d+""))"),0.128781163232837)</f>
        <v>0.1287811632</v>
      </c>
    </row>
    <row r="71">
      <c r="A71" s="3" t="s">
        <v>1321</v>
      </c>
      <c r="B71" s="8" t="str">
        <f>IFERROR(__xludf.DUMMYFUNCTION("VALUE(REGEXEXTRACT(A72, ""\d+\.\d+""))"),"#N/A")</f>
        <v>#N/A</v>
      </c>
    </row>
    <row r="72">
      <c r="A72" s="3" t="s">
        <v>604</v>
      </c>
      <c r="B72" s="8">
        <f>IFERROR(__xludf.DUMMYFUNCTION("VALUE(REGEXEXTRACT(A73, ""\d+\.\d+""))"),0.13543650601688)</f>
        <v>0.135436506</v>
      </c>
    </row>
    <row r="73">
      <c r="A73" s="3" t="s">
        <v>1322</v>
      </c>
      <c r="B73" s="8" t="str">
        <f>IFERROR(__xludf.DUMMYFUNCTION("VALUE(REGEXEXTRACT(A74, ""\d+\.\d+""))"),"#N/A")</f>
        <v>#N/A</v>
      </c>
    </row>
    <row r="74">
      <c r="A74" s="3" t="s">
        <v>606</v>
      </c>
      <c r="B74" s="8">
        <f>IFERROR(__xludf.DUMMYFUNCTION("VALUE(REGEXEXTRACT(A75, ""\d+\.\d+""))"),0.251314848856209)</f>
        <v>0.2513148489</v>
      </c>
    </row>
    <row r="75">
      <c r="A75" s="3" t="s">
        <v>1323</v>
      </c>
      <c r="B75" s="8" t="str">
        <f>IFERROR(__xludf.DUMMYFUNCTION("VALUE(REGEXEXTRACT(A76, ""\d+\.\d+""))"),"#N/A")</f>
        <v>#N/A</v>
      </c>
    </row>
    <row r="76">
      <c r="A76" s="3" t="s">
        <v>608</v>
      </c>
      <c r="B76" s="8">
        <f>IFERROR(__xludf.DUMMYFUNCTION("VALUE(REGEXEXTRACT(A77, ""\d+\.\d+""))"),0.131791265848444)</f>
        <v>0.1317912658</v>
      </c>
    </row>
    <row r="77">
      <c r="A77" s="3" t="s">
        <v>1324</v>
      </c>
      <c r="B77" s="8" t="str">
        <f>IFERROR(__xludf.DUMMYFUNCTION("VALUE(REGEXEXTRACT(A78, ""\d+\.\d+""))"),"#N/A")</f>
        <v>#N/A</v>
      </c>
    </row>
    <row r="78">
      <c r="A78" s="3" t="s">
        <v>610</v>
      </c>
      <c r="B78" s="8">
        <f>IFERROR(__xludf.DUMMYFUNCTION("VALUE(REGEXEXTRACT(A79, ""\d+\.\d+""))"),0.123495340296206)</f>
        <v>0.1234953403</v>
      </c>
    </row>
    <row r="79">
      <c r="A79" s="3" t="s">
        <v>1325</v>
      </c>
      <c r="B79" s="8" t="str">
        <f>IFERROR(__xludf.DUMMYFUNCTION("VALUE(REGEXEXTRACT(A80, ""\d+\.\d+""))"),"#N/A")</f>
        <v>#N/A</v>
      </c>
    </row>
    <row r="80">
      <c r="A80" s="3" t="s">
        <v>612</v>
      </c>
      <c r="B80" s="8">
        <f>IFERROR(__xludf.DUMMYFUNCTION("VALUE(REGEXEXTRACT(A81, ""\d+\.\d+""))"),0.126029690110693)</f>
        <v>0.1260296901</v>
      </c>
    </row>
    <row r="81">
      <c r="A81" s="3" t="s">
        <v>1326</v>
      </c>
      <c r="B81" s="8" t="str">
        <f>IFERROR(__xludf.DUMMYFUNCTION("VALUE(REGEXEXTRACT(A82, ""\d+\.\d+""))"),"#N/A")</f>
        <v>#N/A</v>
      </c>
    </row>
    <row r="82">
      <c r="A82" s="3" t="s">
        <v>614</v>
      </c>
      <c r="B82" s="8">
        <f>IFERROR(__xludf.DUMMYFUNCTION("VALUE(REGEXEXTRACT(A83, ""\d+\.\d+""))"),0.127950684385596)</f>
        <v>0.1279506844</v>
      </c>
    </row>
    <row r="83">
      <c r="A83" s="3" t="s">
        <v>1327</v>
      </c>
      <c r="B83" s="8" t="str">
        <f>IFERROR(__xludf.DUMMYFUNCTION("VALUE(REGEXEXTRACT(A84, ""\d+\.\d+""))"),"#N/A")</f>
        <v>#N/A</v>
      </c>
    </row>
    <row r="84">
      <c r="A84" s="3" t="s">
        <v>616</v>
      </c>
      <c r="B84" s="8">
        <f>IFERROR(__xludf.DUMMYFUNCTION("VALUE(REGEXEXTRACT(A85, ""\d+\.\d+""))"),0.125481640298663)</f>
        <v>0.1254816403</v>
      </c>
    </row>
    <row r="85">
      <c r="A85" s="3" t="s">
        <v>1328</v>
      </c>
      <c r="B85" s="8" t="str">
        <f>IFERROR(__xludf.DUMMYFUNCTION("VALUE(REGEXEXTRACT(A86, ""\d+\.\d+""))"),"#N/A")</f>
        <v>#N/A</v>
      </c>
    </row>
    <row r="86">
      <c r="A86" s="3" t="s">
        <v>618</v>
      </c>
      <c r="B86" s="8">
        <f>IFERROR(__xludf.DUMMYFUNCTION("VALUE(REGEXEXTRACT(A87, ""\d+\.\d+""))"),0.121072935479016)</f>
        <v>0.1210729355</v>
      </c>
    </row>
    <row r="87">
      <c r="A87" s="3" t="s">
        <v>1329</v>
      </c>
      <c r="B87" s="8" t="str">
        <f>IFERROR(__xludf.DUMMYFUNCTION("VALUE(REGEXEXTRACT(A88, ""\d+\.\d+""))"),"#N/A")</f>
        <v>#N/A</v>
      </c>
    </row>
    <row r="88">
      <c r="A88" s="3" t="s">
        <v>620</v>
      </c>
      <c r="B88" s="8">
        <f>IFERROR(__xludf.DUMMYFUNCTION("VALUE(REGEXEXTRACT(A89, ""\d+\.\d+""))"),0.123358230902009)</f>
        <v>0.1233582309</v>
      </c>
    </row>
    <row r="89">
      <c r="A89" s="3" t="s">
        <v>1330</v>
      </c>
      <c r="B89" s="8" t="str">
        <f>IFERROR(__xludf.DUMMYFUNCTION("VALUE(REGEXEXTRACT(A90, ""\d+\.\d+""))"),"#N/A")</f>
        <v>#N/A</v>
      </c>
    </row>
    <row r="90">
      <c r="A90" s="3" t="s">
        <v>622</v>
      </c>
      <c r="B90" s="8">
        <f>IFERROR(__xludf.DUMMYFUNCTION("VALUE(REGEXEXTRACT(A91, ""\d+\.\d+""))"),0.13035534032692)</f>
        <v>0.1303553403</v>
      </c>
    </row>
    <row r="91">
      <c r="A91" s="3" t="s">
        <v>1331</v>
      </c>
      <c r="B91" s="8" t="str">
        <f>IFERROR(__xludf.DUMMYFUNCTION("VALUE(REGEXEXTRACT(A92, ""\d+\.\d+""))"),"#N/A")</f>
        <v>#N/A</v>
      </c>
    </row>
    <row r="92">
      <c r="A92" s="3" t="s">
        <v>624</v>
      </c>
      <c r="B92" s="8">
        <f>IFERROR(__xludf.DUMMYFUNCTION("VALUE(REGEXEXTRACT(A93, ""\d+\.\d+""))"),0.132833316440611)</f>
        <v>0.1328333164</v>
      </c>
    </row>
    <row r="93">
      <c r="A93" s="3" t="s">
        <v>1332</v>
      </c>
      <c r="B93" s="8" t="str">
        <f>IFERROR(__xludf.DUMMYFUNCTION("VALUE(REGEXEXTRACT(A94, ""\d+\.\d+""))"),"#N/A")</f>
        <v>#N/A</v>
      </c>
    </row>
    <row r="94">
      <c r="A94" s="3" t="s">
        <v>626</v>
      </c>
      <c r="B94" s="8">
        <f>IFERROR(__xludf.DUMMYFUNCTION("VALUE(REGEXEXTRACT(A95, ""\d+\.\d+""))"),0.242107649254877)</f>
        <v>0.2421076493</v>
      </c>
    </row>
    <row r="95">
      <c r="A95" s="3" t="s">
        <v>1333</v>
      </c>
      <c r="B95" s="8" t="str">
        <f>IFERROR(__xludf.DUMMYFUNCTION("VALUE(REGEXEXTRACT(A96, ""\d+\.\d+""))"),"#N/A")</f>
        <v>#N/A</v>
      </c>
    </row>
    <row r="96">
      <c r="A96" s="3" t="s">
        <v>628</v>
      </c>
      <c r="B96" s="8">
        <f>IFERROR(__xludf.DUMMYFUNCTION("VALUE(REGEXEXTRACT(A97, ""\d+\.\d+""))"),0.188785626366774)</f>
        <v>0.1887856264</v>
      </c>
    </row>
    <row r="97">
      <c r="A97" s="3" t="s">
        <v>1334</v>
      </c>
      <c r="B97" s="8" t="str">
        <f>IFERROR(__xludf.DUMMYFUNCTION("VALUE(REGEXEXTRACT(A98, ""\d+\.\d+""))"),"#N/A")</f>
        <v>#N/A</v>
      </c>
    </row>
    <row r="98">
      <c r="A98" s="3" t="s">
        <v>630</v>
      </c>
      <c r="B98" s="8">
        <f>IFERROR(__xludf.DUMMYFUNCTION("VALUE(REGEXEXTRACT(A99, ""\d+\.\d+""))"),0.269972459104255)</f>
        <v>0.2699724591</v>
      </c>
    </row>
    <row r="99">
      <c r="A99" s="3" t="s">
        <v>1335</v>
      </c>
      <c r="B99" s="8" t="str">
        <f>IFERROR(__xludf.DUMMYFUNCTION("VALUE(REGEXEXTRACT(A100, ""\d+\.\d+""))"),"#N/A")</f>
        <v>#N/A</v>
      </c>
    </row>
    <row r="100">
      <c r="A100" s="3" t="s">
        <v>632</v>
      </c>
      <c r="B100" s="8">
        <f>IFERROR(__xludf.DUMMYFUNCTION("VALUE(REGEXEXTRACT(A101, ""\d+\.\d+""))"),0.25031306053123)</f>
        <v>0.2503130605</v>
      </c>
    </row>
    <row r="101">
      <c r="A101" s="3" t="s">
        <v>1336</v>
      </c>
      <c r="B101" s="8" t="str">
        <f>IFERROR(__xludf.DUMMYFUNCTION("VALUE(REGEXEXTRACT(A102, ""\d+\.\d+""))"),"#N/A")</f>
        <v>#N/A</v>
      </c>
    </row>
    <row r="102">
      <c r="A102" s="3" t="s">
        <v>634</v>
      </c>
      <c r="B102" s="8">
        <f>IFERROR(__xludf.DUMMYFUNCTION("VALUE(REGEXEXTRACT(A103, ""\d+\.\d+""))"),0.14914652209568)</f>
        <v>0.1491465221</v>
      </c>
    </row>
    <row r="103">
      <c r="A103" s="3" t="s">
        <v>1337</v>
      </c>
      <c r="B103" s="8" t="str">
        <f>IFERROR(__xludf.DUMMYFUNCTION("VALUE(REGEXEXTRACT(A104, ""\d+\.\d+""))"),"#N/A")</f>
        <v>#N/A</v>
      </c>
    </row>
    <row r="104">
      <c r="A104" s="3" t="s">
        <v>636</v>
      </c>
      <c r="B104" s="8">
        <f>IFERROR(__xludf.DUMMYFUNCTION("VALUE(REGEXEXTRACT(A105, ""\d+\.\d+""))"),0.144066652154282)</f>
        <v>0.1440666522</v>
      </c>
    </row>
    <row r="105">
      <c r="A105" s="3" t="s">
        <v>1338</v>
      </c>
      <c r="B105" s="8" t="str">
        <f>IFERROR(__xludf.DUMMYFUNCTION("VALUE(REGEXEXTRACT(A106, ""\d+\.\d+""))"),"#N/A")</f>
        <v>#N/A</v>
      </c>
    </row>
    <row r="106">
      <c r="A106" s="3" t="s">
        <v>638</v>
      </c>
      <c r="B106" s="8">
        <f>IFERROR(__xludf.DUMMYFUNCTION("VALUE(REGEXEXTRACT(A107, ""\d+\.\d+""))"),0.148781460775099)</f>
        <v>0.1487814608</v>
      </c>
    </row>
    <row r="107">
      <c r="A107" s="3" t="s">
        <v>1339</v>
      </c>
      <c r="B107" s="8" t="str">
        <f>IFERROR(__xludf.DUMMYFUNCTION("VALUE(REGEXEXTRACT(A108, ""\d+\.\d+""))"),"#N/A")</f>
        <v>#N/A</v>
      </c>
    </row>
    <row r="108">
      <c r="A108" s="3" t="s">
        <v>640</v>
      </c>
      <c r="B108" s="8">
        <f>IFERROR(__xludf.DUMMYFUNCTION("VALUE(REGEXEXTRACT(A109, ""\d+\.\d+""))"),0.279582719052533)</f>
        <v>0.2795827191</v>
      </c>
    </row>
    <row r="109">
      <c r="A109" s="3" t="s">
        <v>1340</v>
      </c>
      <c r="B109" s="8" t="str">
        <f>IFERROR(__xludf.DUMMYFUNCTION("VALUE(REGEXEXTRACT(A110, ""\d+\.\d+""))"),"#N/A")</f>
        <v>#N/A</v>
      </c>
    </row>
    <row r="110">
      <c r="A110" s="3" t="s">
        <v>642</v>
      </c>
      <c r="B110" s="8">
        <f>IFERROR(__xludf.DUMMYFUNCTION("VALUE(REGEXEXTRACT(A111, ""\d+\.\d+""))"),0.157633611832891)</f>
        <v>0.1576336118</v>
      </c>
    </row>
    <row r="111">
      <c r="A111" s="3" t="s">
        <v>1341</v>
      </c>
      <c r="B111" s="8" t="str">
        <f>IFERROR(__xludf.DUMMYFUNCTION("VALUE(REGEXEXTRACT(A112, ""\d+\.\d+""))"),"#N/A")</f>
        <v>#N/A</v>
      </c>
    </row>
    <row r="112">
      <c r="A112" s="3" t="s">
        <v>644</v>
      </c>
      <c r="B112" s="8">
        <f>IFERROR(__xludf.DUMMYFUNCTION("VALUE(REGEXEXTRACT(A113, ""\d+\.\d+""))"),0.146702070356651)</f>
        <v>0.1467020704</v>
      </c>
    </row>
    <row r="113">
      <c r="A113" s="3" t="s">
        <v>1342</v>
      </c>
      <c r="B113" s="8" t="str">
        <f>IFERROR(__xludf.DUMMYFUNCTION("VALUE(REGEXEXTRACT(A114, ""\d+\.\d+""))"),"#N/A")</f>
        <v>#N/A</v>
      </c>
    </row>
    <row r="114">
      <c r="A114" s="3" t="s">
        <v>646</v>
      </c>
      <c r="B114" s="8">
        <f>IFERROR(__xludf.DUMMYFUNCTION("VALUE(REGEXEXTRACT(A115, ""\d+\.\d+""))"),0.134491598174357)</f>
        <v>0.1344915982</v>
      </c>
    </row>
    <row r="115">
      <c r="A115" s="3" t="s">
        <v>1343</v>
      </c>
      <c r="B115" s="8" t="str">
        <f>IFERROR(__xludf.DUMMYFUNCTION("VALUE(REGEXEXTRACT(A116, ""\d+\.\d+""))"),"#N/A")</f>
        <v>#N/A</v>
      </c>
    </row>
    <row r="116">
      <c r="A116" s="3" t="s">
        <v>648</v>
      </c>
      <c r="B116" s="8">
        <f>IFERROR(__xludf.DUMMYFUNCTION("VALUE(REGEXEXTRACT(A117, ""\d+\.\d+""))"),0.133906223125215)</f>
        <v>0.1339062231</v>
      </c>
    </row>
    <row r="117">
      <c r="A117" s="3" t="s">
        <v>1344</v>
      </c>
      <c r="B117" s="8" t="str">
        <f>IFERROR(__xludf.DUMMYFUNCTION("VALUE(REGEXEXTRACT(A118, ""\d+\.\d+""))"),"#N/A")</f>
        <v>#N/A</v>
      </c>
    </row>
    <row r="118">
      <c r="A118" s="3" t="s">
        <v>650</v>
      </c>
      <c r="B118" s="8">
        <f>IFERROR(__xludf.DUMMYFUNCTION("VALUE(REGEXEXTRACT(A119, ""\d+\.\d+""))"),0.224771831155707)</f>
        <v>0.2247718312</v>
      </c>
    </row>
    <row r="119">
      <c r="A119" s="3" t="s">
        <v>1345</v>
      </c>
      <c r="B119" s="8" t="str">
        <f>IFERROR(__xludf.DUMMYFUNCTION("VALUE(REGEXEXTRACT(A120, ""\d+\.\d+""))"),"#N/A")</f>
        <v>#N/A</v>
      </c>
    </row>
    <row r="120">
      <c r="A120" s="3" t="s">
        <v>652</v>
      </c>
      <c r="B120" s="8">
        <f>IFERROR(__xludf.DUMMYFUNCTION("VALUE(REGEXEXTRACT(A121, ""\d+\.\d+""))"),0.231518425352597)</f>
        <v>0.2315184254</v>
      </c>
    </row>
    <row r="121">
      <c r="A121" s="3" t="s">
        <v>1346</v>
      </c>
      <c r="B121" s="8" t="str">
        <f>IFERROR(__xludf.DUMMYFUNCTION("VALUE(REGEXEXTRACT(A122, ""\d+\.\d+""))"),"#N/A")</f>
        <v>#N/A</v>
      </c>
    </row>
    <row r="122">
      <c r="A122" s="3" t="s">
        <v>654</v>
      </c>
      <c r="B122" s="8">
        <f>IFERROR(__xludf.DUMMYFUNCTION("VALUE(REGEXEXTRACT(A123, ""\d+\.\d+""))"),0.209054356940144)</f>
        <v>0.2090543569</v>
      </c>
    </row>
    <row r="123">
      <c r="A123" s="3" t="s">
        <v>1347</v>
      </c>
      <c r="B123" s="8" t="str">
        <f>IFERROR(__xludf.DUMMYFUNCTION("VALUE(REGEXEXTRACT(A124, ""\d+\.\d+""))"),"#N/A")</f>
        <v>#N/A</v>
      </c>
    </row>
    <row r="124">
      <c r="A124" s="3" t="s">
        <v>656</v>
      </c>
      <c r="B124" s="8">
        <f>IFERROR(__xludf.DUMMYFUNCTION("VALUE(REGEXEXTRACT(A125, ""\d+\.\d+""))"),0.210923517433289)</f>
        <v>0.2109235174</v>
      </c>
    </row>
    <row r="125">
      <c r="A125" s="3" t="s">
        <v>1348</v>
      </c>
      <c r="B125" s="8" t="str">
        <f>IFERROR(__xludf.DUMMYFUNCTION("VALUE(REGEXEXTRACT(A126, ""\d+\.\d+""))"),"#N/A")</f>
        <v>#N/A</v>
      </c>
    </row>
    <row r="126">
      <c r="A126" s="3" t="s">
        <v>658</v>
      </c>
      <c r="B126" s="8">
        <f>IFERROR(__xludf.DUMMYFUNCTION("VALUE(REGEXEXTRACT(A127, ""\d+\.\d+""))"),0.21437813283208)</f>
        <v>0.2143781328</v>
      </c>
    </row>
    <row r="127">
      <c r="A127" s="3" t="s">
        <v>1349</v>
      </c>
      <c r="B127" s="8" t="str">
        <f>IFERROR(__xludf.DUMMYFUNCTION("VALUE(REGEXEXTRACT(A128, ""\d+\.\d+""))"),"#N/A")</f>
        <v>#N/A</v>
      </c>
    </row>
    <row r="128">
      <c r="A128" s="3" t="s">
        <v>660</v>
      </c>
      <c r="B128" s="8">
        <f>IFERROR(__xludf.DUMMYFUNCTION("VALUE(REGEXEXTRACT(A129, ""\d+\.\d+""))"),0.205696035815642)</f>
        <v>0.2056960358</v>
      </c>
    </row>
    <row r="129">
      <c r="A129" s="3" t="s">
        <v>1350</v>
      </c>
      <c r="B129" s="8" t="str">
        <f>IFERROR(__xludf.DUMMYFUNCTION("VALUE(REGEXEXTRACT(A130, ""\d+\.\d+""))"),"#N/A")</f>
        <v>#N/A</v>
      </c>
    </row>
    <row r="130">
      <c r="A130" s="3" t="s">
        <v>662</v>
      </c>
      <c r="B130" s="8">
        <f>IFERROR(__xludf.DUMMYFUNCTION("VALUE(REGEXEXTRACT(A131, ""\d+\.\d+""))"),0.242063453670942)</f>
        <v>0.2420634537</v>
      </c>
    </row>
    <row r="131">
      <c r="A131" s="3" t="s">
        <v>1351</v>
      </c>
      <c r="B131" s="8" t="str">
        <f>IFERROR(__xludf.DUMMYFUNCTION("VALUE(REGEXEXTRACT(A132, ""\d+\.\d+""))"),"#N/A")</f>
        <v>#N/A</v>
      </c>
    </row>
    <row r="132">
      <c r="A132" s="3" t="s">
        <v>664</v>
      </c>
      <c r="B132" s="8">
        <f>IFERROR(__xludf.DUMMYFUNCTION("VALUE(REGEXEXTRACT(A133, ""\d+\.\d+""))"),0.15879899081343)</f>
        <v>0.1587989908</v>
      </c>
    </row>
    <row r="133">
      <c r="A133" s="3" t="s">
        <v>1352</v>
      </c>
      <c r="B133" s="8" t="str">
        <f>IFERROR(__xludf.DUMMYFUNCTION("VALUE(REGEXEXTRACT(A134, ""\d+\.\d+""))"),"#N/A")</f>
        <v>#N/A</v>
      </c>
    </row>
    <row r="134">
      <c r="A134" s="3" t="s">
        <v>666</v>
      </c>
      <c r="B134" s="8">
        <f>IFERROR(__xludf.DUMMYFUNCTION("VALUE(REGEXEXTRACT(A135, ""\d+\.\d+""))"),0.149717179360779)</f>
        <v>0.1497171794</v>
      </c>
    </row>
    <row r="135">
      <c r="A135" s="3" t="s">
        <v>1353</v>
      </c>
      <c r="B135" s="8" t="str">
        <f>IFERROR(__xludf.DUMMYFUNCTION("VALUE(REGEXEXTRACT(A136, ""\d+\.\d+""))"),"#N/A")</f>
        <v>#N/A</v>
      </c>
    </row>
    <row r="136">
      <c r="A136" s="3" t="s">
        <v>668</v>
      </c>
      <c r="B136" s="8">
        <f>IFERROR(__xludf.DUMMYFUNCTION("VALUE(REGEXEXTRACT(A137, ""\d+\.\d+""))"),0.140017353432601)</f>
        <v>0.1400173534</v>
      </c>
    </row>
    <row r="137">
      <c r="A137" s="3" t="s">
        <v>1354</v>
      </c>
      <c r="B137" s="8" t="str">
        <f>IFERROR(__xludf.DUMMYFUNCTION("VALUE(REGEXEXTRACT(A138, ""\d+\.\d+""))"),"#N/A")</f>
        <v>#N/A</v>
      </c>
    </row>
    <row r="138">
      <c r="A138" s="3" t="s">
        <v>670</v>
      </c>
      <c r="B138" s="8">
        <f>IFERROR(__xludf.DUMMYFUNCTION("VALUE(REGEXEXTRACT(A139, ""\d+\.\d+""))"),0.147759942518674)</f>
        <v>0.1477599425</v>
      </c>
    </row>
    <row r="139">
      <c r="A139" s="3" t="s">
        <v>1355</v>
      </c>
      <c r="B139" s="8" t="str">
        <f>IFERROR(__xludf.DUMMYFUNCTION("VALUE(REGEXEXTRACT(A140, ""\d+\.\d+""))"),"#N/A")</f>
        <v>#N/A</v>
      </c>
    </row>
    <row r="140">
      <c r="A140" s="3" t="s">
        <v>672</v>
      </c>
      <c r="B140" s="8">
        <f>IFERROR(__xludf.DUMMYFUNCTION("VALUE(REGEXEXTRACT(A141, ""\d+\.\d+""))"),0.165043228091675)</f>
        <v>0.1650432281</v>
      </c>
    </row>
    <row r="141">
      <c r="A141" s="3" t="s">
        <v>1356</v>
      </c>
      <c r="B141" s="8" t="str">
        <f>IFERROR(__xludf.DUMMYFUNCTION("VALUE(REGEXEXTRACT(A142, ""\d+\.\d+""))"),"#N/A")</f>
        <v>#N/A</v>
      </c>
    </row>
    <row r="142">
      <c r="A142" s="3" t="s">
        <v>674</v>
      </c>
      <c r="B142" s="8">
        <f>IFERROR(__xludf.DUMMYFUNCTION("VALUE(REGEXEXTRACT(A143, ""\d+\.\d+""))"),0.16375519067276)</f>
        <v>0.1637551907</v>
      </c>
    </row>
    <row r="143">
      <c r="A143" s="3" t="s">
        <v>1357</v>
      </c>
      <c r="B143" s="8" t="str">
        <f>IFERROR(__xludf.DUMMYFUNCTION("VALUE(REGEXEXTRACT(A144, ""\d+\.\d+""))"),"#N/A")</f>
        <v>#N/A</v>
      </c>
    </row>
    <row r="144">
      <c r="A144" s="3" t="s">
        <v>676</v>
      </c>
      <c r="B144" s="8">
        <f>IFERROR(__xludf.DUMMYFUNCTION("VALUE(REGEXEXTRACT(A145, ""\d+\.\d+""))"),0.161892746956238)</f>
        <v>0.161892747</v>
      </c>
    </row>
    <row r="145">
      <c r="A145" s="3" t="s">
        <v>1358</v>
      </c>
      <c r="B145" s="8" t="str">
        <f>IFERROR(__xludf.DUMMYFUNCTION("VALUE(REGEXEXTRACT(A146, ""\d+\.\d+""))"),"#N/A")</f>
        <v>#N/A</v>
      </c>
    </row>
    <row r="146">
      <c r="A146" s="3" t="s">
        <v>678</v>
      </c>
      <c r="B146" s="8">
        <f>IFERROR(__xludf.DUMMYFUNCTION("VALUE(REGEXEXTRACT(A147, ""\d+\.\d+""))"),0.145704059858592)</f>
        <v>0.1457040599</v>
      </c>
    </row>
    <row r="147">
      <c r="A147" s="3" t="s">
        <v>1359</v>
      </c>
      <c r="B147" s="8" t="str">
        <f>IFERROR(__xludf.DUMMYFUNCTION("VALUE(REGEXEXTRACT(A148, ""\d+\.\d+""))"),"#N/A")</f>
        <v>#N/A</v>
      </c>
    </row>
    <row r="148">
      <c r="A148" s="3" t="s">
        <v>680</v>
      </c>
      <c r="B148" s="8">
        <f>IFERROR(__xludf.DUMMYFUNCTION("VALUE(REGEXEXTRACT(A149, ""\d+\.\d+""))"),0.147121915926458)</f>
        <v>0.1471219159</v>
      </c>
    </row>
    <row r="149">
      <c r="A149" s="3" t="s">
        <v>1360</v>
      </c>
      <c r="B149" s="8" t="str">
        <f>IFERROR(__xludf.DUMMYFUNCTION("VALUE(REGEXEXTRACT(A150, ""\d+\.\d+""))"),"#N/A")</f>
        <v>#N/A</v>
      </c>
    </row>
    <row r="150">
      <c r="A150" s="3" t="s">
        <v>682</v>
      </c>
      <c r="B150" s="8">
        <f>IFERROR(__xludf.DUMMYFUNCTION("VALUE(REGEXEXTRACT(A151, ""\d+\.\d+""))"),0.273923557361541)</f>
        <v>0.2739235574</v>
      </c>
    </row>
    <row r="151">
      <c r="A151" s="3" t="s">
        <v>1361</v>
      </c>
      <c r="B151" s="8" t="str">
        <f>IFERROR(__xludf.DUMMYFUNCTION("VALUE(REGEXEXTRACT(A152, ""\d+\.\d+""))"),"#N/A")</f>
        <v>#N/A</v>
      </c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0"/>
    <col customWidth="1" min="2" max="2" width="16.38"/>
    <col customWidth="1" min="3" max="3" width="17.38"/>
  </cols>
  <sheetData>
    <row r="1">
      <c r="A1" s="3" t="s">
        <v>166</v>
      </c>
      <c r="B1" s="12" t="str">
        <f>IFERROR(__xludf.DUMMYFUNCTION("VALUE(REGEXEXTRACT(A1, ""\d+\.\d+""))"),"#N/A")</f>
        <v>#N/A</v>
      </c>
      <c r="C1" s="12" t="str">
        <f>IFERROR(__xludf.DUMMYFUNCTION("FILTER(REGEXEXTRACT(A1, ""\d+\.\d+""), REGEXMATCH(A1, ""\(.*, 4\):""))"),"#N/A")</f>
        <v>#N/A</v>
      </c>
      <c r="F1" s="13"/>
    </row>
    <row r="2">
      <c r="A2" s="3" t="s">
        <v>1362</v>
      </c>
      <c r="B2" s="12">
        <f>IFERROR(__xludf.DUMMYFUNCTION("VALUE(REGEXEXTRACT(A2, ""\d+\.\d+""))"),0.0564055896481399)</f>
        <v>0.05640558965</v>
      </c>
      <c r="C2" s="12" t="str">
        <f>IFERROR(__xludf.DUMMYFUNCTION("FILTER(REGEXEXTRACT(A2, ""\d+\.\d+""), REGEXMATCH(A2, ""\(.*, 4\):""))"),"#N/A")</f>
        <v>#N/A</v>
      </c>
      <c r="F2" s="13"/>
    </row>
    <row r="3">
      <c r="A3" s="3" t="s">
        <v>1363</v>
      </c>
      <c r="B3" s="12">
        <f>IFERROR(__xludf.DUMMYFUNCTION("VALUE(REGEXEXTRACT(A3, ""\d+\.\d+""))"),0.0602778852769177)</f>
        <v>0.06027788528</v>
      </c>
      <c r="C3" s="12" t="str">
        <f>IFERROR(__xludf.DUMMYFUNCTION("FILTER(REGEXEXTRACT(A3, ""\d+\.\d+""), REGEXMATCH(A3, ""\(.*, 4\):""))"),"#N/A")</f>
        <v>#N/A</v>
      </c>
      <c r="F3" s="13"/>
    </row>
    <row r="4">
      <c r="A4" s="3" t="s">
        <v>1364</v>
      </c>
      <c r="B4" s="12">
        <f>IFERROR(__xludf.DUMMYFUNCTION("VALUE(REGEXEXTRACT(A4, ""\d+\.\d+""))"),0.0738026342664258)</f>
        <v>0.07380263427</v>
      </c>
      <c r="C4" s="12" t="str">
        <f>IFERROR(__xludf.DUMMYFUNCTION("FILTER(REGEXEXTRACT(A4, ""\d+\.\d+""), REGEXMATCH(A4, ""\(.*, 4\):""))"),"#N/A")</f>
        <v>#N/A</v>
      </c>
      <c r="F4" s="13"/>
    </row>
    <row r="5">
      <c r="A5" s="3" t="s">
        <v>1365</v>
      </c>
      <c r="B5" s="12">
        <f>IFERROR(__xludf.DUMMYFUNCTION("VALUE(REGEXEXTRACT(A5, ""\d+\.\d+""))"),0.0795333174388176)</f>
        <v>0.07953331744</v>
      </c>
      <c r="C5" s="12" t="str">
        <f>IFERROR(__xludf.DUMMYFUNCTION("FILTER(REGEXEXTRACT(A5, ""\d+\.\d+""), REGEXMATCH(A5, ""\(.*, 4\):""))"),"#N/A")</f>
        <v>#N/A</v>
      </c>
      <c r="F5" s="13"/>
    </row>
    <row r="6">
      <c r="A6" s="3" t="s">
        <v>1366</v>
      </c>
      <c r="B6" s="12">
        <f>IFERROR(__xludf.DUMMYFUNCTION("VALUE(REGEXEXTRACT(A6, ""\d+\.\d+""))"),0.0845734837246302)</f>
        <v>0.08457348372</v>
      </c>
      <c r="C6" s="12" t="str">
        <f>IFERROR(__xludf.DUMMYFUNCTION("FILTER(REGEXEXTRACT(A6, ""\d+\.\d+""), REGEXMATCH(A6, ""\(.*, 4\):""))"),"0.08457348372463021")</f>
        <v>0.08457348372463021</v>
      </c>
      <c r="F6" s="13"/>
    </row>
    <row r="7">
      <c r="A7" s="3" t="s">
        <v>1367</v>
      </c>
      <c r="B7" s="12">
        <f>IFERROR(__xludf.DUMMYFUNCTION("VALUE(REGEXEXTRACT(A7, ""\d+\.\d+""))"),0.0373109666015529)</f>
        <v>0.0373109666</v>
      </c>
      <c r="C7" s="12" t="str">
        <f>IFERROR(__xludf.DUMMYFUNCTION("FILTER(REGEXEXTRACT(A7, ""\d+\.\d+""), REGEXMATCH(A7, ""\(.*, 4\):""))"),"#N/A")</f>
        <v>#N/A</v>
      </c>
      <c r="F7" s="13"/>
    </row>
    <row r="8">
      <c r="A8" s="3" t="s">
        <v>1368</v>
      </c>
      <c r="B8" s="12">
        <f>IFERROR(__xludf.DUMMYFUNCTION("VALUE(REGEXEXTRACT(A8, ""\d+\.\d+""))"),0.0627792731676003)</f>
        <v>0.06277927317</v>
      </c>
      <c r="C8" s="12" t="str">
        <f>IFERROR(__xludf.DUMMYFUNCTION("FILTER(REGEXEXTRACT(A8, ""\d+\.\d+""), REGEXMATCH(A8, ""\(.*, 4\):""))"),"#N/A")</f>
        <v>#N/A</v>
      </c>
      <c r="F8" s="13"/>
    </row>
    <row r="9">
      <c r="A9" s="3" t="s">
        <v>1369</v>
      </c>
      <c r="B9" s="12">
        <f>IFERROR(__xludf.DUMMYFUNCTION("VALUE(REGEXEXTRACT(A9, ""\d+\.\d+""))"),0.0656352412127131)</f>
        <v>0.06563524121</v>
      </c>
      <c r="C9" s="12" t="str">
        <f>IFERROR(__xludf.DUMMYFUNCTION("FILTER(REGEXEXTRACT(A9, ""\d+\.\d+""), REGEXMATCH(A9, ""\(.*, 4\):""))"),"#N/A")</f>
        <v>#N/A</v>
      </c>
      <c r="F9" s="13"/>
    </row>
    <row r="10">
      <c r="A10" s="3" t="s">
        <v>1370</v>
      </c>
      <c r="B10" s="12">
        <f>IFERROR(__xludf.DUMMYFUNCTION("VALUE(REGEXEXTRACT(A10, ""\d+\.\d+""))"),0.0704627223696496)</f>
        <v>0.07046272237</v>
      </c>
      <c r="C10" s="12" t="str">
        <f>IFERROR(__xludf.DUMMYFUNCTION("FILTER(REGEXEXTRACT(A10, ""\d+\.\d+""), REGEXMATCH(A10, ""\(.*, 4\):""))"),"#N/A")</f>
        <v>#N/A</v>
      </c>
      <c r="F10" s="13"/>
    </row>
    <row r="11">
      <c r="A11" s="3" t="s">
        <v>1371</v>
      </c>
      <c r="B11" s="12">
        <f>IFERROR(__xludf.DUMMYFUNCTION("VALUE(REGEXEXTRACT(A11, ""\d+\.\d+""))"),0.0754899829997788)</f>
        <v>0.075489983</v>
      </c>
      <c r="C11" s="12" t="str">
        <f>IFERROR(__xludf.DUMMYFUNCTION("FILTER(REGEXEXTRACT(A11, ""\d+\.\d+""), REGEXMATCH(A11, ""\(.*, 4\):""))"),"0.07548998299977885")</f>
        <v>0.07548998299977885</v>
      </c>
      <c r="F11" s="13"/>
    </row>
    <row r="12">
      <c r="A12" s="3" t="s">
        <v>1372</v>
      </c>
      <c r="B12" s="12">
        <f>IFERROR(__xludf.DUMMYFUNCTION("VALUE(REGEXEXTRACT(A12, ""\d+\.\d+""))"),0.0669042301679443)</f>
        <v>0.06690423017</v>
      </c>
      <c r="C12" s="12" t="str">
        <f>IFERROR(__xludf.DUMMYFUNCTION("FILTER(REGEXEXTRACT(A12, ""\d+\.\d+""), REGEXMATCH(A12, ""\(.*, 4\):""))"),"#N/A")</f>
        <v>#N/A</v>
      </c>
      <c r="F12" s="13"/>
    </row>
    <row r="13">
      <c r="A13" s="3" t="s">
        <v>1373</v>
      </c>
      <c r="B13" s="12">
        <f>IFERROR(__xludf.DUMMYFUNCTION("VALUE(REGEXEXTRACT(A13, ""\d+\.\d+""))"),0.065430935257875)</f>
        <v>0.06543093526</v>
      </c>
      <c r="C13" s="12" t="str">
        <f>IFERROR(__xludf.DUMMYFUNCTION("FILTER(REGEXEXTRACT(A13, ""\d+\.\d+""), REGEXMATCH(A13, ""\(.*, 4\):""))"),"#N/A")</f>
        <v>#N/A</v>
      </c>
      <c r="F13" s="13"/>
    </row>
    <row r="14">
      <c r="A14" s="3" t="s">
        <v>1374</v>
      </c>
      <c r="B14" s="12">
        <f>IFERROR(__xludf.DUMMYFUNCTION("VALUE(REGEXEXTRACT(A14, ""\d+\.\d+""))"),0.0750571261947761)</f>
        <v>0.07505712619</v>
      </c>
      <c r="C14" s="12" t="str">
        <f>IFERROR(__xludf.DUMMYFUNCTION("FILTER(REGEXEXTRACT(A14, ""\d+\.\d+""), REGEXMATCH(A14, ""\(.*, 4\):""))"),"#N/A")</f>
        <v>#N/A</v>
      </c>
      <c r="F14" s="13"/>
    </row>
    <row r="15">
      <c r="A15" s="3" t="s">
        <v>1375</v>
      </c>
      <c r="B15" s="12">
        <f>IFERROR(__xludf.DUMMYFUNCTION("VALUE(REGEXEXTRACT(A15, ""\d+\.\d+""))"),0.073469289031402)</f>
        <v>0.07346928903</v>
      </c>
      <c r="C15" s="12" t="str">
        <f>IFERROR(__xludf.DUMMYFUNCTION("FILTER(REGEXEXTRACT(A15, ""\d+\.\d+""), REGEXMATCH(A15, ""\(.*, 4\):""))"),"#N/A")</f>
        <v>#N/A</v>
      </c>
      <c r="F15" s="13"/>
    </row>
    <row r="16">
      <c r="A16" s="3" t="s">
        <v>1376</v>
      </c>
      <c r="B16" s="12">
        <f>IFERROR(__xludf.DUMMYFUNCTION("VALUE(REGEXEXTRACT(A16, ""\d+\.\d+""))"),0.0747136338087866)</f>
        <v>0.07471363381</v>
      </c>
      <c r="C16" s="12" t="str">
        <f>IFERROR(__xludf.DUMMYFUNCTION("FILTER(REGEXEXTRACT(A16, ""\d+\.\d+""), REGEXMATCH(A16, ""\(.*, 4\):""))"),"0.07471363380878668")</f>
        <v>0.07471363380878668</v>
      </c>
      <c r="F16" s="13"/>
    </row>
    <row r="17">
      <c r="A17" s="3" t="s">
        <v>1377</v>
      </c>
      <c r="B17" s="12">
        <f>IFERROR(__xludf.DUMMYFUNCTION("VALUE(REGEXEXTRACT(A17, ""\d+\.\d+""))"),0.0510899644945697)</f>
        <v>0.05108996449</v>
      </c>
      <c r="C17" s="12" t="str">
        <f>IFERROR(__xludf.DUMMYFUNCTION("FILTER(REGEXEXTRACT(A17, ""\d+\.\d+""), REGEXMATCH(A17, ""\(.*, 4\):""))"),"#N/A")</f>
        <v>#N/A</v>
      </c>
      <c r="F17" s="13"/>
    </row>
    <row r="18">
      <c r="A18" s="3" t="s">
        <v>1378</v>
      </c>
      <c r="B18" s="12">
        <f>IFERROR(__xludf.DUMMYFUNCTION("VALUE(REGEXEXTRACT(A18, ""\d+\.\d+""))"),0.0664178234341982)</f>
        <v>0.06641782343</v>
      </c>
      <c r="C18" s="12" t="str">
        <f>IFERROR(__xludf.DUMMYFUNCTION("FILTER(REGEXEXTRACT(A18, ""\d+\.\d+""), REGEXMATCH(A18, ""\(.*, 4\):""))"),"#N/A")</f>
        <v>#N/A</v>
      </c>
      <c r="F18" s="13"/>
    </row>
    <row r="19">
      <c r="A19" s="3" t="s">
        <v>1379</v>
      </c>
      <c r="B19" s="12">
        <f>IFERROR(__xludf.DUMMYFUNCTION("VALUE(REGEXEXTRACT(A19, ""\d+\.\d+""))"),0.0680275117174062)</f>
        <v>0.06802751172</v>
      </c>
      <c r="C19" s="12" t="str">
        <f>IFERROR(__xludf.DUMMYFUNCTION("FILTER(REGEXEXTRACT(A19, ""\d+\.\d+""), REGEXMATCH(A19, ""\(.*, 4\):""))"),"#N/A")</f>
        <v>#N/A</v>
      </c>
      <c r="F19" s="13"/>
    </row>
    <row r="20">
      <c r="A20" s="3" t="s">
        <v>1380</v>
      </c>
      <c r="B20" s="12">
        <f>IFERROR(__xludf.DUMMYFUNCTION("VALUE(REGEXEXTRACT(A20, ""\d+\.\d+""))"),0.0706133536199567)</f>
        <v>0.07061335362</v>
      </c>
      <c r="C20" s="12" t="str">
        <f>IFERROR(__xludf.DUMMYFUNCTION("FILTER(REGEXEXTRACT(A20, ""\d+\.\d+""), REGEXMATCH(A20, ""\(.*, 4\):""))"),"#N/A")</f>
        <v>#N/A</v>
      </c>
      <c r="F20" s="13"/>
    </row>
    <row r="21">
      <c r="A21" s="3" t="s">
        <v>1381</v>
      </c>
      <c r="B21" s="12">
        <f>IFERROR(__xludf.DUMMYFUNCTION("VALUE(REGEXEXTRACT(A21, ""\d+\.\d+""))"),0.0787854401629072)</f>
        <v>0.07878544016</v>
      </c>
      <c r="C21" s="12" t="str">
        <f>IFERROR(__xludf.DUMMYFUNCTION("FILTER(REGEXEXTRACT(A21, ""\d+\.\d+""), REGEXMATCH(A21, ""\(.*, 4\):""))"),"0.07878544016290727")</f>
        <v>0.07878544016290727</v>
      </c>
      <c r="F21" s="13"/>
    </row>
    <row r="22">
      <c r="A22" s="3" t="s">
        <v>1382</v>
      </c>
      <c r="B22" s="12">
        <f>IFERROR(__xludf.DUMMYFUNCTION("VALUE(REGEXEXTRACT(A22, ""\d+\.\d+""))"),0.0698178945372008)</f>
        <v>0.06981789454</v>
      </c>
      <c r="C22" s="12" t="str">
        <f>IFERROR(__xludf.DUMMYFUNCTION("FILTER(REGEXEXTRACT(A22, ""\d+\.\d+""), REGEXMATCH(A22, ""\(.*, 4\):""))"),"#N/A")</f>
        <v>#N/A</v>
      </c>
      <c r="F22" s="13"/>
    </row>
    <row r="23">
      <c r="A23" s="3" t="s">
        <v>1383</v>
      </c>
      <c r="B23" s="12">
        <f>IFERROR(__xludf.DUMMYFUNCTION("VALUE(REGEXEXTRACT(A23, ""\d+\.\d+""))"),0.0642458129084967)</f>
        <v>0.06424581291</v>
      </c>
      <c r="C23" s="12" t="str">
        <f>IFERROR(__xludf.DUMMYFUNCTION("FILTER(REGEXEXTRACT(A23, ""\d+\.\d+""), REGEXMATCH(A23, ""\(.*, 4\):""))"),"#N/A")</f>
        <v>#N/A</v>
      </c>
      <c r="F23" s="13"/>
    </row>
    <row r="24">
      <c r="A24" s="3" t="s">
        <v>1384</v>
      </c>
      <c r="B24" s="12">
        <f>IFERROR(__xludf.DUMMYFUNCTION("VALUE(REGEXEXTRACT(A24, ""\d+\.\d+""))"),0.0649206349206349)</f>
        <v>0.06492063492</v>
      </c>
      <c r="C24" s="12" t="str">
        <f>IFERROR(__xludf.DUMMYFUNCTION("FILTER(REGEXEXTRACT(A24, ""\d+\.\d+""), REGEXMATCH(A24, ""\(.*, 4\):""))"),"#N/A")</f>
        <v>#N/A</v>
      </c>
      <c r="F24" s="13"/>
    </row>
    <row r="25">
      <c r="A25" s="3" t="s">
        <v>1385</v>
      </c>
      <c r="B25" s="12">
        <f>IFERROR(__xludf.DUMMYFUNCTION("VALUE(REGEXEXTRACT(A25, ""\d+\.\d+""))"),0.0689944184910806)</f>
        <v>0.06899441849</v>
      </c>
      <c r="C25" s="12" t="str">
        <f>IFERROR(__xludf.DUMMYFUNCTION("FILTER(REGEXEXTRACT(A25, ""\d+\.\d+""), REGEXMATCH(A25, ""\(.*, 4\):""))"),"#N/A")</f>
        <v>#N/A</v>
      </c>
      <c r="F25" s="13"/>
    </row>
    <row r="26">
      <c r="A26" s="3" t="s">
        <v>1386</v>
      </c>
      <c r="B26" s="12">
        <f>IFERROR(__xludf.DUMMYFUNCTION("VALUE(REGEXEXTRACT(A26, ""\d+\.\d+""))"),0.0757132663920831)</f>
        <v>0.07571326639</v>
      </c>
      <c r="C26" s="12" t="str">
        <f>IFERROR(__xludf.DUMMYFUNCTION("FILTER(REGEXEXTRACT(A26, ""\d+\.\d+""), REGEXMATCH(A26, ""\(.*, 4\):""))"),"0.07571326639208315")</f>
        <v>0.07571326639208315</v>
      </c>
      <c r="F26" s="13"/>
    </row>
    <row r="27">
      <c r="A27" s="3" t="s">
        <v>1387</v>
      </c>
      <c r="B27" s="12">
        <f>IFERROR(__xludf.DUMMYFUNCTION("VALUE(REGEXEXTRACT(A27, ""\d+\.\d+""))"),0.231442481049437)</f>
        <v>0.231442481</v>
      </c>
      <c r="C27" s="12" t="str">
        <f>IFERROR(__xludf.DUMMYFUNCTION("FILTER(REGEXEXTRACT(A27, ""\d+\.\d+""), REGEXMATCH(A27, ""\(.*, 4\):""))"),"#N/A")</f>
        <v>#N/A</v>
      </c>
      <c r="F27" s="13"/>
    </row>
    <row r="28">
      <c r="A28" s="3" t="s">
        <v>1388</v>
      </c>
      <c r="B28" s="12">
        <f>IFERROR(__xludf.DUMMYFUNCTION("VALUE(REGEXEXTRACT(A28, ""\d+\.\d+""))"),0.0975853581564204)</f>
        <v>0.09758535816</v>
      </c>
      <c r="C28" s="12" t="str">
        <f>IFERROR(__xludf.DUMMYFUNCTION("FILTER(REGEXEXTRACT(A28, ""\d+\.\d+""), REGEXMATCH(A28, ""\(.*, 4\):""))"),"#N/A")</f>
        <v>#N/A</v>
      </c>
      <c r="F28" s="13"/>
    </row>
    <row r="29">
      <c r="A29" s="3" t="s">
        <v>1389</v>
      </c>
      <c r="B29" s="12">
        <f>IFERROR(__xludf.DUMMYFUNCTION("VALUE(REGEXEXTRACT(A29, ""\d+\.\d+""))"),0.108355155658754)</f>
        <v>0.1083551557</v>
      </c>
      <c r="C29" s="12" t="str">
        <f>IFERROR(__xludf.DUMMYFUNCTION("FILTER(REGEXEXTRACT(A29, ""\d+\.\d+""), REGEXMATCH(A29, ""\(.*, 4\):""))"),"#N/A")</f>
        <v>#N/A</v>
      </c>
      <c r="F29" s="13"/>
    </row>
    <row r="30">
      <c r="A30" s="3" t="s">
        <v>1390</v>
      </c>
      <c r="B30" s="12">
        <f>IFERROR(__xludf.DUMMYFUNCTION("VALUE(REGEXEXTRACT(A30, ""\d+\.\d+""))"),0.112570041448596)</f>
        <v>0.1125700414</v>
      </c>
      <c r="C30" s="12" t="str">
        <f>IFERROR(__xludf.DUMMYFUNCTION("FILTER(REGEXEXTRACT(A30, ""\d+\.\d+""), REGEXMATCH(A30, ""\(.*, 4\):""))"),"#N/A")</f>
        <v>#N/A</v>
      </c>
      <c r="F30" s="13"/>
    </row>
    <row r="31">
      <c r="A31" s="3" t="s">
        <v>1391</v>
      </c>
      <c r="B31" s="12">
        <f>IFERROR(__xludf.DUMMYFUNCTION("VALUE(REGEXEXTRACT(A31, ""\d+\.\d+""))"),0.119279381434591)</f>
        <v>0.1192793814</v>
      </c>
      <c r="C31" s="12" t="str">
        <f>IFERROR(__xludf.DUMMYFUNCTION("FILTER(REGEXEXTRACT(A31, ""\d+\.\d+""), REGEXMATCH(A31, ""\(.*, 4\):""))"),"0.11927938143459138")</f>
        <v>0.11927938143459138</v>
      </c>
      <c r="F31" s="13"/>
    </row>
    <row r="32">
      <c r="A32" s="3" t="s">
        <v>1392</v>
      </c>
      <c r="B32" s="12">
        <f>IFERROR(__xludf.DUMMYFUNCTION("VALUE(REGEXEXTRACT(A32, ""\d+\.\d+""))"),0.0930070504078824)</f>
        <v>0.09300705041</v>
      </c>
      <c r="C32" s="12" t="str">
        <f>IFERROR(__xludf.DUMMYFUNCTION("FILTER(REGEXEXTRACT(A32, ""\d+\.\d+""), REGEXMATCH(A32, ""\(.*, 4\):""))"),"#N/A")</f>
        <v>#N/A</v>
      </c>
      <c r="F32" s="13"/>
    </row>
    <row r="33">
      <c r="A33" s="3" t="s">
        <v>1393</v>
      </c>
      <c r="B33" s="12">
        <f>IFERROR(__xludf.DUMMYFUNCTION("VALUE(REGEXEXTRACT(A33, ""\d+\.\d+""))"),0.103772519150203)</f>
        <v>0.1037725192</v>
      </c>
      <c r="C33" s="12" t="str">
        <f>IFERROR(__xludf.DUMMYFUNCTION("FILTER(REGEXEXTRACT(A33, ""\d+\.\d+""), REGEXMATCH(A33, ""\(.*, 4\):""))"),"#N/A")</f>
        <v>#N/A</v>
      </c>
      <c r="F33" s="13"/>
    </row>
    <row r="34">
      <c r="A34" s="3" t="s">
        <v>1394</v>
      </c>
      <c r="B34" s="12">
        <f>IFERROR(__xludf.DUMMYFUNCTION("VALUE(REGEXEXTRACT(A34, ""\d+\.\d+""))"),0.107120817899528)</f>
        <v>0.1071208179</v>
      </c>
      <c r="C34" s="12" t="str">
        <f>IFERROR(__xludf.DUMMYFUNCTION("FILTER(REGEXEXTRACT(A34, ""\d+\.\d+""), REGEXMATCH(A34, ""\(.*, 4\):""))"),"#N/A")</f>
        <v>#N/A</v>
      </c>
      <c r="F34" s="13"/>
    </row>
    <row r="35">
      <c r="A35" s="3" t="s">
        <v>1395</v>
      </c>
      <c r="B35" s="12">
        <f>IFERROR(__xludf.DUMMYFUNCTION("VALUE(REGEXEXTRACT(A35, ""\d+\.\d+""))"),0.114476150931863)</f>
        <v>0.1144761509</v>
      </c>
      <c r="C35" s="12" t="str">
        <f>IFERROR(__xludf.DUMMYFUNCTION("FILTER(REGEXEXTRACT(A35, ""\d+\.\d+""), REGEXMATCH(A35, ""\(.*, 4\):""))"),"#N/A")</f>
        <v>#N/A</v>
      </c>
      <c r="F35" s="13"/>
    </row>
    <row r="36">
      <c r="A36" s="3" t="s">
        <v>1396</v>
      </c>
      <c r="B36" s="12">
        <f>IFERROR(__xludf.DUMMYFUNCTION("VALUE(REGEXEXTRACT(A36, ""\d+\.\d+""))"),0.123316776546144)</f>
        <v>0.1233167765</v>
      </c>
      <c r="C36" s="12" t="str">
        <f>IFERROR(__xludf.DUMMYFUNCTION("FILTER(REGEXEXTRACT(A36, ""\d+\.\d+""), REGEXMATCH(A36, ""\(.*, 4\):""))"),"0.12331677654614477")</f>
        <v>0.12331677654614477</v>
      </c>
      <c r="F36" s="13"/>
    </row>
    <row r="37">
      <c r="A37" s="3" t="s">
        <v>1397</v>
      </c>
      <c r="B37" s="12">
        <f>IFERROR(__xludf.DUMMYFUNCTION("VALUE(REGEXEXTRACT(A37, ""\d+\.\d+""))"),0.0986935898262813)</f>
        <v>0.09869358983</v>
      </c>
      <c r="C37" s="12" t="str">
        <f>IFERROR(__xludf.DUMMYFUNCTION("FILTER(REGEXEXTRACT(A37, ""\d+\.\d+""), REGEXMATCH(A37, ""\(.*, 4\):""))"),"#N/A")</f>
        <v>#N/A</v>
      </c>
      <c r="F37" s="13"/>
    </row>
    <row r="38">
      <c r="A38" s="3" t="s">
        <v>1398</v>
      </c>
      <c r="B38" s="12">
        <f>IFERROR(__xludf.DUMMYFUNCTION("VALUE(REGEXEXTRACT(A38, ""\d+\.\d+""))"),0.102961513004324)</f>
        <v>0.102961513</v>
      </c>
      <c r="C38" s="12" t="str">
        <f>IFERROR(__xludf.DUMMYFUNCTION("FILTER(REGEXEXTRACT(A38, ""\d+\.\d+""), REGEXMATCH(A38, ""\(.*, 4\):""))"),"#N/A")</f>
        <v>#N/A</v>
      </c>
      <c r="F38" s="13"/>
    </row>
    <row r="39">
      <c r="A39" s="3" t="s">
        <v>1399</v>
      </c>
      <c r="B39" s="12">
        <f>IFERROR(__xludf.DUMMYFUNCTION("VALUE(REGEXEXTRACT(A39, ""\d+\.\d+""))"),0.109909209297754)</f>
        <v>0.1099092093</v>
      </c>
      <c r="C39" s="12" t="str">
        <f>IFERROR(__xludf.DUMMYFUNCTION("FILTER(REGEXEXTRACT(A39, ""\d+\.\d+""), REGEXMATCH(A39, ""\(.*, 4\):""))"),"#N/A")</f>
        <v>#N/A</v>
      </c>
      <c r="F39" s="13"/>
    </row>
    <row r="40">
      <c r="A40" s="3" t="s">
        <v>1400</v>
      </c>
      <c r="B40" s="12">
        <f>IFERROR(__xludf.DUMMYFUNCTION("VALUE(REGEXEXTRACT(A40, ""\d+\.\d+""))"),0.114610131333235)</f>
        <v>0.1146101313</v>
      </c>
      <c r="C40" s="12" t="str">
        <f>IFERROR(__xludf.DUMMYFUNCTION("FILTER(REGEXEXTRACT(A40, ""\d+\.\d+""), REGEXMATCH(A40, ""\(.*, 4\):""))"),"#N/A")</f>
        <v>#N/A</v>
      </c>
      <c r="F40" s="13"/>
    </row>
    <row r="41">
      <c r="A41" s="3" t="s">
        <v>1401</v>
      </c>
      <c r="B41" s="12">
        <f>IFERROR(__xludf.DUMMYFUNCTION("VALUE(REGEXEXTRACT(A41, ""\d+\.\d+""))"),0.113856506692589)</f>
        <v>0.1138565067</v>
      </c>
      <c r="C41" s="12" t="str">
        <f>IFERROR(__xludf.DUMMYFUNCTION("FILTER(REGEXEXTRACT(A41, ""\d+\.\d+""), REGEXMATCH(A41, ""\(.*, 4\):""))"),"0.11385650669258932")</f>
        <v>0.11385650669258932</v>
      </c>
      <c r="F41" s="13"/>
    </row>
    <row r="42">
      <c r="A42" s="3" t="s">
        <v>1402</v>
      </c>
      <c r="B42" s="12">
        <f>IFERROR(__xludf.DUMMYFUNCTION("VALUE(REGEXEXTRACT(A42, ""\d+\.\d+""))"),0.0898679373065015)</f>
        <v>0.08986793731</v>
      </c>
      <c r="C42" s="12" t="str">
        <f>IFERROR(__xludf.DUMMYFUNCTION("FILTER(REGEXEXTRACT(A42, ""\d+\.\d+""), REGEXMATCH(A42, ""\(.*, 4\):""))"),"#N/A")</f>
        <v>#N/A</v>
      </c>
      <c r="F42" s="13"/>
    </row>
    <row r="43">
      <c r="A43" s="3" t="s">
        <v>1403</v>
      </c>
      <c r="B43" s="12">
        <f>IFERROR(__xludf.DUMMYFUNCTION("VALUE(REGEXEXTRACT(A43, ""\d+\.\d+""))"),0.101193349872843)</f>
        <v>0.1011933499</v>
      </c>
      <c r="C43" s="12" t="str">
        <f>IFERROR(__xludf.DUMMYFUNCTION("FILTER(REGEXEXTRACT(A43, ""\d+\.\d+""), REGEXMATCH(A43, ""\(.*, 4\):""))"),"#N/A")</f>
        <v>#N/A</v>
      </c>
      <c r="F43" s="13"/>
    </row>
    <row r="44">
      <c r="A44" s="3" t="s">
        <v>1404</v>
      </c>
      <c r="B44" s="12">
        <f>IFERROR(__xludf.DUMMYFUNCTION("VALUE(REGEXEXTRACT(A44, ""\d+\.\d+""))"),0.104439311360509)</f>
        <v>0.1044393114</v>
      </c>
      <c r="C44" s="12" t="str">
        <f>IFERROR(__xludf.DUMMYFUNCTION("FILTER(REGEXEXTRACT(A44, ""\d+\.\d+""), REGEXMATCH(A44, ""\(.*, 4\):""))"),"#N/A")</f>
        <v>#N/A</v>
      </c>
      <c r="F44" s="13"/>
    </row>
    <row r="45">
      <c r="A45" s="3" t="s">
        <v>1405</v>
      </c>
      <c r="B45" s="12">
        <f>IFERROR(__xludf.DUMMYFUNCTION("VALUE(REGEXEXTRACT(A45, ""\d+\.\d+""))"),0.113296178943068)</f>
        <v>0.1132961789</v>
      </c>
      <c r="C45" s="12" t="str">
        <f>IFERROR(__xludf.DUMMYFUNCTION("FILTER(REGEXEXTRACT(A45, ""\d+\.\d+""), REGEXMATCH(A45, ""\(.*, 4\):""))"),"#N/A")</f>
        <v>#N/A</v>
      </c>
      <c r="F45" s="13"/>
    </row>
    <row r="46">
      <c r="A46" s="3" t="s">
        <v>1406</v>
      </c>
      <c r="B46" s="12">
        <f>IFERROR(__xludf.DUMMYFUNCTION("VALUE(REGEXEXTRACT(A46, ""\d+\.\d+""))"),0.118925167929013)</f>
        <v>0.1189251679</v>
      </c>
      <c r="C46" s="12" t="str">
        <f>IFERROR(__xludf.DUMMYFUNCTION("FILTER(REGEXEXTRACT(A46, ""\d+\.\d+""), REGEXMATCH(A46, ""\(.*, 4\):""))"),"0.11892516792901371")</f>
        <v>0.11892516792901371</v>
      </c>
      <c r="F46" s="13"/>
    </row>
    <row r="47">
      <c r="A47" s="3" t="s">
        <v>1407</v>
      </c>
      <c r="B47" s="12">
        <f>IFERROR(__xludf.DUMMYFUNCTION("VALUE(REGEXEXTRACT(A47, ""\d+\.\d+""))"),0.0932909230029731)</f>
        <v>0.093290923</v>
      </c>
      <c r="C47" s="12" t="str">
        <f>IFERROR(__xludf.DUMMYFUNCTION("FILTER(REGEXEXTRACT(A47, ""\d+\.\d+""), REGEXMATCH(A47, ""\(.*, 4\):""))"),"#N/A")</f>
        <v>#N/A</v>
      </c>
      <c r="F47" s="13"/>
    </row>
    <row r="48">
      <c r="A48" s="3" t="s">
        <v>1408</v>
      </c>
      <c r="B48" s="12">
        <f>IFERROR(__xludf.DUMMYFUNCTION("VALUE(REGEXEXTRACT(A48, ""\d+\.\d+""))"),0.103319588800432)</f>
        <v>0.1033195888</v>
      </c>
      <c r="C48" s="12" t="str">
        <f>IFERROR(__xludf.DUMMYFUNCTION("FILTER(REGEXEXTRACT(A48, ""\d+\.\d+""), REGEXMATCH(A48, ""\(.*, 4\):""))"),"#N/A")</f>
        <v>#N/A</v>
      </c>
      <c r="F48" s="13"/>
    </row>
    <row r="49">
      <c r="A49" s="3" t="s">
        <v>1409</v>
      </c>
      <c r="B49" s="12">
        <f>IFERROR(__xludf.DUMMYFUNCTION("VALUE(REGEXEXTRACT(A49, ""\d+\.\d+""))"),0.115030420336994)</f>
        <v>0.1150304203</v>
      </c>
      <c r="C49" s="12" t="str">
        <f>IFERROR(__xludf.DUMMYFUNCTION("FILTER(REGEXEXTRACT(A49, ""\d+\.\d+""), REGEXMATCH(A49, ""\(.*, 4\):""))"),"#N/A")</f>
        <v>#N/A</v>
      </c>
      <c r="F49" s="13"/>
    </row>
    <row r="50">
      <c r="A50" s="3" t="s">
        <v>1410</v>
      </c>
      <c r="B50" s="12">
        <f>IFERROR(__xludf.DUMMYFUNCTION("VALUE(REGEXEXTRACT(A50, ""\d+\.\d+""))"),0.114714708800186)</f>
        <v>0.1147147088</v>
      </c>
      <c r="C50" s="12" t="str">
        <f>IFERROR(__xludf.DUMMYFUNCTION("FILTER(REGEXEXTRACT(A50, ""\d+\.\d+""), REGEXMATCH(A50, ""\(.*, 4\):""))"),"#N/A")</f>
        <v>#N/A</v>
      </c>
      <c r="F50" s="13"/>
    </row>
    <row r="51">
      <c r="A51" s="3" t="s">
        <v>1411</v>
      </c>
      <c r="B51" s="12">
        <f>IFERROR(__xludf.DUMMYFUNCTION("VALUE(REGEXEXTRACT(A51, ""\d+\.\d+""))"),0.12121835494066)</f>
        <v>0.1212183549</v>
      </c>
      <c r="C51" s="12" t="str">
        <f>IFERROR(__xludf.DUMMYFUNCTION("FILTER(REGEXEXTRACT(A51, ""\d+\.\d+""), REGEXMATCH(A51, ""\(.*, 4\):""))"),"0.12121835494066048")</f>
        <v>0.12121835494066048</v>
      </c>
      <c r="F51" s="13"/>
    </row>
    <row r="52">
      <c r="A52" s="3" t="s">
        <v>1412</v>
      </c>
      <c r="B52" s="12">
        <f>IFERROR(__xludf.DUMMYFUNCTION("VALUE(REGEXEXTRACT(A52, ""\d+\.\d+""))"),0.0869660057005258)</f>
        <v>0.0869660057</v>
      </c>
      <c r="C52" s="12" t="str">
        <f>IFERROR(__xludf.DUMMYFUNCTION("FILTER(REGEXEXTRACT(A52, ""\d+\.\d+""), REGEXMATCH(A52, ""\(.*, 4\):""))"),"#N/A")</f>
        <v>#N/A</v>
      </c>
      <c r="F52" s="13"/>
    </row>
    <row r="53">
      <c r="A53" s="3" t="s">
        <v>1413</v>
      </c>
      <c r="B53" s="12">
        <f>IFERROR(__xludf.DUMMYFUNCTION("VALUE(REGEXEXTRACT(A53, ""\d+\.\d+""))"),0.102954276008649)</f>
        <v>0.102954276</v>
      </c>
      <c r="C53" s="12" t="str">
        <f>IFERROR(__xludf.DUMMYFUNCTION("FILTER(REGEXEXTRACT(A53, ""\d+\.\d+""), REGEXMATCH(A53, ""\(.*, 4\):""))"),"#N/A")</f>
        <v>#N/A</v>
      </c>
      <c r="F53" s="13"/>
    </row>
    <row r="54">
      <c r="A54" s="3" t="s">
        <v>1414</v>
      </c>
      <c r="B54" s="12">
        <f>IFERROR(__xludf.DUMMYFUNCTION("VALUE(REGEXEXTRACT(A54, ""\d+\.\d+""))"),0.113040586300309)</f>
        <v>0.1130405863</v>
      </c>
      <c r="C54" s="12" t="str">
        <f>IFERROR(__xludf.DUMMYFUNCTION("FILTER(REGEXEXTRACT(A54, ""\d+\.\d+""), REGEXMATCH(A54, ""\(.*, 4\):""))"),"#N/A")</f>
        <v>#N/A</v>
      </c>
      <c r="F54" s="13"/>
    </row>
    <row r="55">
      <c r="A55" s="3" t="s">
        <v>1415</v>
      </c>
      <c r="B55" s="12">
        <f>IFERROR(__xludf.DUMMYFUNCTION("VALUE(REGEXEXTRACT(A55, ""\d+\.\d+""))"),0.112692498326084)</f>
        <v>0.1126924983</v>
      </c>
      <c r="C55" s="12" t="str">
        <f>IFERROR(__xludf.DUMMYFUNCTION("FILTER(REGEXEXTRACT(A55, ""\d+\.\d+""), REGEXMATCH(A55, ""\(.*, 4\):""))"),"#N/A")</f>
        <v>#N/A</v>
      </c>
      <c r="F55" s="13"/>
    </row>
    <row r="56">
      <c r="A56" s="3" t="s">
        <v>1416</v>
      </c>
      <c r="B56" s="12">
        <f>IFERROR(__xludf.DUMMYFUNCTION("VALUE(REGEXEXTRACT(A56, ""\d+\.\d+""))"),0.125339384383139)</f>
        <v>0.1253393844</v>
      </c>
      <c r="C56" s="12" t="str">
        <f>IFERROR(__xludf.DUMMYFUNCTION("FILTER(REGEXEXTRACT(A56, ""\d+\.\d+""), REGEXMATCH(A56, ""\(.*, 4\):""))"),"0.1253393843831392")</f>
        <v>0.1253393843831392</v>
      </c>
      <c r="F56" s="13"/>
    </row>
    <row r="57">
      <c r="A57" s="3" t="s">
        <v>1417</v>
      </c>
      <c r="B57" s="12">
        <f>IFERROR(__xludf.DUMMYFUNCTION("VALUE(REGEXEXTRACT(A57, ""\d+\.\d+""))"),0.0922907241295641)</f>
        <v>0.09229072413</v>
      </c>
      <c r="C57" s="12" t="str">
        <f>IFERROR(__xludf.DUMMYFUNCTION("FILTER(REGEXEXTRACT(A57, ""\d+\.\d+""), REGEXMATCH(A57, ""\(.*, 4\):""))"),"#N/A")</f>
        <v>#N/A</v>
      </c>
      <c r="F57" s="13"/>
    </row>
    <row r="58">
      <c r="A58" s="3" t="s">
        <v>1418</v>
      </c>
      <c r="B58" s="12">
        <f>IFERROR(__xludf.DUMMYFUNCTION("VALUE(REGEXEXTRACT(A58, ""\d+\.\d+""))"),0.102128093287753)</f>
        <v>0.1021280933</v>
      </c>
      <c r="C58" s="12" t="str">
        <f>IFERROR(__xludf.DUMMYFUNCTION("FILTER(REGEXEXTRACT(A58, ""\d+\.\d+""), REGEXMATCH(A58, ""\(.*, 4\):""))"),"#N/A")</f>
        <v>#N/A</v>
      </c>
      <c r="F58" s="13"/>
    </row>
    <row r="59">
      <c r="A59" s="3" t="s">
        <v>1419</v>
      </c>
      <c r="B59" s="12">
        <f>IFERROR(__xludf.DUMMYFUNCTION("VALUE(REGEXEXTRACT(A59, ""\d+\.\d+""))"),0.110336389764239)</f>
        <v>0.1103363898</v>
      </c>
      <c r="C59" s="12" t="str">
        <f>IFERROR(__xludf.DUMMYFUNCTION("FILTER(REGEXEXTRACT(A59, ""\d+\.\d+""), REGEXMATCH(A59, ""\(.*, 4\):""))"),"#N/A")</f>
        <v>#N/A</v>
      </c>
      <c r="F59" s="13"/>
    </row>
    <row r="60">
      <c r="A60" s="3" t="s">
        <v>1420</v>
      </c>
      <c r="B60" s="12">
        <f>IFERROR(__xludf.DUMMYFUNCTION("VALUE(REGEXEXTRACT(A60, ""\d+\.\d+""))"),0.117650971024374)</f>
        <v>0.117650971</v>
      </c>
      <c r="C60" s="12" t="str">
        <f>IFERROR(__xludf.DUMMYFUNCTION("FILTER(REGEXEXTRACT(A60, ""\d+\.\d+""), REGEXMATCH(A60, ""\(.*, 4\):""))"),"#N/A")</f>
        <v>#N/A</v>
      </c>
      <c r="F60" s="13"/>
    </row>
    <row r="61">
      <c r="A61" s="3" t="s">
        <v>1421</v>
      </c>
      <c r="B61" s="12">
        <f>IFERROR(__xludf.DUMMYFUNCTION("VALUE(REGEXEXTRACT(A61, ""\d+\.\d+""))"),0.123273982290284)</f>
        <v>0.1232739823</v>
      </c>
      <c r="C61" s="12" t="str">
        <f>IFERROR(__xludf.DUMMYFUNCTION("FILTER(REGEXEXTRACT(A61, ""\d+\.\d+""), REGEXMATCH(A61, ""\(.*, 4\):""))"),"0.12327398229028454")</f>
        <v>0.12327398229028454</v>
      </c>
      <c r="F61" s="13"/>
    </row>
    <row r="62">
      <c r="A62" s="3" t="s">
        <v>1422</v>
      </c>
      <c r="B62" s="12">
        <f>IFERROR(__xludf.DUMMYFUNCTION("VALUE(REGEXEXTRACT(A62, ""\d+\.\d+""))"),0.0906140562036218)</f>
        <v>0.0906140562</v>
      </c>
      <c r="C62" s="12" t="str">
        <f>IFERROR(__xludf.DUMMYFUNCTION("FILTER(REGEXEXTRACT(A62, ""\d+\.\d+""), REGEXMATCH(A62, ""\(.*, 4\):""))"),"#N/A")</f>
        <v>#N/A</v>
      </c>
      <c r="F62" s="13"/>
    </row>
    <row r="63">
      <c r="A63" s="3" t="s">
        <v>1423</v>
      </c>
      <c r="B63" s="12">
        <f>IFERROR(__xludf.DUMMYFUNCTION("VALUE(REGEXEXTRACT(A63, ""\d+\.\d+""))"),0.106028665029608)</f>
        <v>0.106028665</v>
      </c>
      <c r="C63" s="12" t="str">
        <f>IFERROR(__xludf.DUMMYFUNCTION("FILTER(REGEXEXTRACT(A63, ""\d+\.\d+""), REGEXMATCH(A63, ""\(.*, 4\):""))"),"#N/A")</f>
        <v>#N/A</v>
      </c>
      <c r="F63" s="13"/>
    </row>
    <row r="64">
      <c r="A64" s="3" t="s">
        <v>1424</v>
      </c>
      <c r="B64" s="12">
        <f>IFERROR(__xludf.DUMMYFUNCTION("VALUE(REGEXEXTRACT(A64, ""\d+\.\d+""))"),0.104088221088874)</f>
        <v>0.1040882211</v>
      </c>
      <c r="C64" s="12" t="str">
        <f>IFERROR(__xludf.DUMMYFUNCTION("FILTER(REGEXEXTRACT(A64, ""\d+\.\d+""), REGEXMATCH(A64, ""\(.*, 4\):""))"),"#N/A")</f>
        <v>#N/A</v>
      </c>
      <c r="F64" s="13"/>
    </row>
    <row r="65">
      <c r="A65" s="3" t="s">
        <v>1425</v>
      </c>
      <c r="B65" s="12">
        <f>IFERROR(__xludf.DUMMYFUNCTION("VALUE(REGEXEXTRACT(A65, ""\d+\.\d+""))"),0.113382731107794)</f>
        <v>0.1133827311</v>
      </c>
      <c r="C65" s="12" t="str">
        <f>IFERROR(__xludf.DUMMYFUNCTION("FILTER(REGEXEXTRACT(A65, ""\d+\.\d+""), REGEXMATCH(A65, ""\(.*, 4\):""))"),"#N/A")</f>
        <v>#N/A</v>
      </c>
      <c r="F65" s="13"/>
    </row>
    <row r="66">
      <c r="A66" s="3" t="s">
        <v>1426</v>
      </c>
      <c r="B66" s="12">
        <f>IFERROR(__xludf.DUMMYFUNCTION("VALUE(REGEXEXTRACT(A66, ""\d+\.\d+""))"),0.119949676965084)</f>
        <v>0.119949677</v>
      </c>
      <c r="C66" s="12" t="str">
        <f>IFERROR(__xludf.DUMMYFUNCTION("FILTER(REGEXEXTRACT(A66, ""\d+\.\d+""), REGEXMATCH(A66, ""\(.*, 4\):""))"),"0.11994967696508428")</f>
        <v>0.11994967696508428</v>
      </c>
      <c r="F66" s="13"/>
    </row>
    <row r="67">
      <c r="A67" s="3" t="s">
        <v>1427</v>
      </c>
      <c r="B67" s="12">
        <f>IFERROR(__xludf.DUMMYFUNCTION("VALUE(REGEXEXTRACT(A67, ""\d+\.\d+""))"),0.0818942135516487)</f>
        <v>0.08189421355</v>
      </c>
      <c r="C67" s="12" t="str">
        <f>IFERROR(__xludf.DUMMYFUNCTION("FILTER(REGEXEXTRACT(A67, ""\d+\.\d+""), REGEXMATCH(A67, ""\(.*, 4\):""))"),"#N/A")</f>
        <v>#N/A</v>
      </c>
      <c r="F67" s="13"/>
    </row>
    <row r="68">
      <c r="A68" s="3" t="s">
        <v>1428</v>
      </c>
      <c r="B68" s="12">
        <f>IFERROR(__xludf.DUMMYFUNCTION("VALUE(REGEXEXTRACT(A68, ""\d+\.\d+""))"),0.106387648809523)</f>
        <v>0.1063876488</v>
      </c>
      <c r="C68" s="12" t="str">
        <f>IFERROR(__xludf.DUMMYFUNCTION("FILTER(REGEXEXTRACT(A68, ""\d+\.\d+""), REGEXMATCH(A68, ""\(.*, 4\):""))"),"#N/A")</f>
        <v>#N/A</v>
      </c>
      <c r="F68" s="13"/>
    </row>
    <row r="69">
      <c r="A69" s="3" t="s">
        <v>1429</v>
      </c>
      <c r="B69" s="12">
        <f>IFERROR(__xludf.DUMMYFUNCTION("VALUE(REGEXEXTRACT(A69, ""\d+\.\d+""))"),0.113229126354489)</f>
        <v>0.1132291264</v>
      </c>
      <c r="C69" s="12" t="str">
        <f>IFERROR(__xludf.DUMMYFUNCTION("FILTER(REGEXEXTRACT(A69, ""\d+\.\d+""), REGEXMATCH(A69, ""\(.*, 4\):""))"),"#N/A")</f>
        <v>#N/A</v>
      </c>
      <c r="F69" s="13"/>
    </row>
    <row r="70">
      <c r="A70" s="3" t="s">
        <v>1430</v>
      </c>
      <c r="B70" s="12">
        <f>IFERROR(__xludf.DUMMYFUNCTION("VALUE(REGEXEXTRACT(A70, ""\d+\.\d+""))"),0.110847181526119)</f>
        <v>0.1108471815</v>
      </c>
      <c r="C70" s="12" t="str">
        <f>IFERROR(__xludf.DUMMYFUNCTION("FILTER(REGEXEXTRACT(A70, ""\d+\.\d+""), REGEXMATCH(A70, ""\(.*, 4\):""))"),"#N/A")</f>
        <v>#N/A</v>
      </c>
      <c r="F70" s="13"/>
    </row>
    <row r="71">
      <c r="A71" s="3" t="s">
        <v>1431</v>
      </c>
      <c r="B71" s="12">
        <f>IFERROR(__xludf.DUMMYFUNCTION("VALUE(REGEXEXTRACT(A71, ""\d+\.\d+""))"),0.123185474025136)</f>
        <v>0.123185474</v>
      </c>
      <c r="C71" s="12" t="str">
        <f>IFERROR(__xludf.DUMMYFUNCTION("FILTER(REGEXEXTRACT(A71, ""\d+\.\d+""), REGEXMATCH(A71, ""\(.*, 4\):""))"),"0.12318547402513637")</f>
        <v>0.12318547402513637</v>
      </c>
      <c r="F71" s="13"/>
    </row>
    <row r="72">
      <c r="A72" s="3" t="s">
        <v>1432</v>
      </c>
      <c r="B72" s="12">
        <f>IFERROR(__xludf.DUMMYFUNCTION("VALUE(REGEXEXTRACT(A72, ""\d+\.\d+""))"),0.273169953836797)</f>
        <v>0.2731699538</v>
      </c>
      <c r="C72" s="12" t="str">
        <f>IFERROR(__xludf.DUMMYFUNCTION("FILTER(REGEXEXTRACT(A72, ""\d+\.\d+""), REGEXMATCH(A72, ""\(.*, 4\):""))"),"#N/A")</f>
        <v>#N/A</v>
      </c>
      <c r="F72" s="13"/>
    </row>
    <row r="73">
      <c r="A73" s="3" t="s">
        <v>1433</v>
      </c>
      <c r="B73" s="12">
        <f>IFERROR(__xludf.DUMMYFUNCTION("VALUE(REGEXEXTRACT(A73, ""\d+\.\d+""))"),0.109337244766327)</f>
        <v>0.1093372448</v>
      </c>
      <c r="C73" s="12" t="str">
        <f>IFERROR(__xludf.DUMMYFUNCTION("FILTER(REGEXEXTRACT(A73, ""\d+\.\d+""), REGEXMATCH(A73, ""\(.*, 4\):""))"),"#N/A")</f>
        <v>#N/A</v>
      </c>
      <c r="F73" s="13"/>
    </row>
    <row r="74">
      <c r="A74" s="3" t="s">
        <v>1434</v>
      </c>
      <c r="B74" s="12">
        <f>IFERROR(__xludf.DUMMYFUNCTION("VALUE(REGEXEXTRACT(A74, ""\d+\.\d+""))"),0.129070925245098)</f>
        <v>0.1290709252</v>
      </c>
      <c r="C74" s="12" t="str">
        <f>IFERROR(__xludf.DUMMYFUNCTION("FILTER(REGEXEXTRACT(A74, ""\d+\.\d+""), REGEXMATCH(A74, ""\(.*, 4\):""))"),"#N/A")</f>
        <v>#N/A</v>
      </c>
      <c r="F74" s="13"/>
    </row>
    <row r="75">
      <c r="A75" s="3" t="s">
        <v>1435</v>
      </c>
      <c r="B75" s="12">
        <f>IFERROR(__xludf.DUMMYFUNCTION("VALUE(REGEXEXTRACT(A75, ""\d+\.\d+""))"),0.135942688753132)</f>
        <v>0.1359426888</v>
      </c>
      <c r="C75" s="12" t="str">
        <f>IFERROR(__xludf.DUMMYFUNCTION("FILTER(REGEXEXTRACT(A75, ""\d+\.\d+""), REGEXMATCH(A75, ""\(.*, 4\):""))"),"#N/A")</f>
        <v>#N/A</v>
      </c>
      <c r="F75" s="13"/>
    </row>
    <row r="76">
      <c r="A76" s="3" t="s">
        <v>1436</v>
      </c>
      <c r="B76" s="12">
        <f>IFERROR(__xludf.DUMMYFUNCTION("VALUE(REGEXEXTRACT(A76, ""\d+\.\d+""))"),0.133678100351982)</f>
        <v>0.1336781004</v>
      </c>
      <c r="C76" s="12" t="str">
        <f>IFERROR(__xludf.DUMMYFUNCTION("FILTER(REGEXEXTRACT(A76, ""\d+\.\d+""), REGEXMATCH(A76, ""\(.*, 4\):""))"),"0.1336781003519829")</f>
        <v>0.1336781003519829</v>
      </c>
    </row>
    <row r="77">
      <c r="A77" s="3" t="s">
        <v>1437</v>
      </c>
      <c r="B77" s="12">
        <f>IFERROR(__xludf.DUMMYFUNCTION("VALUE(REGEXEXTRACT(A77, ""\d+\.\d+""))"),0.0984996479403164)</f>
        <v>0.09849964794</v>
      </c>
      <c r="C77" s="12" t="str">
        <f>IFERROR(__xludf.DUMMYFUNCTION("FILTER(REGEXEXTRACT(A77, ""\d+\.\d+""), REGEXMATCH(A77, ""\(.*, 4\):""))"),"#N/A")</f>
        <v>#N/A</v>
      </c>
    </row>
    <row r="78">
      <c r="A78" s="3" t="s">
        <v>1438</v>
      </c>
      <c r="B78" s="12">
        <f>IFERROR(__xludf.DUMMYFUNCTION("VALUE(REGEXEXTRACT(A78, ""\d+\.\d+""))"),0.125625750574352)</f>
        <v>0.1256257506</v>
      </c>
      <c r="C78" s="12" t="str">
        <f>IFERROR(__xludf.DUMMYFUNCTION("FILTER(REGEXEXTRACT(A78, ""\d+\.\d+""), REGEXMATCH(A78, ""\(.*, 4\):""))"),"#N/A")</f>
        <v>#N/A</v>
      </c>
    </row>
    <row r="79">
      <c r="A79" s="3" t="s">
        <v>1439</v>
      </c>
      <c r="B79" s="12">
        <f>IFERROR(__xludf.DUMMYFUNCTION("VALUE(REGEXEXTRACT(A79, ""\d+\.\d+""))"),0.117275002380338)</f>
        <v>0.1172750024</v>
      </c>
      <c r="C79" s="12" t="str">
        <f>IFERROR(__xludf.DUMMYFUNCTION("FILTER(REGEXEXTRACT(A79, ""\d+\.\d+""), REGEXMATCH(A79, ""\(.*, 4\):""))"),"#N/A")</f>
        <v>#N/A</v>
      </c>
    </row>
    <row r="80">
      <c r="A80" s="3" t="s">
        <v>1440</v>
      </c>
      <c r="B80" s="12">
        <f>IFERROR(__xludf.DUMMYFUNCTION("VALUE(REGEXEXTRACT(A80, ""\d+\.\d+""))"),0.11476751391346)</f>
        <v>0.1147675139</v>
      </c>
      <c r="C80" s="12" t="str">
        <f>IFERROR(__xludf.DUMMYFUNCTION("FILTER(REGEXEXTRACT(A80, ""\d+\.\d+""), REGEXMATCH(A80, ""\(.*, 4\):""))"),"#N/A")</f>
        <v>#N/A</v>
      </c>
    </row>
    <row r="81">
      <c r="A81" s="3" t="s">
        <v>1441</v>
      </c>
      <c r="B81" s="12">
        <f>IFERROR(__xludf.DUMMYFUNCTION("VALUE(REGEXEXTRACT(A81, ""\d+\.\d+""))"),0.140114008596859)</f>
        <v>0.1401140086</v>
      </c>
      <c r="C81" s="12" t="str">
        <f>IFERROR(__xludf.DUMMYFUNCTION("FILTER(REGEXEXTRACT(A81, ""\d+\.\d+""), REGEXMATCH(A81, ""\(.*, 4\):""))"),"0.1401140085968598")</f>
        <v>0.1401140085968598</v>
      </c>
    </row>
    <row r="82">
      <c r="A82" s="3" t="s">
        <v>1442</v>
      </c>
      <c r="B82" s="12">
        <f>IFERROR(__xludf.DUMMYFUNCTION("VALUE(REGEXEXTRACT(A82, ""\d+\.\d+""))"),0.10570590462062)</f>
        <v>0.1057059046</v>
      </c>
      <c r="C82" s="12" t="str">
        <f>IFERROR(__xludf.DUMMYFUNCTION("FILTER(REGEXEXTRACT(A82, ""\d+\.\d+""), REGEXMATCH(A82, ""\(.*, 4\):""))"),"#N/A")</f>
        <v>#N/A</v>
      </c>
    </row>
    <row r="83">
      <c r="A83" s="3" t="s">
        <v>1443</v>
      </c>
      <c r="B83" s="12">
        <f>IFERROR(__xludf.DUMMYFUNCTION("VALUE(REGEXEXTRACT(A83, ""\d+\.\d+""))"),0.110044437457)</f>
        <v>0.1100444375</v>
      </c>
      <c r="C83" s="12" t="str">
        <f>IFERROR(__xludf.DUMMYFUNCTION("FILTER(REGEXEXTRACT(A83, ""\d+\.\d+""), REGEXMATCH(A83, ""\(.*, 4\):""))"),"#N/A")</f>
        <v>#N/A</v>
      </c>
    </row>
    <row r="84">
      <c r="A84" s="3" t="s">
        <v>1444</v>
      </c>
      <c r="B84" s="12">
        <f>IFERROR(__xludf.DUMMYFUNCTION("VALUE(REGEXEXTRACT(A84, ""\d+\.\d+""))"),0.126777110515258)</f>
        <v>0.1267771105</v>
      </c>
      <c r="C84" s="12" t="str">
        <f>IFERROR(__xludf.DUMMYFUNCTION("FILTER(REGEXEXTRACT(A84, ""\d+\.\d+""), REGEXMATCH(A84, ""\(.*, 4\):""))"),"#N/A")</f>
        <v>#N/A</v>
      </c>
    </row>
    <row r="85">
      <c r="A85" s="3" t="s">
        <v>1445</v>
      </c>
      <c r="B85" s="12">
        <f>IFERROR(__xludf.DUMMYFUNCTION("VALUE(REGEXEXTRACT(A85, ""\d+\.\d+""))"),0.117602508108506)</f>
        <v>0.1176025081</v>
      </c>
      <c r="C85" s="12" t="str">
        <f>IFERROR(__xludf.DUMMYFUNCTION("FILTER(REGEXEXTRACT(A85, ""\d+\.\d+""), REGEXMATCH(A85, ""\(.*, 4\):""))"),"#N/A")</f>
        <v>#N/A</v>
      </c>
    </row>
    <row r="86">
      <c r="A86" s="3" t="s">
        <v>1446</v>
      </c>
      <c r="B86" s="12">
        <f>IFERROR(__xludf.DUMMYFUNCTION("VALUE(REGEXEXTRACT(A86, ""\d+\.\d+""))"),0.143095345594378)</f>
        <v>0.1430953456</v>
      </c>
      <c r="C86" s="12" t="str">
        <f>IFERROR(__xludf.DUMMYFUNCTION("FILTER(REGEXEXTRACT(A86, ""\d+\.\d+""), REGEXMATCH(A86, ""\(.*, 4\):""))"),"0.14309534559437811")</f>
        <v>0.14309534559437811</v>
      </c>
    </row>
    <row r="87">
      <c r="A87" s="3" t="s">
        <v>1447</v>
      </c>
      <c r="B87" s="12">
        <f>IFERROR(__xludf.DUMMYFUNCTION("VALUE(REGEXEXTRACT(A87, ""\d+\.\d+""))"),0.115728621492456)</f>
        <v>0.1157286215</v>
      </c>
      <c r="C87" s="12" t="str">
        <f>IFERROR(__xludf.DUMMYFUNCTION("FILTER(REGEXEXTRACT(A87, ""\d+\.\d+""), REGEXMATCH(A87, ""\(.*, 4\):""))"),"#N/A")</f>
        <v>#N/A</v>
      </c>
    </row>
    <row r="88">
      <c r="A88" s="3" t="s">
        <v>1448</v>
      </c>
      <c r="B88" s="12">
        <f>IFERROR(__xludf.DUMMYFUNCTION("VALUE(REGEXEXTRACT(A88, ""\d+\.\d+""))"),0.115318260802127)</f>
        <v>0.1153182608</v>
      </c>
      <c r="C88" s="12" t="str">
        <f>IFERROR(__xludf.DUMMYFUNCTION("FILTER(REGEXEXTRACT(A88, ""\d+\.\d+""), REGEXMATCH(A88, ""\(.*, 4\):""))"),"#N/A")</f>
        <v>#N/A</v>
      </c>
    </row>
    <row r="89">
      <c r="A89" s="3" t="s">
        <v>1449</v>
      </c>
      <c r="B89" s="12">
        <f>IFERROR(__xludf.DUMMYFUNCTION("VALUE(REGEXEXTRACT(A89, ""\d+\.\d+""))"),0.114198979756376)</f>
        <v>0.1141989798</v>
      </c>
      <c r="C89" s="12" t="str">
        <f>IFERROR(__xludf.DUMMYFUNCTION("FILTER(REGEXEXTRACT(A89, ""\d+\.\d+""), REGEXMATCH(A89, ""\(.*, 4\):""))"),"#N/A")</f>
        <v>#N/A</v>
      </c>
    </row>
    <row r="90">
      <c r="A90" s="3" t="s">
        <v>1450</v>
      </c>
      <c r="B90" s="12">
        <f>IFERROR(__xludf.DUMMYFUNCTION("VALUE(REGEXEXTRACT(A90, ""\d+\.\d+""))"),0.113988939874195)</f>
        <v>0.1139889399</v>
      </c>
      <c r="C90" s="12" t="str">
        <f>IFERROR(__xludf.DUMMYFUNCTION("FILTER(REGEXEXTRACT(A90, ""\d+\.\d+""), REGEXMATCH(A90, ""\(.*, 4\):""))"),"#N/A")</f>
        <v>#N/A</v>
      </c>
    </row>
    <row r="91">
      <c r="A91" s="3" t="s">
        <v>1451</v>
      </c>
      <c r="B91" s="12">
        <f>IFERROR(__xludf.DUMMYFUNCTION("VALUE(REGEXEXTRACT(A91, ""\d+\.\d+""))"),0.140907473186643)</f>
        <v>0.1409074732</v>
      </c>
      <c r="C91" s="12" t="str">
        <f>IFERROR(__xludf.DUMMYFUNCTION("FILTER(REGEXEXTRACT(A91, ""\d+\.\d+""), REGEXMATCH(A91, ""\(.*, 4\):""))"),"0.14090747318664307")</f>
        <v>0.14090747318664307</v>
      </c>
    </row>
    <row r="92">
      <c r="A92" s="3" t="s">
        <v>1452</v>
      </c>
      <c r="B92" s="12">
        <f>IFERROR(__xludf.DUMMYFUNCTION("VALUE(REGEXEXTRACT(A92, ""\d+\.\d+""))"),0.0883553495411322)</f>
        <v>0.08835534954</v>
      </c>
      <c r="C92" s="12" t="str">
        <f>IFERROR(__xludf.DUMMYFUNCTION("FILTER(REGEXEXTRACT(A92, ""\d+\.\d+""), REGEXMATCH(A92, ""\(.*, 4\):""))"),"#N/A")</f>
        <v>#N/A</v>
      </c>
    </row>
    <row r="93">
      <c r="A93" s="3" t="s">
        <v>1453</v>
      </c>
      <c r="B93" s="12">
        <f>IFERROR(__xludf.DUMMYFUNCTION("VALUE(REGEXEXTRACT(A93, ""\d+\.\d+""))"),0.108678912354415)</f>
        <v>0.1086789124</v>
      </c>
      <c r="C93" s="12" t="str">
        <f>IFERROR(__xludf.DUMMYFUNCTION("FILTER(REGEXEXTRACT(A93, ""\d+\.\d+""), REGEXMATCH(A93, ""\(.*, 4\):""))"),"#N/A")</f>
        <v>#N/A</v>
      </c>
    </row>
    <row r="94">
      <c r="A94" s="3" t="s">
        <v>1454</v>
      </c>
      <c r="B94" s="12">
        <f>IFERROR(__xludf.DUMMYFUNCTION("VALUE(REGEXEXTRACT(A94, ""\d+\.\d+""))"),0.114977033576588)</f>
        <v>0.1149770336</v>
      </c>
      <c r="C94" s="12" t="str">
        <f>IFERROR(__xludf.DUMMYFUNCTION("FILTER(REGEXEXTRACT(A94, ""\d+\.\d+""), REGEXMATCH(A94, ""\(.*, 4\):""))"),"#N/A")</f>
        <v>#N/A</v>
      </c>
    </row>
    <row r="95">
      <c r="A95" s="3" t="s">
        <v>1455</v>
      </c>
      <c r="B95" s="12">
        <f>IFERROR(__xludf.DUMMYFUNCTION("VALUE(REGEXEXTRACT(A95, ""\d+\.\d+""))"),0.127051216045628)</f>
        <v>0.127051216</v>
      </c>
      <c r="C95" s="12" t="str">
        <f>IFERROR(__xludf.DUMMYFUNCTION("FILTER(REGEXEXTRACT(A95, ""\d+\.\d+""), REGEXMATCH(A95, ""\(.*, 4\):""))"),"#N/A")</f>
        <v>#N/A</v>
      </c>
    </row>
    <row r="96">
      <c r="A96" s="3" t="s">
        <v>1456</v>
      </c>
      <c r="B96" s="12">
        <f>IFERROR(__xludf.DUMMYFUNCTION("VALUE(REGEXEXTRACT(A96, ""\d+\.\d+""))"),0.135133788438621)</f>
        <v>0.1351337884</v>
      </c>
      <c r="C96" s="12" t="str">
        <f>IFERROR(__xludf.DUMMYFUNCTION("FILTER(REGEXEXTRACT(A96, ""\d+\.\d+""), REGEXMATCH(A96, ""\(.*, 4\):""))"),"0.13513378843862106")</f>
        <v>0.13513378843862106</v>
      </c>
    </row>
    <row r="97">
      <c r="A97" s="3" t="s">
        <v>1457</v>
      </c>
      <c r="B97" s="12">
        <f>IFERROR(__xludf.DUMMYFUNCTION("VALUE(REGEXEXTRACT(A97, ""\d+\.\d+""))"),0.102597866449211)</f>
        <v>0.1025978664</v>
      </c>
      <c r="C97" s="12" t="str">
        <f>IFERROR(__xludf.DUMMYFUNCTION("FILTER(REGEXEXTRACT(A97, ""\d+\.\d+""), REGEXMATCH(A97, ""\(.*, 4\):""))"),"#N/A")</f>
        <v>#N/A</v>
      </c>
    </row>
    <row r="98">
      <c r="A98" s="3" t="s">
        <v>1458</v>
      </c>
      <c r="B98" s="12">
        <f>IFERROR(__xludf.DUMMYFUNCTION("VALUE(REGEXEXTRACT(A98, ""\d+\.\d+""))"),0.112087182186471)</f>
        <v>0.1120871822</v>
      </c>
      <c r="C98" s="12" t="str">
        <f>IFERROR(__xludf.DUMMYFUNCTION("FILTER(REGEXEXTRACT(A98, ""\d+\.\d+""), REGEXMATCH(A98, ""\(.*, 4\):""))"),"#N/A")</f>
        <v>#N/A</v>
      </c>
    </row>
    <row r="99">
      <c r="A99" s="3" t="s">
        <v>1459</v>
      </c>
      <c r="B99" s="12">
        <f>IFERROR(__xludf.DUMMYFUNCTION("VALUE(REGEXEXTRACT(A99, ""\d+\.\d+""))"),0.130468575313897)</f>
        <v>0.1304685753</v>
      </c>
      <c r="C99" s="12" t="str">
        <f>IFERROR(__xludf.DUMMYFUNCTION("FILTER(REGEXEXTRACT(A99, ""\d+\.\d+""), REGEXMATCH(A99, ""\(.*, 4\):""))"),"#N/A")</f>
        <v>#N/A</v>
      </c>
    </row>
    <row r="100">
      <c r="A100" s="3" t="s">
        <v>1460</v>
      </c>
      <c r="B100" s="12">
        <f>IFERROR(__xludf.DUMMYFUNCTION("VALUE(REGEXEXTRACT(A100, ""\d+\.\d+""))"),0.138704520185267)</f>
        <v>0.1387045202</v>
      </c>
      <c r="C100" s="12" t="str">
        <f>IFERROR(__xludf.DUMMYFUNCTION("FILTER(REGEXEXTRACT(A100, ""\d+\.\d+""), REGEXMATCH(A100, ""\(.*, 4\):""))"),"#N/A")</f>
        <v>#N/A</v>
      </c>
    </row>
    <row r="101">
      <c r="A101" s="3" t="s">
        <v>1461</v>
      </c>
      <c r="B101" s="12">
        <f>IFERROR(__xludf.DUMMYFUNCTION("VALUE(REGEXEXTRACT(A101, ""\d+\.\d+""))"),0.128654379514963)</f>
        <v>0.1286543795</v>
      </c>
      <c r="C101" s="12" t="str">
        <f>IFERROR(__xludf.DUMMYFUNCTION("FILTER(REGEXEXTRACT(A101, ""\d+\.\d+""), REGEXMATCH(A101, ""\(.*, 4\):""))"),"0.1286543795149639")</f>
        <v>0.1286543795149639</v>
      </c>
    </row>
    <row r="102">
      <c r="A102" s="3" t="s">
        <v>1462</v>
      </c>
      <c r="B102" s="12">
        <f>IFERROR(__xludf.DUMMYFUNCTION("VALUE(REGEXEXTRACT(A102, ""\d+\.\d+""))"),0.106404814118629)</f>
        <v>0.1064048141</v>
      </c>
      <c r="C102" s="12" t="str">
        <f>IFERROR(__xludf.DUMMYFUNCTION("FILTER(REGEXEXTRACT(A102, ""\d+\.\d+""), REGEXMATCH(A102, ""\(.*, 4\):""))"),"#N/A")</f>
        <v>#N/A</v>
      </c>
    </row>
    <row r="103">
      <c r="A103" s="3" t="s">
        <v>1463</v>
      </c>
      <c r="B103" s="12">
        <f>IFERROR(__xludf.DUMMYFUNCTION("VALUE(REGEXEXTRACT(A103, ""\d+\.\d+""))"),0.115174799360533)</f>
        <v>0.1151747994</v>
      </c>
      <c r="C103" s="12" t="str">
        <f>IFERROR(__xludf.DUMMYFUNCTION("FILTER(REGEXEXTRACT(A103, ""\d+\.\d+""), REGEXMATCH(A103, ""\(.*, 4\):""))"),"#N/A")</f>
        <v>#N/A</v>
      </c>
    </row>
    <row r="104">
      <c r="A104" s="3" t="s">
        <v>1464</v>
      </c>
      <c r="B104" s="12">
        <f>IFERROR(__xludf.DUMMYFUNCTION("VALUE(REGEXEXTRACT(A104, ""\d+\.\d+""))"),0.131204775495724)</f>
        <v>0.1312047755</v>
      </c>
      <c r="C104" s="12" t="str">
        <f>IFERROR(__xludf.DUMMYFUNCTION("FILTER(REGEXEXTRACT(A104, ""\d+\.\d+""), REGEXMATCH(A104, ""\(.*, 4\):""))"),"#N/A")</f>
        <v>#N/A</v>
      </c>
    </row>
    <row r="105">
      <c r="A105" s="3" t="s">
        <v>1465</v>
      </c>
      <c r="B105" s="12">
        <f>IFERROR(__xludf.DUMMYFUNCTION("VALUE(REGEXEXTRACT(A105, ""\d+\.\d+""))"),0.137346247435377)</f>
        <v>0.1373462474</v>
      </c>
      <c r="C105" s="12" t="str">
        <f>IFERROR(__xludf.DUMMYFUNCTION("FILTER(REGEXEXTRACT(A105, ""\d+\.\d+""), REGEXMATCH(A105, ""\(.*, 4\):""))"),"#N/A")</f>
        <v>#N/A</v>
      </c>
    </row>
    <row r="106">
      <c r="A106" s="3" t="s">
        <v>1466</v>
      </c>
      <c r="B106" s="12">
        <f>IFERROR(__xludf.DUMMYFUNCTION("VALUE(REGEXEXTRACT(A106, ""\d+\.\d+""))"),0.140254270019411)</f>
        <v>0.14025427</v>
      </c>
      <c r="C106" s="12" t="str">
        <f>IFERROR(__xludf.DUMMYFUNCTION("FILTER(REGEXEXTRACT(A106, ""\d+\.\d+""), REGEXMATCH(A106, ""\(.*, 4\):""))"),"0.14025427001941126")</f>
        <v>0.14025427001941126</v>
      </c>
    </row>
    <row r="107">
      <c r="A107" s="3" t="s">
        <v>1467</v>
      </c>
      <c r="B107" s="12">
        <f>IFERROR(__xludf.DUMMYFUNCTION("VALUE(REGEXEXTRACT(A107, ""\d+\.\d+""))"),0.108045189567054)</f>
        <v>0.1080451896</v>
      </c>
      <c r="C107" s="12" t="str">
        <f>IFERROR(__xludf.DUMMYFUNCTION("FILTER(REGEXEXTRACT(A107, ""\d+\.\d+""), REGEXMATCH(A107, ""\(.*, 4\):""))"),"#N/A")</f>
        <v>#N/A</v>
      </c>
    </row>
    <row r="108">
      <c r="A108" s="3" t="s">
        <v>1468</v>
      </c>
      <c r="B108" s="12">
        <f>IFERROR(__xludf.DUMMYFUNCTION("VALUE(REGEXEXTRACT(A108, ""\d+\.\d+""))"),0.116818019696913)</f>
        <v>0.1168180197</v>
      </c>
      <c r="C108" s="12" t="str">
        <f>IFERROR(__xludf.DUMMYFUNCTION("FILTER(REGEXEXTRACT(A108, ""\d+\.\d+""), REGEXMATCH(A108, ""\(.*, 4\):""))"),"#N/A")</f>
        <v>#N/A</v>
      </c>
    </row>
    <row r="109">
      <c r="A109" s="3" t="s">
        <v>1469</v>
      </c>
      <c r="B109" s="12">
        <f>IFERROR(__xludf.DUMMYFUNCTION("VALUE(REGEXEXTRACT(A109, ""\d+\.\d+""))"),0.134175546863482)</f>
        <v>0.1341755469</v>
      </c>
      <c r="C109" s="12" t="str">
        <f>IFERROR(__xludf.DUMMYFUNCTION("FILTER(REGEXEXTRACT(A109, ""\d+\.\d+""), REGEXMATCH(A109, ""\(.*, 4\):""))"),"#N/A")</f>
        <v>#N/A</v>
      </c>
    </row>
    <row r="110">
      <c r="A110" s="3" t="s">
        <v>1470</v>
      </c>
      <c r="B110" s="12">
        <f>IFERROR(__xludf.DUMMYFUNCTION("VALUE(REGEXEXTRACT(A110, ""\d+\.\d+""))"),0.127686353598456)</f>
        <v>0.1276863536</v>
      </c>
      <c r="C110" s="12" t="str">
        <f>IFERROR(__xludf.DUMMYFUNCTION("FILTER(REGEXEXTRACT(A110, ""\d+\.\d+""), REGEXMATCH(A110, ""\(.*, 4\):""))"),"#N/A")</f>
        <v>#N/A</v>
      </c>
    </row>
    <row r="111">
      <c r="A111" s="3" t="s">
        <v>1471</v>
      </c>
      <c r="B111" s="12">
        <f>IFERROR(__xludf.DUMMYFUNCTION("VALUE(REGEXEXTRACT(A111, ""\d+\.\d+""))"),0.144602143763207)</f>
        <v>0.1446021438</v>
      </c>
      <c r="C111" s="12" t="str">
        <f>IFERROR(__xludf.DUMMYFUNCTION("FILTER(REGEXEXTRACT(A111, ""\d+\.\d+""), REGEXMATCH(A111, ""\(.*, 4\):""))"),"0.14460214376320704")</f>
        <v>0.14460214376320704</v>
      </c>
    </row>
    <row r="112">
      <c r="A112" s="3" t="s">
        <v>1472</v>
      </c>
      <c r="B112" s="12">
        <f>IFERROR(__xludf.DUMMYFUNCTION("VALUE(REGEXEXTRACT(A112, ""\d+\.\d+""))"),0.11571462740798)</f>
        <v>0.1157146274</v>
      </c>
      <c r="C112" s="12" t="str">
        <f>IFERROR(__xludf.DUMMYFUNCTION("FILTER(REGEXEXTRACT(A112, ""\d+\.\d+""), REGEXMATCH(A112, ""\(.*, 4\):""))"),"#N/A")</f>
        <v>#N/A</v>
      </c>
    </row>
    <row r="113">
      <c r="A113" s="3" t="s">
        <v>1473</v>
      </c>
      <c r="B113" s="12">
        <f>IFERROR(__xludf.DUMMYFUNCTION("VALUE(REGEXEXTRACT(A113, ""\d+\.\d+""))"),0.12258617975699)</f>
        <v>0.1225861798</v>
      </c>
      <c r="C113" s="12" t="str">
        <f>IFERROR(__xludf.DUMMYFUNCTION("FILTER(REGEXEXTRACT(A113, ""\d+\.\d+""), REGEXMATCH(A113, ""\(.*, 4\):""))"),"#N/A")</f>
        <v>#N/A</v>
      </c>
    </row>
    <row r="114">
      <c r="A114" s="3" t="s">
        <v>1474</v>
      </c>
      <c r="B114" s="12">
        <f>IFERROR(__xludf.DUMMYFUNCTION("VALUE(REGEXEXTRACT(A114, ""\d+\.\d+""))"),0.13567829845754)</f>
        <v>0.1356782985</v>
      </c>
      <c r="C114" s="12" t="str">
        <f>IFERROR(__xludf.DUMMYFUNCTION("FILTER(REGEXEXTRACT(A114, ""\d+\.\d+""), REGEXMATCH(A114, ""\(.*, 4\):""))"),"#N/A")</f>
        <v>#N/A</v>
      </c>
    </row>
    <row r="115">
      <c r="A115" s="3" t="s">
        <v>1475</v>
      </c>
      <c r="B115" s="12">
        <f>IFERROR(__xludf.DUMMYFUNCTION("VALUE(REGEXEXTRACT(A115, ""\d+\.\d+""))"),0.140543584758464)</f>
        <v>0.1405435848</v>
      </c>
      <c r="C115" s="12" t="str">
        <f>IFERROR(__xludf.DUMMYFUNCTION("FILTER(REGEXEXTRACT(A115, ""\d+\.\d+""), REGEXMATCH(A115, ""\(.*, 4\):""))"),"#N/A")</f>
        <v>#N/A</v>
      </c>
    </row>
    <row r="116">
      <c r="A116" s="3" t="s">
        <v>1476</v>
      </c>
      <c r="B116" s="12">
        <f>IFERROR(__xludf.DUMMYFUNCTION("VALUE(REGEXEXTRACT(A116, ""\d+\.\d+""))"),0.145871372671875)</f>
        <v>0.1458713727</v>
      </c>
      <c r="C116" s="12" t="str">
        <f>IFERROR(__xludf.DUMMYFUNCTION("FILTER(REGEXEXTRACT(A116, ""\d+\.\d+""), REGEXMATCH(A116, ""\(.*, 4\):""))"),"0.14587137267187578")</f>
        <v>0.14587137267187578</v>
      </c>
    </row>
    <row r="117">
      <c r="A117" s="3" t="s">
        <v>1477</v>
      </c>
      <c r="B117" s="12">
        <f>IFERROR(__xludf.DUMMYFUNCTION("VALUE(REGEXEXTRACT(A117, ""\d+\.\d+""))"),0.104951032222099)</f>
        <v>0.1049510322</v>
      </c>
      <c r="C117" s="12" t="str">
        <f>IFERROR(__xludf.DUMMYFUNCTION("FILTER(REGEXEXTRACT(A117, ""\d+\.\d+""), REGEXMATCH(A117, ""\(.*, 4\):""))"),"#N/A")</f>
        <v>#N/A</v>
      </c>
    </row>
    <row r="118">
      <c r="A118" s="3" t="s">
        <v>1478</v>
      </c>
      <c r="B118" s="12">
        <f>IFERROR(__xludf.DUMMYFUNCTION("VALUE(REGEXEXTRACT(A118, ""\d+\.\d+""))"),0.124124463656076)</f>
        <v>0.1241244637</v>
      </c>
      <c r="C118" s="12" t="str">
        <f>IFERROR(__xludf.DUMMYFUNCTION("FILTER(REGEXEXTRACT(A118, ""\d+\.\d+""), REGEXMATCH(A118, ""\(.*, 4\):""))"),"#N/A")</f>
        <v>#N/A</v>
      </c>
    </row>
    <row r="119">
      <c r="A119" s="3" t="s">
        <v>1479</v>
      </c>
      <c r="B119" s="12">
        <f>IFERROR(__xludf.DUMMYFUNCTION("VALUE(REGEXEXTRACT(A119, ""\d+\.\d+""))"),0.127355930036488)</f>
        <v>0.12735593</v>
      </c>
      <c r="C119" s="12" t="str">
        <f>IFERROR(__xludf.DUMMYFUNCTION("FILTER(REGEXEXTRACT(A119, ""\d+\.\d+""), REGEXMATCH(A119, ""\(.*, 4\):""))"),"#N/A")</f>
        <v>#N/A</v>
      </c>
    </row>
    <row r="120">
      <c r="A120" s="3" t="s">
        <v>1480</v>
      </c>
      <c r="B120" s="12">
        <f>IFERROR(__xludf.DUMMYFUNCTION("VALUE(REGEXEXTRACT(A120, ""\d+\.\d+""))"),0.142015530170401)</f>
        <v>0.1420155302</v>
      </c>
      <c r="C120" s="12" t="str">
        <f>IFERROR(__xludf.DUMMYFUNCTION("FILTER(REGEXEXTRACT(A120, ""\d+\.\d+""), REGEXMATCH(A120, ""\(.*, 4\):""))"),"#N/A")</f>
        <v>#N/A</v>
      </c>
    </row>
    <row r="121">
      <c r="A121" s="3" t="s">
        <v>1481</v>
      </c>
      <c r="B121" s="12">
        <f>IFERROR(__xludf.DUMMYFUNCTION("VALUE(REGEXEXTRACT(A121, ""\d+\.\d+""))"),0.134749014463241)</f>
        <v>0.1347490145</v>
      </c>
      <c r="C121" s="12" t="str">
        <f>IFERROR(__xludf.DUMMYFUNCTION("FILTER(REGEXEXTRACT(A121, ""\d+\.\d+""), REGEXMATCH(A121, ""\(.*, 4\):""))"),"0.13474901446324145")</f>
        <v>0.13474901446324145</v>
      </c>
    </row>
    <row r="122">
      <c r="A122" s="3" t="s">
        <v>1482</v>
      </c>
      <c r="B122" s="12">
        <f>IFERROR(__xludf.DUMMYFUNCTION("VALUE(REGEXEXTRACT(A122, ""\d+\.\d+""))"),0.105003750952135)</f>
        <v>0.105003751</v>
      </c>
      <c r="C122" s="12" t="str">
        <f>IFERROR(__xludf.DUMMYFUNCTION("FILTER(REGEXEXTRACT(A122, ""\d+\.\d+""), REGEXMATCH(A122, ""\(.*, 4\):""))"),"#N/A")</f>
        <v>#N/A</v>
      </c>
    </row>
    <row r="123">
      <c r="A123" s="3" t="s">
        <v>1483</v>
      </c>
      <c r="B123" s="12">
        <f>IFERROR(__xludf.DUMMYFUNCTION("VALUE(REGEXEXTRACT(A123, ""\d+\.\d+""))"),0.122368597658361)</f>
        <v>0.1223685977</v>
      </c>
      <c r="C123" s="12" t="str">
        <f>IFERROR(__xludf.DUMMYFUNCTION("FILTER(REGEXEXTRACT(A123, ""\d+\.\d+""), REGEXMATCH(A123, ""\(.*, 4\):""))"),"#N/A")</f>
        <v>#N/A</v>
      </c>
    </row>
    <row r="124">
      <c r="A124" s="3" t="s">
        <v>1484</v>
      </c>
      <c r="B124" s="12">
        <f>IFERROR(__xludf.DUMMYFUNCTION("VALUE(REGEXEXTRACT(A124, ""\d+\.\d+""))"),0.134812621320458)</f>
        <v>0.1348126213</v>
      </c>
      <c r="C124" s="12" t="str">
        <f>IFERROR(__xludf.DUMMYFUNCTION("FILTER(REGEXEXTRACT(A124, ""\d+\.\d+""), REGEXMATCH(A124, ""\(.*, 4\):""))"),"#N/A")</f>
        <v>#N/A</v>
      </c>
    </row>
    <row r="125">
      <c r="A125" s="3" t="s">
        <v>1485</v>
      </c>
      <c r="B125" s="12">
        <f>IFERROR(__xludf.DUMMYFUNCTION("VALUE(REGEXEXTRACT(A125, ""\d+\.\d+""))"),0.120512843843677)</f>
        <v>0.1205128438</v>
      </c>
      <c r="C125" s="12" t="str">
        <f>IFERROR(__xludf.DUMMYFUNCTION("FILTER(REGEXEXTRACT(A125, ""\d+\.\d+""), REGEXMATCH(A125, ""\(.*, 4\):""))"),"#N/A")</f>
        <v>#N/A</v>
      </c>
    </row>
    <row r="126">
      <c r="A126" s="3" t="s">
        <v>1486</v>
      </c>
      <c r="B126" s="12">
        <f>IFERROR(__xludf.DUMMYFUNCTION("VALUE(REGEXEXTRACT(A126, ""\d+\.\d+""))"),0.146815105702368)</f>
        <v>0.1468151057</v>
      </c>
      <c r="C126" s="12" t="str">
        <f>IFERROR(__xludf.DUMMYFUNCTION("FILTER(REGEXEXTRACT(A126, ""\d+\.\d+""), REGEXMATCH(A126, ""\(.*, 4\):""))"),"0.14681510570236866")</f>
        <v>0.14681510570236866</v>
      </c>
    </row>
    <row r="127">
      <c r="A127" s="3" t="s">
        <v>1487</v>
      </c>
      <c r="B127" s="12">
        <f>IFERROR(__xludf.DUMMYFUNCTION("VALUE(REGEXEXTRACT(A127, ""\d+\.\d+""))"),0.263848743718978)</f>
        <v>0.2638487437</v>
      </c>
      <c r="C127" s="12" t="str">
        <f>IFERROR(__xludf.DUMMYFUNCTION("FILTER(REGEXEXTRACT(A127, ""\d+\.\d+""), REGEXMATCH(A127, ""\(.*, 4\):""))"),"#N/A")</f>
        <v>#N/A</v>
      </c>
    </row>
    <row r="128">
      <c r="A128" s="3" t="s">
        <v>1488</v>
      </c>
      <c r="B128" s="12">
        <f>IFERROR(__xludf.DUMMYFUNCTION("VALUE(REGEXEXTRACT(A128, ""\d+\.\d+""))"),0.104469581966558)</f>
        <v>0.104469582</v>
      </c>
      <c r="C128" s="12" t="str">
        <f>IFERROR(__xludf.DUMMYFUNCTION("FILTER(REGEXEXTRACT(A128, ""\d+\.\d+""), REGEXMATCH(A128, ""\(.*, 4\):""))"),"#N/A")</f>
        <v>#N/A</v>
      </c>
    </row>
    <row r="129">
      <c r="A129" s="3" t="s">
        <v>1489</v>
      </c>
      <c r="B129" s="12">
        <f>IFERROR(__xludf.DUMMYFUNCTION("VALUE(REGEXEXTRACT(A129, ""\d+\.\d+""))"),0.101295539323185)</f>
        <v>0.1012955393</v>
      </c>
      <c r="C129" s="12" t="str">
        <f>IFERROR(__xludf.DUMMYFUNCTION("FILTER(REGEXEXTRACT(A129, ""\d+\.\d+""), REGEXMATCH(A129, ""\(.*, 4\):""))"),"#N/A")</f>
        <v>#N/A</v>
      </c>
    </row>
    <row r="130">
      <c r="A130" s="3" t="s">
        <v>1490</v>
      </c>
      <c r="B130" s="12">
        <f>IFERROR(__xludf.DUMMYFUNCTION("VALUE(REGEXEXTRACT(A130, ""\d+\.\d+""))"),0.106779266256941)</f>
        <v>0.1067792663</v>
      </c>
      <c r="C130" s="12" t="str">
        <f>IFERROR(__xludf.DUMMYFUNCTION("FILTER(REGEXEXTRACT(A130, ""\d+\.\d+""), REGEXMATCH(A130, ""\(.*, 4\):""))"),"#N/A")</f>
        <v>#N/A</v>
      </c>
    </row>
    <row r="131">
      <c r="A131" s="3" t="s">
        <v>1491</v>
      </c>
      <c r="B131" s="12">
        <f>IFERROR(__xludf.DUMMYFUNCTION("VALUE(REGEXEXTRACT(A131, ""\d+\.\d+""))"),0.117303464697282)</f>
        <v>0.1173034647</v>
      </c>
      <c r="C131" s="12" t="str">
        <f>IFERROR(__xludf.DUMMYFUNCTION("FILTER(REGEXEXTRACT(A131, ""\d+\.\d+""), REGEXMATCH(A131, ""\(.*, 4\):""))"),"0.11730346469728242")</f>
        <v>0.11730346469728242</v>
      </c>
    </row>
    <row r="132">
      <c r="A132" s="3" t="s">
        <v>1492</v>
      </c>
      <c r="B132" s="12">
        <f>IFERROR(__xludf.DUMMYFUNCTION("VALUE(REGEXEXTRACT(A132, ""\d+\.\d+""))"),0.109589798638753)</f>
        <v>0.1095897986</v>
      </c>
      <c r="C132" s="12" t="str">
        <f>IFERROR(__xludf.DUMMYFUNCTION("FILTER(REGEXEXTRACT(A132, ""\d+\.\d+""), REGEXMATCH(A132, ""\(.*, 4\):""))"),"#N/A")</f>
        <v>#N/A</v>
      </c>
    </row>
    <row r="133">
      <c r="A133" s="3" t="s">
        <v>1493</v>
      </c>
      <c r="B133" s="12">
        <f>IFERROR(__xludf.DUMMYFUNCTION("VALUE(REGEXEXTRACT(A133, ""\d+\.\d+""))"),0.104224888968745)</f>
        <v>0.104224889</v>
      </c>
      <c r="C133" s="12" t="str">
        <f>IFERROR(__xludf.DUMMYFUNCTION("FILTER(REGEXEXTRACT(A133, ""\d+\.\d+""), REGEXMATCH(A133, ""\(.*, 4\):""))"),"#N/A")</f>
        <v>#N/A</v>
      </c>
    </row>
    <row r="134">
      <c r="A134" s="3" t="s">
        <v>1494</v>
      </c>
      <c r="B134" s="12">
        <f>IFERROR(__xludf.DUMMYFUNCTION("VALUE(REGEXEXTRACT(A134, ""\d+\.\d+""))"),0.111023307349255)</f>
        <v>0.1110233073</v>
      </c>
      <c r="C134" s="12" t="str">
        <f>IFERROR(__xludf.DUMMYFUNCTION("FILTER(REGEXEXTRACT(A134, ""\d+\.\d+""), REGEXMATCH(A134, ""\(.*, 4\):""))"),"#N/A")</f>
        <v>#N/A</v>
      </c>
    </row>
    <row r="135">
      <c r="A135" s="3" t="s">
        <v>1495</v>
      </c>
      <c r="B135" s="12">
        <f>IFERROR(__xludf.DUMMYFUNCTION("VALUE(REGEXEXTRACT(A135, ""\d+\.\d+""))"),0.120375884180426)</f>
        <v>0.1203758842</v>
      </c>
      <c r="C135" s="12" t="str">
        <f>IFERROR(__xludf.DUMMYFUNCTION("FILTER(REGEXEXTRACT(A135, ""\d+\.\d+""), REGEXMATCH(A135, ""\(.*, 4\):""))"),"#N/A")</f>
        <v>#N/A</v>
      </c>
    </row>
    <row r="136">
      <c r="A136" s="3" t="s">
        <v>1496</v>
      </c>
      <c r="B136" s="12">
        <f>IFERROR(__xludf.DUMMYFUNCTION("VALUE(REGEXEXTRACT(A136, ""\d+\.\d+""))"),0.12570738657305)</f>
        <v>0.1257073866</v>
      </c>
      <c r="C136" s="12" t="str">
        <f>IFERROR(__xludf.DUMMYFUNCTION("FILTER(REGEXEXTRACT(A136, ""\d+\.\d+""), REGEXMATCH(A136, ""\(.*, 4\):""))"),"0.12570738657305028")</f>
        <v>0.12570738657305028</v>
      </c>
    </row>
    <row r="137">
      <c r="A137" s="3" t="s">
        <v>1497</v>
      </c>
      <c r="B137" s="12">
        <f>IFERROR(__xludf.DUMMYFUNCTION("VALUE(REGEXEXTRACT(A137, ""\d+\.\d+""))"),0.0981523527722492)</f>
        <v>0.09815235277</v>
      </c>
      <c r="C137" s="12" t="str">
        <f>IFERROR(__xludf.DUMMYFUNCTION("FILTER(REGEXEXTRACT(A137, ""\d+\.\d+""), REGEXMATCH(A137, ""\(.*, 4\):""))"),"#N/A")</f>
        <v>#N/A</v>
      </c>
    </row>
    <row r="138">
      <c r="A138" s="3" t="s">
        <v>1498</v>
      </c>
      <c r="B138" s="12">
        <f>IFERROR(__xludf.DUMMYFUNCTION("VALUE(REGEXEXTRACT(A138, ""\d+\.\d+""))"),0.108571996781168)</f>
        <v>0.1085719968</v>
      </c>
      <c r="C138" s="12" t="str">
        <f>IFERROR(__xludf.DUMMYFUNCTION("FILTER(REGEXEXTRACT(A138, ""\d+\.\d+""), REGEXMATCH(A138, ""\(.*, 4\):""))"),"#N/A")</f>
        <v>#N/A</v>
      </c>
    </row>
    <row r="139">
      <c r="A139" s="3" t="s">
        <v>1499</v>
      </c>
      <c r="B139" s="12">
        <f>IFERROR(__xludf.DUMMYFUNCTION("VALUE(REGEXEXTRACT(A139, ""\d+\.\d+""))"),0.107360704150081)</f>
        <v>0.1073607042</v>
      </c>
      <c r="C139" s="12" t="str">
        <f>IFERROR(__xludf.DUMMYFUNCTION("FILTER(REGEXEXTRACT(A139, ""\d+\.\d+""), REGEXMATCH(A139, ""\(.*, 4\):""))"),"#N/A")</f>
        <v>#N/A</v>
      </c>
    </row>
    <row r="140">
      <c r="A140" s="3" t="s">
        <v>1500</v>
      </c>
      <c r="B140" s="12">
        <f>IFERROR(__xludf.DUMMYFUNCTION("VALUE(REGEXEXTRACT(A140, ""\d+\.\d+""))"),0.114519098757924)</f>
        <v>0.1145190988</v>
      </c>
      <c r="C140" s="12" t="str">
        <f>IFERROR(__xludf.DUMMYFUNCTION("FILTER(REGEXEXTRACT(A140, ""\d+\.\d+""), REGEXMATCH(A140, ""\(.*, 4\):""))"),"#N/A")</f>
        <v>#N/A</v>
      </c>
    </row>
    <row r="141">
      <c r="A141" s="3" t="s">
        <v>1501</v>
      </c>
      <c r="B141" s="12">
        <f>IFERROR(__xludf.DUMMYFUNCTION("VALUE(REGEXEXTRACT(A141, ""\d+\.\d+""))"),0.121048062865497)</f>
        <v>0.1210480629</v>
      </c>
      <c r="C141" s="12" t="str">
        <f>IFERROR(__xludf.DUMMYFUNCTION("FILTER(REGEXEXTRACT(A141, ""\d+\.\d+""), REGEXMATCH(A141, ""\(.*, 4\):""))"),"0.12104806286549707")</f>
        <v>0.12104806286549707</v>
      </c>
    </row>
    <row r="142">
      <c r="A142" s="3" t="s">
        <v>1502</v>
      </c>
      <c r="B142" s="12">
        <f>IFERROR(__xludf.DUMMYFUNCTION("VALUE(REGEXEXTRACT(A142, ""\d+\.\d+""))"),0.0971281873495012)</f>
        <v>0.09712818735</v>
      </c>
      <c r="C142" s="12" t="str">
        <f>IFERROR(__xludf.DUMMYFUNCTION("FILTER(REGEXEXTRACT(A142, ""\d+\.\d+""), REGEXMATCH(A142, ""\(.*, 4\):""))"),"#N/A")</f>
        <v>#N/A</v>
      </c>
    </row>
    <row r="143">
      <c r="A143" s="3" t="s">
        <v>1503</v>
      </c>
      <c r="B143" s="12">
        <f>IFERROR(__xludf.DUMMYFUNCTION("VALUE(REGEXEXTRACT(A143, ""\d+\.\d+""))"),0.103661459101184)</f>
        <v>0.1036614591</v>
      </c>
      <c r="C143" s="12" t="str">
        <f>IFERROR(__xludf.DUMMYFUNCTION("FILTER(REGEXEXTRACT(A143, ""\d+\.\d+""), REGEXMATCH(A143, ""\(.*, 4\):""))"),"#N/A")</f>
        <v>#N/A</v>
      </c>
    </row>
    <row r="144">
      <c r="A144" s="3" t="s">
        <v>1504</v>
      </c>
      <c r="B144" s="12">
        <f>IFERROR(__xludf.DUMMYFUNCTION("VALUE(REGEXEXTRACT(A144, ""\d+\.\d+""))"),0.103062410545358)</f>
        <v>0.1030624105</v>
      </c>
      <c r="C144" s="12" t="str">
        <f>IFERROR(__xludf.DUMMYFUNCTION("FILTER(REGEXEXTRACT(A144, ""\d+\.\d+""), REGEXMATCH(A144, ""\(.*, 4\):""))"),"#N/A")</f>
        <v>#N/A</v>
      </c>
    </row>
    <row r="145">
      <c r="A145" s="3" t="s">
        <v>1505</v>
      </c>
      <c r="B145" s="12">
        <f>IFERROR(__xludf.DUMMYFUNCTION("VALUE(REGEXEXTRACT(A145, ""\d+\.\d+""))"),0.119299796673055)</f>
        <v>0.1192997967</v>
      </c>
      <c r="C145" s="12" t="str">
        <f>IFERROR(__xludf.DUMMYFUNCTION("FILTER(REGEXEXTRACT(A145, ""\d+\.\d+""), REGEXMATCH(A145, ""\(.*, 4\):""))"),"#N/A")</f>
        <v>#N/A</v>
      </c>
    </row>
    <row r="146">
      <c r="A146" s="3" t="s">
        <v>1506</v>
      </c>
      <c r="B146" s="12">
        <f>IFERROR(__xludf.DUMMYFUNCTION("VALUE(REGEXEXTRACT(A146, ""\d+\.\d+""))"),0.116108840191778)</f>
        <v>0.1161088402</v>
      </c>
      <c r="C146" s="12" t="str">
        <f>IFERROR(__xludf.DUMMYFUNCTION("FILTER(REGEXEXTRACT(A146, ""\d+\.\d+""), REGEXMATCH(A146, ""\(.*, 4\):""))"),"0.11610884019177846")</f>
        <v>0.11610884019177846</v>
      </c>
    </row>
    <row r="147">
      <c r="A147" s="3" t="s">
        <v>1507</v>
      </c>
      <c r="B147" s="12">
        <f>IFERROR(__xludf.DUMMYFUNCTION("VALUE(REGEXEXTRACT(A147, ""\d+\.\d+""))"),0.0957723314106344)</f>
        <v>0.09577233141</v>
      </c>
      <c r="C147" s="12" t="str">
        <f>IFERROR(__xludf.DUMMYFUNCTION("FILTER(REGEXEXTRACT(A147, ""\d+\.\d+""), REGEXMATCH(A147, ""\(.*, 4\):""))"),"#N/A")</f>
        <v>#N/A</v>
      </c>
    </row>
    <row r="148">
      <c r="A148" s="3" t="s">
        <v>1508</v>
      </c>
      <c r="B148" s="12">
        <f>IFERROR(__xludf.DUMMYFUNCTION("VALUE(REGEXEXTRACT(A148, ""\d+\.\d+""))"),0.102417262135117)</f>
        <v>0.1024172621</v>
      </c>
      <c r="C148" s="12" t="str">
        <f>IFERROR(__xludf.DUMMYFUNCTION("FILTER(REGEXEXTRACT(A148, ""\d+\.\d+""), REGEXMATCH(A148, ""\(.*, 4\):""))"),"#N/A")</f>
        <v>#N/A</v>
      </c>
    </row>
    <row r="149">
      <c r="A149" s="3" t="s">
        <v>1509</v>
      </c>
      <c r="B149" s="12">
        <f>IFERROR(__xludf.DUMMYFUNCTION("VALUE(REGEXEXTRACT(A149, ""\d+\.\d+""))"),0.104150641616295)</f>
        <v>0.1041506416</v>
      </c>
      <c r="C149" s="12" t="str">
        <f>IFERROR(__xludf.DUMMYFUNCTION("FILTER(REGEXEXTRACT(A149, ""\d+\.\d+""), REGEXMATCH(A149, ""\(.*, 4\):""))"),"#N/A")</f>
        <v>#N/A</v>
      </c>
    </row>
    <row r="150">
      <c r="A150" s="3" t="s">
        <v>1510</v>
      </c>
      <c r="B150" s="12">
        <f>IFERROR(__xludf.DUMMYFUNCTION("VALUE(REGEXEXTRACT(A150, ""\d+\.\d+""))"),0.116615316631038)</f>
        <v>0.1166153166</v>
      </c>
      <c r="C150" s="12" t="str">
        <f>IFERROR(__xludf.DUMMYFUNCTION("FILTER(REGEXEXTRACT(A150, ""\d+\.\d+""), REGEXMATCH(A150, ""\(.*, 4\):""))"),"#N/A")</f>
        <v>#N/A</v>
      </c>
    </row>
    <row r="151">
      <c r="A151" s="3" t="s">
        <v>1511</v>
      </c>
      <c r="B151" s="12">
        <f>IFERROR(__xludf.DUMMYFUNCTION("VALUE(REGEXEXTRACT(A151, ""\d+\.\d+""))"),0.119744539811538)</f>
        <v>0.1197445398</v>
      </c>
      <c r="C151" s="12" t="str">
        <f>IFERROR(__xludf.DUMMYFUNCTION("FILTER(REGEXEXTRACT(A151, ""\d+\.\d+""), REGEXMATCH(A151, ""\(.*, 4\):""))"),"0.11974453981153865")</f>
        <v>0.11974453981153865</v>
      </c>
    </row>
    <row r="152">
      <c r="A152" s="3" t="s">
        <v>1512</v>
      </c>
      <c r="B152" s="12">
        <f>IFERROR(__xludf.DUMMYFUNCTION("VALUE(REGEXEXTRACT(A152, ""\d+\.\d+""))"),0.0966229106774288)</f>
        <v>0.09662291068</v>
      </c>
      <c r="C152" s="12" t="str">
        <f>IFERROR(__xludf.DUMMYFUNCTION("FILTER(REGEXEXTRACT(A152, ""\d+\.\d+""), REGEXMATCH(A152, ""\(.*, 4\):""))"),"#N/A")</f>
        <v>#N/A</v>
      </c>
    </row>
    <row r="153">
      <c r="A153" s="3" t="s">
        <v>1513</v>
      </c>
      <c r="B153" s="12">
        <f>IFERROR(__xludf.DUMMYFUNCTION("VALUE(REGEXEXTRACT(A153, ""\d+\.\d+""))"),0.102880704365079)</f>
        <v>0.1028807044</v>
      </c>
      <c r="C153" s="12" t="str">
        <f>IFERROR(__xludf.DUMMYFUNCTION("FILTER(REGEXEXTRACT(A153, ""\d+\.\d+""), REGEXMATCH(A153, ""\(.*, 4\):""))"),"#N/A")</f>
        <v>#N/A</v>
      </c>
    </row>
    <row r="154">
      <c r="A154" s="3" t="s">
        <v>1514</v>
      </c>
      <c r="B154" s="12">
        <f>IFERROR(__xludf.DUMMYFUNCTION("VALUE(REGEXEXTRACT(A154, ""\d+\.\d+""))"),0.105654162980981)</f>
        <v>0.105654163</v>
      </c>
      <c r="C154" s="12" t="str">
        <f>IFERROR(__xludf.DUMMYFUNCTION("FILTER(REGEXEXTRACT(A154, ""\d+\.\d+""), REGEXMATCH(A154, ""\(.*, 4\):""))"),"#N/A")</f>
        <v>#N/A</v>
      </c>
    </row>
    <row r="155">
      <c r="A155" s="3" t="s">
        <v>1515</v>
      </c>
      <c r="B155" s="12">
        <f>IFERROR(__xludf.DUMMYFUNCTION("VALUE(REGEXEXTRACT(A155, ""\d+\.\d+""))"),0.115061716024128)</f>
        <v>0.115061716</v>
      </c>
      <c r="C155" s="12" t="str">
        <f>IFERROR(__xludf.DUMMYFUNCTION("FILTER(REGEXEXTRACT(A155, ""\d+\.\d+""), REGEXMATCH(A155, ""\(.*, 4\):""))"),"#N/A")</f>
        <v>#N/A</v>
      </c>
    </row>
    <row r="156">
      <c r="A156" s="3" t="s">
        <v>1516</v>
      </c>
      <c r="B156" s="12">
        <f>IFERROR(__xludf.DUMMYFUNCTION("VALUE(REGEXEXTRACT(A156, ""\d+\.\d+""))"),0.112220344826527)</f>
        <v>0.1122203448</v>
      </c>
      <c r="C156" s="12" t="str">
        <f>IFERROR(__xludf.DUMMYFUNCTION("FILTER(REGEXEXTRACT(A156, ""\d+\.\d+""), REGEXMATCH(A156, ""\(.*, 4\):""))"),"0.1122203448265271")</f>
        <v>0.1122203448265271</v>
      </c>
    </row>
    <row r="157">
      <c r="A157" s="3" t="s">
        <v>1517</v>
      </c>
      <c r="B157" s="12">
        <f>IFERROR(__xludf.DUMMYFUNCTION("VALUE(REGEXEXTRACT(A157, ""\d+\.\d+""))"),0.269796193148311)</f>
        <v>0.2697961931</v>
      </c>
      <c r="C157" s="12" t="str">
        <f>IFERROR(__xludf.DUMMYFUNCTION("FILTER(REGEXEXTRACT(A157, ""\d+\.\d+""), REGEXMATCH(A157, ""\(.*, 4\):""))"),"#N/A")</f>
        <v>#N/A</v>
      </c>
    </row>
    <row r="158">
      <c r="A158" s="3" t="s">
        <v>1518</v>
      </c>
      <c r="B158" s="12">
        <f>IFERROR(__xludf.DUMMYFUNCTION("VALUE(REGEXEXTRACT(A158, ""\d+\.\d+""))"),0.100187891220084)</f>
        <v>0.1001878912</v>
      </c>
      <c r="C158" s="12" t="str">
        <f>IFERROR(__xludf.DUMMYFUNCTION("FILTER(REGEXEXTRACT(A158, ""\d+\.\d+""), REGEXMATCH(A158, ""\(.*, 4\):""))"),"#N/A")</f>
        <v>#N/A</v>
      </c>
    </row>
    <row r="159">
      <c r="A159" s="3" t="s">
        <v>1519</v>
      </c>
      <c r="B159" s="12">
        <f>IFERROR(__xludf.DUMMYFUNCTION("VALUE(REGEXEXTRACT(A159, ""\d+\.\d+""))"),0.120732980966509)</f>
        <v>0.120732981</v>
      </c>
      <c r="C159" s="12" t="str">
        <f>IFERROR(__xludf.DUMMYFUNCTION("FILTER(REGEXEXTRACT(A159, ""\d+\.\d+""), REGEXMATCH(A159, ""\(.*, 4\):""))"),"#N/A")</f>
        <v>#N/A</v>
      </c>
    </row>
    <row r="160">
      <c r="A160" s="3" t="s">
        <v>1520</v>
      </c>
      <c r="B160" s="12">
        <f>IFERROR(__xludf.DUMMYFUNCTION("VALUE(REGEXEXTRACT(A160, ""\d+\.\d+""))"),0.137997715259349)</f>
        <v>0.1379977153</v>
      </c>
      <c r="C160" s="12" t="str">
        <f>IFERROR(__xludf.DUMMYFUNCTION("FILTER(REGEXEXTRACT(A160, ""\d+\.\d+""), REGEXMATCH(A160, ""\(.*, 4\):""))"),"#N/A")</f>
        <v>#N/A</v>
      </c>
    </row>
    <row r="161">
      <c r="A161" s="3" t="s">
        <v>1521</v>
      </c>
      <c r="B161" s="12">
        <f>IFERROR(__xludf.DUMMYFUNCTION("VALUE(REGEXEXTRACT(A161, ""\d+\.\d+""))"),0.132271961690377)</f>
        <v>0.1322719617</v>
      </c>
      <c r="C161" s="12" t="str">
        <f>IFERROR(__xludf.DUMMYFUNCTION("FILTER(REGEXEXTRACT(A161, ""\d+\.\d+""), REGEXMATCH(A161, ""\(.*, 4\):""))"),"0.13227196169037791")</f>
        <v>0.13227196169037791</v>
      </c>
    </row>
    <row r="162">
      <c r="A162" s="3" t="s">
        <v>1522</v>
      </c>
      <c r="B162" s="12">
        <f>IFERROR(__xludf.DUMMYFUNCTION("VALUE(REGEXEXTRACT(A162, ""\d+\.\d+""))"),0.111190938820703)</f>
        <v>0.1111909388</v>
      </c>
      <c r="C162" s="12" t="str">
        <f>IFERROR(__xludf.DUMMYFUNCTION("FILTER(REGEXEXTRACT(A162, ""\d+\.\d+""), REGEXMATCH(A162, ""\(.*, 4\):""))"),"#N/A")</f>
        <v>#N/A</v>
      </c>
    </row>
    <row r="163">
      <c r="A163" s="3" t="s">
        <v>1523</v>
      </c>
      <c r="B163" s="12">
        <f>IFERROR(__xludf.DUMMYFUNCTION("VALUE(REGEXEXTRACT(A163, ""\d+\.\d+""))"),0.128111510777556)</f>
        <v>0.1281115108</v>
      </c>
      <c r="C163" s="12" t="str">
        <f>IFERROR(__xludf.DUMMYFUNCTION("FILTER(REGEXEXTRACT(A163, ""\d+\.\d+""), REGEXMATCH(A163, ""\(.*, 4\):""))"),"#N/A")</f>
        <v>#N/A</v>
      </c>
    </row>
    <row r="164">
      <c r="A164" s="3" t="s">
        <v>1524</v>
      </c>
      <c r="B164" s="12">
        <f>IFERROR(__xludf.DUMMYFUNCTION("VALUE(REGEXEXTRACT(A164, ""\d+\.\d+""))"),0.124715261652906)</f>
        <v>0.1247152617</v>
      </c>
      <c r="C164" s="12" t="str">
        <f>IFERROR(__xludf.DUMMYFUNCTION("FILTER(REGEXEXTRACT(A164, ""\d+\.\d+""), REGEXMATCH(A164, ""\(.*, 4\):""))"),"#N/A")</f>
        <v>#N/A</v>
      </c>
    </row>
    <row r="165">
      <c r="A165" s="3" t="s">
        <v>1525</v>
      </c>
      <c r="B165" s="12">
        <f>IFERROR(__xludf.DUMMYFUNCTION("VALUE(REGEXEXTRACT(A165, ""\d+\.\d+""))"),0.104663122650375)</f>
        <v>0.1046631227</v>
      </c>
      <c r="C165" s="12" t="str">
        <f>IFERROR(__xludf.DUMMYFUNCTION("FILTER(REGEXEXTRACT(A165, ""\d+\.\d+""), REGEXMATCH(A165, ""\(.*, 4\):""))"),"#N/A")</f>
        <v>#N/A</v>
      </c>
    </row>
    <row r="166">
      <c r="A166" s="3" t="s">
        <v>1526</v>
      </c>
      <c r="B166" s="12">
        <f>IFERROR(__xludf.DUMMYFUNCTION("VALUE(REGEXEXTRACT(A166, ""\d+\.\d+""))"),0.144159721454371)</f>
        <v>0.1441597215</v>
      </c>
      <c r="C166" s="12" t="str">
        <f>IFERROR(__xludf.DUMMYFUNCTION("FILTER(REGEXEXTRACT(A166, ""\d+\.\d+""), REGEXMATCH(A166, ""\(.*, 4\):""))"),"0.14415972145437123")</f>
        <v>0.14415972145437123</v>
      </c>
    </row>
    <row r="167">
      <c r="A167" s="3" t="s">
        <v>1527</v>
      </c>
      <c r="B167" s="12">
        <f>IFERROR(__xludf.DUMMYFUNCTION("VALUE(REGEXEXTRACT(A167, ""\d+\.\d+""))"),0.122910281985601)</f>
        <v>0.122910282</v>
      </c>
      <c r="C167" s="12" t="str">
        <f>IFERROR(__xludf.DUMMYFUNCTION("FILTER(REGEXEXTRACT(A167, ""\d+\.\d+""), REGEXMATCH(A167, ""\(.*, 4\):""))"),"#N/A")</f>
        <v>#N/A</v>
      </c>
    </row>
    <row r="168">
      <c r="A168" s="3" t="s">
        <v>1528</v>
      </c>
      <c r="B168" s="12">
        <f>IFERROR(__xludf.DUMMYFUNCTION("VALUE(REGEXEXTRACT(A168, ""\d+\.\d+""))"),0.123124573842694)</f>
        <v>0.1231245738</v>
      </c>
      <c r="C168" s="12" t="str">
        <f>IFERROR(__xludf.DUMMYFUNCTION("FILTER(REGEXEXTRACT(A168, ""\d+\.\d+""), REGEXMATCH(A168, ""\(.*, 4\):""))"),"#N/A")</f>
        <v>#N/A</v>
      </c>
    </row>
    <row r="169">
      <c r="A169" s="3" t="s">
        <v>1529</v>
      </c>
      <c r="B169" s="12">
        <f>IFERROR(__xludf.DUMMYFUNCTION("VALUE(REGEXEXTRACT(A169, ""\d+\.\d+""))"),0.109046682269398)</f>
        <v>0.1090466823</v>
      </c>
      <c r="C169" s="12" t="str">
        <f>IFERROR(__xludf.DUMMYFUNCTION("FILTER(REGEXEXTRACT(A169, ""\d+\.\d+""), REGEXMATCH(A169, ""\(.*, 4\):""))"),"#N/A")</f>
        <v>#N/A</v>
      </c>
    </row>
    <row r="170">
      <c r="A170" s="3" t="s">
        <v>1530</v>
      </c>
      <c r="B170" s="12">
        <f>IFERROR(__xludf.DUMMYFUNCTION("VALUE(REGEXEXTRACT(A170, ""\d+\.\d+""))"),0.119871682499754)</f>
        <v>0.1198716825</v>
      </c>
      <c r="C170" s="12" t="str">
        <f>IFERROR(__xludf.DUMMYFUNCTION("FILTER(REGEXEXTRACT(A170, ""\d+\.\d+""), REGEXMATCH(A170, ""\(.*, 4\):""))"),"#N/A")</f>
        <v>#N/A</v>
      </c>
    </row>
    <row r="171">
      <c r="A171" s="3" t="s">
        <v>1531</v>
      </c>
      <c r="B171" s="12">
        <f>IFERROR(__xludf.DUMMYFUNCTION("VALUE(REGEXEXTRACT(A171, ""\d+\.\d+""))"),0.140504384045284)</f>
        <v>0.140504384</v>
      </c>
      <c r="C171" s="12" t="str">
        <f>IFERROR(__xludf.DUMMYFUNCTION("FILTER(REGEXEXTRACT(A171, ""\d+\.\d+""), REGEXMATCH(A171, ""\(.*, 4\):""))"),"0.14050438404528479")</f>
        <v>0.14050438404528479</v>
      </c>
    </row>
    <row r="172">
      <c r="A172" s="3" t="s">
        <v>1532</v>
      </c>
      <c r="B172" s="12">
        <f>IFERROR(__xludf.DUMMYFUNCTION("VALUE(REGEXEXTRACT(A172, ""\d+\.\d+""))"),0.0972380092387832)</f>
        <v>0.09723800924</v>
      </c>
      <c r="C172" s="12" t="str">
        <f>IFERROR(__xludf.DUMMYFUNCTION("FILTER(REGEXEXTRACT(A172, ""\d+\.\d+""), REGEXMATCH(A172, ""\(.*, 4\):""))"),"#N/A")</f>
        <v>#N/A</v>
      </c>
    </row>
    <row r="173">
      <c r="A173" s="3" t="s">
        <v>1533</v>
      </c>
      <c r="B173" s="12">
        <f>IFERROR(__xludf.DUMMYFUNCTION("VALUE(REGEXEXTRACT(A173, ""\d+\.\d+""))"),0.117208723401641)</f>
        <v>0.1172087234</v>
      </c>
      <c r="C173" s="12" t="str">
        <f>IFERROR(__xludf.DUMMYFUNCTION("FILTER(REGEXEXTRACT(A173, ""\d+\.\d+""), REGEXMATCH(A173, ""\(.*, 4\):""))"),"#N/A")</f>
        <v>#N/A</v>
      </c>
    </row>
    <row r="174">
      <c r="A174" s="3" t="s">
        <v>1534</v>
      </c>
      <c r="B174" s="12">
        <f>IFERROR(__xludf.DUMMYFUNCTION("VALUE(REGEXEXTRACT(A174, ""\d+\.\d+""))"),0.118582516339869)</f>
        <v>0.1185825163</v>
      </c>
      <c r="C174" s="12" t="str">
        <f>IFERROR(__xludf.DUMMYFUNCTION("FILTER(REGEXEXTRACT(A174, ""\d+\.\d+""), REGEXMATCH(A174, ""\(.*, 4\):""))"),"#N/A")</f>
        <v>#N/A</v>
      </c>
    </row>
    <row r="175">
      <c r="A175" s="3" t="s">
        <v>1535</v>
      </c>
      <c r="B175" s="12">
        <f>IFERROR(__xludf.DUMMYFUNCTION("VALUE(REGEXEXTRACT(A175, ""\d+\.\d+""))"),0.130078468613322)</f>
        <v>0.1300784686</v>
      </c>
      <c r="C175" s="12" t="str">
        <f>IFERROR(__xludf.DUMMYFUNCTION("FILTER(REGEXEXTRACT(A175, ""\d+\.\d+""), REGEXMATCH(A175, ""\(.*, 4\):""))"),"#N/A")</f>
        <v>#N/A</v>
      </c>
    </row>
    <row r="176">
      <c r="A176" s="3" t="s">
        <v>1536</v>
      </c>
      <c r="B176" s="12">
        <f>IFERROR(__xludf.DUMMYFUNCTION("VALUE(REGEXEXTRACT(A176, ""\d+\.\d+""))"),0.140318955707282)</f>
        <v>0.1403189557</v>
      </c>
      <c r="C176" s="12" t="str">
        <f>IFERROR(__xludf.DUMMYFUNCTION("FILTER(REGEXEXTRACT(A176, ""\d+\.\d+""), REGEXMATCH(A176, ""\(.*, 4\):""))"),"0.14031895570728292")</f>
        <v>0.14031895570728292</v>
      </c>
    </row>
    <row r="177">
      <c r="A177" s="3" t="s">
        <v>1537</v>
      </c>
      <c r="B177" s="12">
        <f>IFERROR(__xludf.DUMMYFUNCTION("VALUE(REGEXEXTRACT(A177, ""\d+\.\d+""))"),0.129664049830458)</f>
        <v>0.1296640498</v>
      </c>
      <c r="C177" s="12" t="str">
        <f>IFERROR(__xludf.DUMMYFUNCTION("FILTER(REGEXEXTRACT(A177, ""\d+\.\d+""), REGEXMATCH(A177, ""\(.*, 4\):""))"),"#N/A")</f>
        <v>#N/A</v>
      </c>
    </row>
    <row r="178">
      <c r="A178" s="3" t="s">
        <v>1538</v>
      </c>
      <c r="B178" s="12">
        <f>IFERROR(__xludf.DUMMYFUNCTION("VALUE(REGEXEXTRACT(A178, ""\d+\.\d+""))"),0.129251475809622)</f>
        <v>0.1292514758</v>
      </c>
      <c r="C178" s="12" t="str">
        <f>IFERROR(__xludf.DUMMYFUNCTION("FILTER(REGEXEXTRACT(A178, ""\d+\.\d+""), REGEXMATCH(A178, ""\(.*, 4\):""))"),"#N/A")</f>
        <v>#N/A</v>
      </c>
    </row>
    <row r="179">
      <c r="A179" s="3" t="s">
        <v>1539</v>
      </c>
      <c r="B179" s="12">
        <f>IFERROR(__xludf.DUMMYFUNCTION("VALUE(REGEXEXTRACT(A179, ""\d+\.\d+""))"),0.106048540852744)</f>
        <v>0.1060485409</v>
      </c>
      <c r="C179" s="12" t="str">
        <f>IFERROR(__xludf.DUMMYFUNCTION("FILTER(REGEXEXTRACT(A179, ""\d+\.\d+""), REGEXMATCH(A179, ""\(.*, 4\):""))"),"#N/A")</f>
        <v>#N/A</v>
      </c>
    </row>
    <row r="180">
      <c r="A180" s="3" t="s">
        <v>1540</v>
      </c>
      <c r="B180" s="12">
        <f>IFERROR(__xludf.DUMMYFUNCTION("VALUE(REGEXEXTRACT(A180, ""\d+\.\d+""))"),0.14536588292115)</f>
        <v>0.1453658829</v>
      </c>
      <c r="C180" s="12" t="str">
        <f>IFERROR(__xludf.DUMMYFUNCTION("FILTER(REGEXEXTRACT(A180, ""\d+\.\d+""), REGEXMATCH(A180, ""\(.*, 4\):""))"),"#N/A")</f>
        <v>#N/A</v>
      </c>
    </row>
    <row r="181">
      <c r="A181" s="3" t="s">
        <v>1541</v>
      </c>
      <c r="B181" s="12">
        <f>IFERROR(__xludf.DUMMYFUNCTION("VALUE(REGEXEXTRACT(A181, ""\d+\.\d+""))"),0.138995111476608)</f>
        <v>0.1389951115</v>
      </c>
      <c r="C181" s="12" t="str">
        <f>IFERROR(__xludf.DUMMYFUNCTION("FILTER(REGEXEXTRACT(A181, ""\d+\.\d+""), REGEXMATCH(A181, ""\(.*, 4\):""))"),"0.13899511147660817")</f>
        <v>0.13899511147660817</v>
      </c>
    </row>
    <row r="182">
      <c r="A182" s="3" t="s">
        <v>1542</v>
      </c>
      <c r="B182" s="12">
        <f>IFERROR(__xludf.DUMMYFUNCTION("VALUE(REGEXEXTRACT(A182, ""\d+\.\d+""))"),0.264340047422477)</f>
        <v>0.2643400474</v>
      </c>
      <c r="C182" s="12" t="str">
        <f>IFERROR(__xludf.DUMMYFUNCTION("FILTER(REGEXEXTRACT(A182, ""\d+\.\d+""), REGEXMATCH(A182, ""\(.*, 4\):""))"),"#N/A")</f>
        <v>#N/A</v>
      </c>
    </row>
    <row r="183">
      <c r="A183" s="3" t="s">
        <v>1543</v>
      </c>
      <c r="B183" s="12">
        <f>IFERROR(__xludf.DUMMYFUNCTION("VALUE(REGEXEXTRACT(A183, ""\d+\.\d+""))"),0.0896521903717627)</f>
        <v>0.08965219037</v>
      </c>
      <c r="C183" s="12" t="str">
        <f>IFERROR(__xludf.DUMMYFUNCTION("FILTER(REGEXEXTRACT(A183, ""\d+\.\d+""), REGEXMATCH(A183, ""\(.*, 4\):""))"),"#N/A")</f>
        <v>#N/A</v>
      </c>
    </row>
    <row r="184">
      <c r="A184" s="3" t="s">
        <v>1544</v>
      </c>
      <c r="B184" s="12">
        <f>IFERROR(__xludf.DUMMYFUNCTION("VALUE(REGEXEXTRACT(A184, ""\d+\.\d+""))"),0.102443031214678)</f>
        <v>0.1024430312</v>
      </c>
      <c r="C184" s="12" t="str">
        <f>IFERROR(__xludf.DUMMYFUNCTION("FILTER(REGEXEXTRACT(A184, ""\d+\.\d+""), REGEXMATCH(A184, ""\(.*, 4\):""))"),"#N/A")</f>
        <v>#N/A</v>
      </c>
    </row>
    <row r="185">
      <c r="A185" s="3" t="s">
        <v>1545</v>
      </c>
      <c r="B185" s="12">
        <f>IFERROR(__xludf.DUMMYFUNCTION("VALUE(REGEXEXTRACT(A185, ""\d+\.\d+""))"),0.111190460833456)</f>
        <v>0.1111904608</v>
      </c>
      <c r="C185" s="12" t="str">
        <f>IFERROR(__xludf.DUMMYFUNCTION("FILTER(REGEXEXTRACT(A185, ""\d+\.\d+""), REGEXMATCH(A185, ""\(.*, 4\):""))"),"#N/A")</f>
        <v>#N/A</v>
      </c>
    </row>
    <row r="186">
      <c r="A186" s="3" t="s">
        <v>1546</v>
      </c>
      <c r="B186" s="12">
        <f>IFERROR(__xludf.DUMMYFUNCTION("VALUE(REGEXEXTRACT(A186, ""\d+\.\d+""))"),0.106818104160523)</f>
        <v>0.1068181042</v>
      </c>
      <c r="C186" s="12" t="str">
        <f>IFERROR(__xludf.DUMMYFUNCTION("FILTER(REGEXEXTRACT(A186, ""\d+\.\d+""), REGEXMATCH(A186, ""\(.*, 4\):""))"),"0.10681810416052386")</f>
        <v>0.10681810416052386</v>
      </c>
    </row>
    <row r="187">
      <c r="A187" s="3" t="s">
        <v>1547</v>
      </c>
      <c r="B187" s="12">
        <f>IFERROR(__xludf.DUMMYFUNCTION("VALUE(REGEXEXTRACT(A187, ""\d+\.\d+""))"),0.112684028929554)</f>
        <v>0.1126840289</v>
      </c>
      <c r="C187" s="12" t="str">
        <f>IFERROR(__xludf.DUMMYFUNCTION("FILTER(REGEXEXTRACT(A187, ""\d+\.\d+""), REGEXMATCH(A187, ""\(.*, 4\):""))"),"#N/A")</f>
        <v>#N/A</v>
      </c>
    </row>
    <row r="188">
      <c r="A188" s="3" t="s">
        <v>1548</v>
      </c>
      <c r="B188" s="12">
        <f>IFERROR(__xludf.DUMMYFUNCTION("VALUE(REGEXEXTRACT(A188, ""\d+\.\d+""))"),0.114331472446434)</f>
        <v>0.1143314724</v>
      </c>
      <c r="C188" s="12" t="str">
        <f>IFERROR(__xludf.DUMMYFUNCTION("FILTER(REGEXEXTRACT(A188, ""\d+\.\d+""), REGEXMATCH(A188, ""\(.*, 4\):""))"),"#N/A")</f>
        <v>#N/A</v>
      </c>
    </row>
    <row r="189">
      <c r="A189" s="3" t="s">
        <v>1549</v>
      </c>
      <c r="B189" s="12">
        <f>IFERROR(__xludf.DUMMYFUNCTION("VALUE(REGEXEXTRACT(A189, ""\d+\.\d+""))"),0.110329233392918)</f>
        <v>0.1103292334</v>
      </c>
      <c r="C189" s="12" t="str">
        <f>IFERROR(__xludf.DUMMYFUNCTION("FILTER(REGEXEXTRACT(A189, ""\d+\.\d+""), REGEXMATCH(A189, ""\(.*, 4\):""))"),"#N/A")</f>
        <v>#N/A</v>
      </c>
    </row>
    <row r="190">
      <c r="A190" s="3" t="s">
        <v>1550</v>
      </c>
      <c r="B190" s="12">
        <f>IFERROR(__xludf.DUMMYFUNCTION("VALUE(REGEXEXTRACT(A190, ""\d+\.\d+""))"),0.122418022307607)</f>
        <v>0.1224180223</v>
      </c>
      <c r="C190" s="12" t="str">
        <f>IFERROR(__xludf.DUMMYFUNCTION("FILTER(REGEXEXTRACT(A190, ""\d+\.\d+""), REGEXMATCH(A190, ""\(.*, 4\):""))"),"#N/A")</f>
        <v>#N/A</v>
      </c>
    </row>
    <row r="191">
      <c r="A191" s="3" t="s">
        <v>1551</v>
      </c>
      <c r="B191" s="12">
        <f>IFERROR(__xludf.DUMMYFUNCTION("VALUE(REGEXEXTRACT(A191, ""\d+\.\d+""))"),0.119910873614796)</f>
        <v>0.1199108736</v>
      </c>
      <c r="C191" s="12" t="str">
        <f>IFERROR(__xludf.DUMMYFUNCTION("FILTER(REGEXEXTRACT(A191, ""\d+\.\d+""), REGEXMATCH(A191, ""\(.*, 4\):""))"),"0.1199108736147968")</f>
        <v>0.1199108736147968</v>
      </c>
    </row>
    <row r="192">
      <c r="A192" s="3" t="s">
        <v>1552</v>
      </c>
      <c r="B192" s="12">
        <f>IFERROR(__xludf.DUMMYFUNCTION("VALUE(REGEXEXTRACT(A192, ""\d+\.\d+""))"),0.0900656224660917)</f>
        <v>0.09006562247</v>
      </c>
      <c r="C192" s="12" t="str">
        <f>IFERROR(__xludf.DUMMYFUNCTION("FILTER(REGEXEXTRACT(A192, ""\d+\.\d+""), REGEXMATCH(A192, ""\(.*, 4\):""))"),"#N/A")</f>
        <v>#N/A</v>
      </c>
    </row>
    <row r="193">
      <c r="A193" s="3" t="s">
        <v>1553</v>
      </c>
      <c r="B193" s="12">
        <f>IFERROR(__xludf.DUMMYFUNCTION("VALUE(REGEXEXTRACT(A193, ""\d+\.\d+""))"),0.0978805680715268)</f>
        <v>0.09788056807</v>
      </c>
      <c r="C193" s="12" t="str">
        <f>IFERROR(__xludf.DUMMYFUNCTION("FILTER(REGEXEXTRACT(A193, ""\d+\.\d+""), REGEXMATCH(A193, ""\(.*, 4\):""))"),"#N/A")</f>
        <v>#N/A</v>
      </c>
    </row>
    <row r="194">
      <c r="A194" s="3" t="s">
        <v>1554</v>
      </c>
      <c r="B194" s="12">
        <f>IFERROR(__xludf.DUMMYFUNCTION("VALUE(REGEXEXTRACT(A194, ""\d+\.\d+""))"),0.118898947736989)</f>
        <v>0.1188989477</v>
      </c>
      <c r="C194" s="12" t="str">
        <f>IFERROR(__xludf.DUMMYFUNCTION("FILTER(REGEXEXTRACT(A194, ""\d+\.\d+""), REGEXMATCH(A194, ""\(.*, 4\):""))"),"#N/A")</f>
        <v>#N/A</v>
      </c>
    </row>
    <row r="195">
      <c r="A195" s="3" t="s">
        <v>1555</v>
      </c>
      <c r="B195" s="12">
        <f>IFERROR(__xludf.DUMMYFUNCTION("VALUE(REGEXEXTRACT(A195, ""\d+\.\d+""))"),0.114507508047078)</f>
        <v>0.114507508</v>
      </c>
      <c r="C195" s="12" t="str">
        <f>IFERROR(__xludf.DUMMYFUNCTION("FILTER(REGEXEXTRACT(A195, ""\d+\.\d+""), REGEXMATCH(A195, ""\(.*, 4\):""))"),"#N/A")</f>
        <v>#N/A</v>
      </c>
    </row>
    <row r="196">
      <c r="A196" s="3" t="s">
        <v>1556</v>
      </c>
      <c r="B196" s="12">
        <f>IFERROR(__xludf.DUMMYFUNCTION("VALUE(REGEXEXTRACT(A196, ""\d+\.\d+""))"),0.132087541156813)</f>
        <v>0.1320875412</v>
      </c>
      <c r="C196" s="12" t="str">
        <f>IFERROR(__xludf.DUMMYFUNCTION("FILTER(REGEXEXTRACT(A196, ""\d+\.\d+""), REGEXMATCH(A196, ""\(.*, 4\):""))"),"0.1320875411568136")</f>
        <v>0.1320875411568136</v>
      </c>
    </row>
    <row r="197">
      <c r="A197" s="3" t="s">
        <v>1557</v>
      </c>
      <c r="B197" s="12">
        <f>IFERROR(__xludf.DUMMYFUNCTION("VALUE(REGEXEXTRACT(A197, ""\d+\.\d+""))"),0.106537955642783)</f>
        <v>0.1065379556</v>
      </c>
      <c r="C197" s="12" t="str">
        <f>IFERROR(__xludf.DUMMYFUNCTION("FILTER(REGEXEXTRACT(A197, ""\d+\.\d+""), REGEXMATCH(A197, ""\(.*, 4\):""))"),"#N/A")</f>
        <v>#N/A</v>
      </c>
    </row>
    <row r="198">
      <c r="A198" s="3" t="s">
        <v>1558</v>
      </c>
      <c r="B198" s="12">
        <f>IFERROR(__xludf.DUMMYFUNCTION("VALUE(REGEXEXTRACT(A198, ""\d+\.\d+""))"),0.118770685905941)</f>
        <v>0.1187706859</v>
      </c>
      <c r="C198" s="12" t="str">
        <f>IFERROR(__xludf.DUMMYFUNCTION("FILTER(REGEXEXTRACT(A198, ""\d+\.\d+""), REGEXMATCH(A198, ""\(.*, 4\):""))"),"#N/A")</f>
        <v>#N/A</v>
      </c>
    </row>
    <row r="199">
      <c r="A199" s="3" t="s">
        <v>1559</v>
      </c>
      <c r="B199" s="12">
        <f>IFERROR(__xludf.DUMMYFUNCTION("VALUE(REGEXEXTRACT(A199, ""\d+\.\d+""))"),0.111898574945329)</f>
        <v>0.1118985749</v>
      </c>
      <c r="C199" s="12" t="str">
        <f>IFERROR(__xludf.DUMMYFUNCTION("FILTER(REGEXEXTRACT(A199, ""\d+\.\d+""), REGEXMATCH(A199, ""\(.*, 4\):""))"),"#N/A")</f>
        <v>#N/A</v>
      </c>
    </row>
    <row r="200">
      <c r="A200" s="3" t="s">
        <v>1560</v>
      </c>
      <c r="B200" s="12">
        <f>IFERROR(__xludf.DUMMYFUNCTION("VALUE(REGEXEXTRACT(A200, ""\d+\.\d+""))"),0.130058665736031)</f>
        <v>0.1300586657</v>
      </c>
      <c r="C200" s="12" t="str">
        <f>IFERROR(__xludf.DUMMYFUNCTION("FILTER(REGEXEXTRACT(A200, ""\d+\.\d+""), REGEXMATCH(A200, ""\(.*, 4\):""))"),"#N/A")</f>
        <v>#N/A</v>
      </c>
    </row>
    <row r="201">
      <c r="A201" s="3" t="s">
        <v>1561</v>
      </c>
      <c r="B201" s="12">
        <f>IFERROR(__xludf.DUMMYFUNCTION("VALUE(REGEXEXTRACT(A201, ""\d+\.\d+""))"),0.126712653263059)</f>
        <v>0.1267126533</v>
      </c>
      <c r="C201" s="12" t="str">
        <f>IFERROR(__xludf.DUMMYFUNCTION("FILTER(REGEXEXTRACT(A201, ""\d+\.\d+""), REGEXMATCH(A201, ""\(.*, 4\):""))"),"0.1267126532630596")</f>
        <v>0.1267126532630596</v>
      </c>
    </row>
    <row r="202">
      <c r="A202" s="3" t="s">
        <v>1562</v>
      </c>
      <c r="B202" s="12">
        <f>IFERROR(__xludf.DUMMYFUNCTION("VALUE(REGEXEXTRACT(A202, ""\d+\.\d+""))"),0.0926935445230724)</f>
        <v>0.09269354452</v>
      </c>
      <c r="C202" s="12" t="str">
        <f>IFERROR(__xludf.DUMMYFUNCTION("FILTER(REGEXEXTRACT(A202, ""\d+\.\d+""), REGEXMATCH(A202, ""\(.*, 4\):""))"),"#N/A")</f>
        <v>#N/A</v>
      </c>
    </row>
    <row r="203">
      <c r="A203" s="3" t="s">
        <v>1563</v>
      </c>
      <c r="B203" s="12">
        <f>IFERROR(__xludf.DUMMYFUNCTION("VALUE(REGEXEXTRACT(A203, ""\d+\.\d+""))"),0.108368852200968)</f>
        <v>0.1083688522</v>
      </c>
      <c r="C203" s="12" t="str">
        <f>IFERROR(__xludf.DUMMYFUNCTION("FILTER(REGEXEXTRACT(A203, ""\d+\.\d+""), REGEXMATCH(A203, ""\(.*, 4\):""))"),"#N/A")</f>
        <v>#N/A</v>
      </c>
    </row>
    <row r="204">
      <c r="A204" s="3" t="s">
        <v>1564</v>
      </c>
      <c r="B204" s="12">
        <f>IFERROR(__xludf.DUMMYFUNCTION("VALUE(REGEXEXTRACT(A204, ""\d+\.\d+""))"),0.107204709460538)</f>
        <v>0.1072047095</v>
      </c>
      <c r="C204" s="12" t="str">
        <f>IFERROR(__xludf.DUMMYFUNCTION("FILTER(REGEXEXTRACT(A204, ""\d+\.\d+""), REGEXMATCH(A204, ""\(.*, 4\):""))"),"#N/A")</f>
        <v>#N/A</v>
      </c>
    </row>
    <row r="205">
      <c r="A205" s="3" t="s">
        <v>1565</v>
      </c>
      <c r="B205" s="12">
        <f>IFERROR(__xludf.DUMMYFUNCTION("VALUE(REGEXEXTRACT(A205, ""\d+\.\d+""))"),0.104120724221706)</f>
        <v>0.1041207242</v>
      </c>
      <c r="C205" s="12" t="str">
        <f>IFERROR(__xludf.DUMMYFUNCTION("FILTER(REGEXEXTRACT(A205, ""\d+\.\d+""), REGEXMATCH(A205, ""\(.*, 4\):""))"),"#N/A")</f>
        <v>#N/A</v>
      </c>
    </row>
    <row r="206">
      <c r="A206" s="3" t="s">
        <v>1566</v>
      </c>
      <c r="B206" s="12">
        <f>IFERROR(__xludf.DUMMYFUNCTION("VALUE(REGEXEXTRACT(A206, ""\d+\.\d+""))"),0.122134385826699)</f>
        <v>0.1221343858</v>
      </c>
      <c r="C206" s="12" t="str">
        <f>IFERROR(__xludf.DUMMYFUNCTION("FILTER(REGEXEXTRACT(A206, ""\d+\.\d+""), REGEXMATCH(A206, ""\(.*, 4\):""))"),"0.1221343858266991")</f>
        <v>0.1221343858266991</v>
      </c>
    </row>
    <row r="207">
      <c r="A207" s="3" t="s">
        <v>1567</v>
      </c>
      <c r="B207" s="12">
        <f>IFERROR(__xludf.DUMMYFUNCTION("VALUE(REGEXEXTRACT(A207, ""\d+\.\d+""))"),0.10411294205182)</f>
        <v>0.1041129421</v>
      </c>
      <c r="C207" s="12" t="str">
        <f>IFERROR(__xludf.DUMMYFUNCTION("FILTER(REGEXEXTRACT(A207, ""\d+\.\d+""), REGEXMATCH(A207, ""\(.*, 4\):""))"),"#N/A")</f>
        <v>#N/A</v>
      </c>
    </row>
    <row r="208">
      <c r="A208" s="3" t="s">
        <v>1568</v>
      </c>
      <c r="B208" s="12">
        <f>IFERROR(__xludf.DUMMYFUNCTION("VALUE(REGEXEXTRACT(A208, ""\d+\.\d+""))"),0.125757561796648)</f>
        <v>0.1257575618</v>
      </c>
      <c r="C208" s="12" t="str">
        <f>IFERROR(__xludf.DUMMYFUNCTION("FILTER(REGEXEXTRACT(A208, ""\d+\.\d+""), REGEXMATCH(A208, ""\(.*, 4\):""))"),"#N/A")</f>
        <v>#N/A</v>
      </c>
    </row>
    <row r="209">
      <c r="A209" s="3" t="s">
        <v>1569</v>
      </c>
      <c r="B209" s="12">
        <f>IFERROR(__xludf.DUMMYFUNCTION("VALUE(REGEXEXTRACT(A209, ""\d+\.\d+""))"),0.118622185442159)</f>
        <v>0.1186221854</v>
      </c>
      <c r="C209" s="12" t="str">
        <f>IFERROR(__xludf.DUMMYFUNCTION("FILTER(REGEXEXTRACT(A209, ""\d+\.\d+""), REGEXMATCH(A209, ""\(.*, 4\):""))"),"#N/A")</f>
        <v>#N/A</v>
      </c>
    </row>
    <row r="210">
      <c r="A210" s="3" t="s">
        <v>1570</v>
      </c>
      <c r="B210" s="12">
        <f>IFERROR(__xludf.DUMMYFUNCTION("VALUE(REGEXEXTRACT(A210, ""\d+\.\d+""))"),0.120915092188191)</f>
        <v>0.1209150922</v>
      </c>
      <c r="C210" s="12" t="str">
        <f>IFERROR(__xludf.DUMMYFUNCTION("FILTER(REGEXEXTRACT(A210, ""\d+\.\d+""), REGEXMATCH(A210, ""\(.*, 4\):""))"),"#N/A")</f>
        <v>#N/A</v>
      </c>
    </row>
    <row r="211">
      <c r="A211" s="3" t="s">
        <v>1571</v>
      </c>
      <c r="B211" s="12">
        <f>IFERROR(__xludf.DUMMYFUNCTION("VALUE(REGEXEXTRACT(A211, ""\d+\.\d+""))"),0.116415972913288)</f>
        <v>0.1164159729</v>
      </c>
      <c r="C211" s="12" t="str">
        <f>IFERROR(__xludf.DUMMYFUNCTION("FILTER(REGEXEXTRACT(A211, ""\d+\.\d+""), REGEXMATCH(A211, ""\(.*, 4\):""))"),"0.11641597291328812")</f>
        <v>0.11641597291328812</v>
      </c>
    </row>
    <row r="212">
      <c r="A212" s="3" t="s">
        <v>1572</v>
      </c>
      <c r="B212" s="12">
        <f>IFERROR(__xludf.DUMMYFUNCTION("VALUE(REGEXEXTRACT(A212, ""\d+\.\d+""))"),0.0839262755540812)</f>
        <v>0.08392627555</v>
      </c>
      <c r="C212" s="12" t="str">
        <f>IFERROR(__xludf.DUMMYFUNCTION("FILTER(REGEXEXTRACT(A212, ""\d+\.\d+""), REGEXMATCH(A212, ""\(.*, 4\):""))"),"#N/A")</f>
        <v>#N/A</v>
      </c>
    </row>
    <row r="213">
      <c r="A213" s="3" t="s">
        <v>1573</v>
      </c>
      <c r="B213" s="12">
        <f>IFERROR(__xludf.DUMMYFUNCTION("VALUE(REGEXEXTRACT(A213, ""\d+\.\d+""))"),0.0975301227947319)</f>
        <v>0.09753012279</v>
      </c>
      <c r="C213" s="12" t="str">
        <f>IFERROR(__xludf.DUMMYFUNCTION("FILTER(REGEXEXTRACT(A213, ""\d+\.\d+""), REGEXMATCH(A213, ""\(.*, 4\):""))"),"#N/A")</f>
        <v>#N/A</v>
      </c>
    </row>
    <row r="214">
      <c r="A214" s="3" t="s">
        <v>1574</v>
      </c>
      <c r="B214" s="12">
        <f>IFERROR(__xludf.DUMMYFUNCTION("VALUE(REGEXEXTRACT(A214, ""\d+\.\d+""))"),0.114451339746424)</f>
        <v>0.1144513397</v>
      </c>
      <c r="C214" s="12" t="str">
        <f>IFERROR(__xludf.DUMMYFUNCTION("FILTER(REGEXEXTRACT(A214, ""\d+\.\d+""), REGEXMATCH(A214, ""\(.*, 4\):""))"),"#N/A")</f>
        <v>#N/A</v>
      </c>
    </row>
    <row r="215">
      <c r="A215" s="3" t="s">
        <v>1575</v>
      </c>
      <c r="B215" s="12">
        <f>IFERROR(__xludf.DUMMYFUNCTION("VALUE(REGEXEXTRACT(A215, ""\d+\.\d+""))"),0.119332597348149)</f>
        <v>0.1193325973</v>
      </c>
      <c r="C215" s="12" t="str">
        <f>IFERROR(__xludf.DUMMYFUNCTION("FILTER(REGEXEXTRACT(A215, ""\d+\.\d+""), REGEXMATCH(A215, ""\(.*, 4\):""))"),"#N/A")</f>
        <v>#N/A</v>
      </c>
    </row>
    <row r="216">
      <c r="A216" s="3" t="s">
        <v>1576</v>
      </c>
      <c r="B216" s="12">
        <f>IFERROR(__xludf.DUMMYFUNCTION("VALUE(REGEXEXTRACT(A216, ""\d+\.\d+""))"),0.12790608951914)</f>
        <v>0.1279060895</v>
      </c>
      <c r="C216" s="12" t="str">
        <f>IFERROR(__xludf.DUMMYFUNCTION("FILTER(REGEXEXTRACT(A216, ""\d+\.\d+""), REGEXMATCH(A216, ""\(.*, 4\):""))"),"0.12790608951914098")</f>
        <v>0.12790608951914098</v>
      </c>
    </row>
    <row r="217">
      <c r="A217" s="3" t="s">
        <v>1577</v>
      </c>
      <c r="B217" s="12">
        <f>IFERROR(__xludf.DUMMYFUNCTION("VALUE(REGEXEXTRACT(A217, ""\d+\.\d+""))"),0.108172000159713)</f>
        <v>0.1081720002</v>
      </c>
      <c r="C217" s="12" t="str">
        <f>IFERROR(__xludf.DUMMYFUNCTION("FILTER(REGEXEXTRACT(A217, ""\d+\.\d+""), REGEXMATCH(A217, ""\(.*, 4\):""))"),"#N/A")</f>
        <v>#N/A</v>
      </c>
    </row>
    <row r="218">
      <c r="A218" s="3" t="s">
        <v>1578</v>
      </c>
      <c r="B218" s="12">
        <f>IFERROR(__xludf.DUMMYFUNCTION("VALUE(REGEXEXTRACT(A218, ""\d+\.\d+""))"),0.105023747711804)</f>
        <v>0.1050237477</v>
      </c>
      <c r="C218" s="12" t="str">
        <f>IFERROR(__xludf.DUMMYFUNCTION("FILTER(REGEXEXTRACT(A218, ""\d+\.\d+""), REGEXMATCH(A218, ""\(.*, 4\):""))"),"#N/A")</f>
        <v>#N/A</v>
      </c>
    </row>
    <row r="219">
      <c r="A219" s="3" t="s">
        <v>1579</v>
      </c>
      <c r="B219" s="12">
        <f>IFERROR(__xludf.DUMMYFUNCTION("VALUE(REGEXEXTRACT(A219, ""\d+\.\d+""))"),0.11168471692405)</f>
        <v>0.1116847169</v>
      </c>
      <c r="C219" s="12" t="str">
        <f>IFERROR(__xludf.DUMMYFUNCTION("FILTER(REGEXEXTRACT(A219, ""\d+\.\d+""), REGEXMATCH(A219, ""\(.*, 4\):""))"),"#N/A")</f>
        <v>#N/A</v>
      </c>
    </row>
    <row r="220">
      <c r="A220" s="3" t="s">
        <v>1580</v>
      </c>
      <c r="B220" s="12">
        <f>IFERROR(__xludf.DUMMYFUNCTION("VALUE(REGEXEXTRACT(A220, ""\d+\.\d+""))"),0.121124162658484)</f>
        <v>0.1211241627</v>
      </c>
      <c r="C220" s="12" t="str">
        <f>IFERROR(__xludf.DUMMYFUNCTION("FILTER(REGEXEXTRACT(A220, ""\d+\.\d+""), REGEXMATCH(A220, ""\(.*, 4\):""))"),"#N/A")</f>
        <v>#N/A</v>
      </c>
    </row>
    <row r="221">
      <c r="A221" s="3" t="s">
        <v>1581</v>
      </c>
      <c r="B221" s="12">
        <f>IFERROR(__xludf.DUMMYFUNCTION("VALUE(REGEXEXTRACT(A221, ""\d+\.\d+""))"),0.141188065138336)</f>
        <v>0.1411880651</v>
      </c>
      <c r="C221" s="12" t="str">
        <f>IFERROR(__xludf.DUMMYFUNCTION("FILTER(REGEXEXTRACT(A221, ""\d+\.\d+""), REGEXMATCH(A221, ""\(.*, 4\):""))"),"0.14118806513833604")</f>
        <v>0.14118806513833604</v>
      </c>
    </row>
    <row r="222">
      <c r="A222" s="3" t="s">
        <v>1582</v>
      </c>
      <c r="B222" s="12">
        <f>IFERROR(__xludf.DUMMYFUNCTION("VALUE(REGEXEXTRACT(A222, ""\d+\.\d+""))"),0.106668323305199)</f>
        <v>0.1066683233</v>
      </c>
      <c r="C222" s="12" t="str">
        <f>IFERROR(__xludf.DUMMYFUNCTION("FILTER(REGEXEXTRACT(A222, ""\d+\.\d+""), REGEXMATCH(A222, ""\(.*, 4\):""))"),"#N/A")</f>
        <v>#N/A</v>
      </c>
    </row>
    <row r="223">
      <c r="A223" s="3" t="s">
        <v>1583</v>
      </c>
      <c r="B223" s="12">
        <f>IFERROR(__xludf.DUMMYFUNCTION("VALUE(REGEXEXTRACT(A223, ""\d+\.\d+""))"),0.116164350060199)</f>
        <v>0.1161643501</v>
      </c>
      <c r="C223" s="12" t="str">
        <f>IFERROR(__xludf.DUMMYFUNCTION("FILTER(REGEXEXTRACT(A223, ""\d+\.\d+""), REGEXMATCH(A223, ""\(.*, 4\):""))"),"#N/A")</f>
        <v>#N/A</v>
      </c>
    </row>
    <row r="224">
      <c r="A224" s="3" t="s">
        <v>1584</v>
      </c>
      <c r="B224" s="12">
        <f>IFERROR(__xludf.DUMMYFUNCTION("VALUE(REGEXEXTRACT(A224, ""\d+\.\d+""))"),0.118075308522531)</f>
        <v>0.1180753085</v>
      </c>
      <c r="C224" s="12" t="str">
        <f>IFERROR(__xludf.DUMMYFUNCTION("FILTER(REGEXEXTRACT(A224, ""\d+\.\d+""), REGEXMATCH(A224, ""\(.*, 4\):""))"),"#N/A")</f>
        <v>#N/A</v>
      </c>
    </row>
    <row r="225">
      <c r="A225" s="3" t="s">
        <v>1585</v>
      </c>
      <c r="B225" s="12">
        <f>IFERROR(__xludf.DUMMYFUNCTION("VALUE(REGEXEXTRACT(A225, ""\d+\.\d+""))"),0.114547539958966)</f>
        <v>0.11454754</v>
      </c>
      <c r="C225" s="12" t="str">
        <f>IFERROR(__xludf.DUMMYFUNCTION("FILTER(REGEXEXTRACT(A225, ""\d+\.\d+""), REGEXMATCH(A225, ""\(.*, 4\):""))"),"#N/A")</f>
        <v>#N/A</v>
      </c>
    </row>
    <row r="226">
      <c r="A226" s="3" t="s">
        <v>1586</v>
      </c>
      <c r="B226" s="12">
        <f>IFERROR(__xludf.DUMMYFUNCTION("VALUE(REGEXEXTRACT(A226, ""\d+\.\d+""))"),0.114689267976927)</f>
        <v>0.114689268</v>
      </c>
      <c r="C226" s="12" t="str">
        <f>IFERROR(__xludf.DUMMYFUNCTION("FILTER(REGEXEXTRACT(A226, ""\d+\.\d+""), REGEXMATCH(A226, ""\(.*, 4\):""))"),"0.11468926797692762")</f>
        <v>0.11468926797692762</v>
      </c>
    </row>
    <row r="227">
      <c r="A227" s="3" t="s">
        <v>1587</v>
      </c>
      <c r="B227" s="12">
        <f>IFERROR(__xludf.DUMMYFUNCTION("VALUE(REGEXEXTRACT(A227, ""\d+\.\d+""))"),0.114567218060469)</f>
        <v>0.1145672181</v>
      </c>
      <c r="C227" s="12" t="str">
        <f>IFERROR(__xludf.DUMMYFUNCTION("FILTER(REGEXEXTRACT(A227, ""\d+\.\d+""), REGEXMATCH(A227, ""\(.*, 4\):""))"),"#N/A")</f>
        <v>#N/A</v>
      </c>
    </row>
    <row r="228">
      <c r="A228" s="3" t="s">
        <v>1588</v>
      </c>
      <c r="B228" s="12">
        <f>IFERROR(__xludf.DUMMYFUNCTION("VALUE(REGEXEXTRACT(A228, ""\d+\.\d+""))"),0.100032936968647)</f>
        <v>0.100032937</v>
      </c>
      <c r="C228" s="12" t="str">
        <f>IFERROR(__xludf.DUMMYFUNCTION("FILTER(REGEXEXTRACT(A228, ""\d+\.\d+""), REGEXMATCH(A228, ""\(.*, 4\):""))"),"#N/A")</f>
        <v>#N/A</v>
      </c>
    </row>
    <row r="229">
      <c r="A229" s="3" t="s">
        <v>1589</v>
      </c>
      <c r="B229" s="12">
        <f>IFERROR(__xludf.DUMMYFUNCTION("VALUE(REGEXEXTRACT(A229, ""\d+\.\d+""))"),0.120498859357339)</f>
        <v>0.1204988594</v>
      </c>
      <c r="C229" s="12" t="str">
        <f>IFERROR(__xludf.DUMMYFUNCTION("FILTER(REGEXEXTRACT(A229, ""\d+\.\d+""), REGEXMATCH(A229, ""\(.*, 4\):""))"),"#N/A")</f>
        <v>#N/A</v>
      </c>
    </row>
    <row r="230">
      <c r="A230" s="3" t="s">
        <v>1590</v>
      </c>
      <c r="B230" s="12">
        <f>IFERROR(__xludf.DUMMYFUNCTION("VALUE(REGEXEXTRACT(A230, ""\d+\.\d+""))"),0.114489229354022)</f>
        <v>0.1144892294</v>
      </c>
      <c r="C230" s="12" t="str">
        <f>IFERROR(__xludf.DUMMYFUNCTION("FILTER(REGEXEXTRACT(A230, ""\d+\.\d+""), REGEXMATCH(A230, ""\(.*, 4\):""))"),"#N/A")</f>
        <v>#N/A</v>
      </c>
    </row>
    <row r="231">
      <c r="A231" s="3" t="s">
        <v>1591</v>
      </c>
      <c r="B231" s="12">
        <f>IFERROR(__xludf.DUMMYFUNCTION("VALUE(REGEXEXTRACT(A231, ""\d+\.\d+""))"),0.131988534448867)</f>
        <v>0.1319885344</v>
      </c>
      <c r="C231" s="12" t="str">
        <f>IFERROR(__xludf.DUMMYFUNCTION("FILTER(REGEXEXTRACT(A231, ""\d+\.\d+""), REGEXMATCH(A231, ""\(.*, 4\):""))"),"0.13198853444886727")</f>
        <v>0.13198853444886727</v>
      </c>
    </row>
    <row r="232">
      <c r="A232" s="3" t="s">
        <v>1592</v>
      </c>
      <c r="B232" s="12">
        <f>IFERROR(__xludf.DUMMYFUNCTION("VALUE(REGEXEXTRACT(A232, ""\d+\.\d+""))"),0.0622527308620816)</f>
        <v>0.06225273086</v>
      </c>
      <c r="C232" s="12" t="str">
        <f>IFERROR(__xludf.DUMMYFUNCTION("FILTER(REGEXEXTRACT(A232, ""\d+\.\d+""), REGEXMATCH(A232, ""\(.*, 4\):""))"),"#N/A")</f>
        <v>#N/A</v>
      </c>
    </row>
    <row r="233">
      <c r="A233" s="3" t="s">
        <v>1593</v>
      </c>
      <c r="B233" s="12">
        <f>IFERROR(__xludf.DUMMYFUNCTION("VALUE(REGEXEXTRACT(A233, ""\d+\.\d+""))"),0.0767578259373925)</f>
        <v>0.07675782594</v>
      </c>
      <c r="C233" s="12" t="str">
        <f>IFERROR(__xludf.DUMMYFUNCTION("FILTER(REGEXEXTRACT(A233, ""\d+\.\d+""), REGEXMATCH(A233, ""\(.*, 4\):""))"),"#N/A")</f>
        <v>#N/A</v>
      </c>
    </row>
    <row r="234">
      <c r="A234" s="3" t="s">
        <v>1594</v>
      </c>
      <c r="B234" s="12">
        <f>IFERROR(__xludf.DUMMYFUNCTION("VALUE(REGEXEXTRACT(A234, ""\d+\.\d+""))"),0.071593920462922)</f>
        <v>0.07159392046</v>
      </c>
      <c r="C234" s="12" t="str">
        <f>IFERROR(__xludf.DUMMYFUNCTION("FILTER(REGEXEXTRACT(A234, ""\d+\.\d+""), REGEXMATCH(A234, ""\(.*, 4\):""))"),"#N/A")</f>
        <v>#N/A</v>
      </c>
    </row>
    <row r="235">
      <c r="A235" s="3" t="s">
        <v>1595</v>
      </c>
      <c r="B235" s="12">
        <f>IFERROR(__xludf.DUMMYFUNCTION("VALUE(REGEXEXTRACT(A235, ""\d+\.\d+""))"),0.0895642292004521)</f>
        <v>0.0895642292</v>
      </c>
      <c r="C235" s="12" t="str">
        <f>IFERROR(__xludf.DUMMYFUNCTION("FILTER(REGEXEXTRACT(A235, ""\d+\.\d+""), REGEXMATCH(A235, ""\(.*, 4\):""))"),"#N/A")</f>
        <v>#N/A</v>
      </c>
    </row>
    <row r="236">
      <c r="A236" s="3" t="s">
        <v>1596</v>
      </c>
      <c r="B236" s="12">
        <f>IFERROR(__xludf.DUMMYFUNCTION("VALUE(REGEXEXTRACT(A236, ""\d+\.\d+""))"),0.0869450856000294)</f>
        <v>0.0869450856</v>
      </c>
      <c r="C236" s="12" t="str">
        <f>IFERROR(__xludf.DUMMYFUNCTION("FILTER(REGEXEXTRACT(A236, ""\d+\.\d+""), REGEXMATCH(A236, ""\(.*, 4\):""))"),"0.08694508560002949")</f>
        <v>0.08694508560002949</v>
      </c>
    </row>
    <row r="237">
      <c r="A237" s="3" t="s">
        <v>1597</v>
      </c>
      <c r="B237" s="12">
        <f>IFERROR(__xludf.DUMMYFUNCTION("VALUE(REGEXEXTRACT(A237, ""\d+\.\d+""))"),0.0915539192650744)</f>
        <v>0.09155391927</v>
      </c>
      <c r="C237" s="12" t="str">
        <f>IFERROR(__xludf.DUMMYFUNCTION("FILTER(REGEXEXTRACT(A237, ""\d+\.\d+""), REGEXMATCH(A237, ""\(.*, 4\):""))"),"#N/A")</f>
        <v>#N/A</v>
      </c>
    </row>
    <row r="238">
      <c r="A238" s="3" t="s">
        <v>1598</v>
      </c>
      <c r="B238" s="12">
        <f>IFERROR(__xludf.DUMMYFUNCTION("VALUE(REGEXEXTRACT(A238, ""\d+\.\d+""))"),0.0758922735760971)</f>
        <v>0.07589227358</v>
      </c>
      <c r="C238" s="12" t="str">
        <f>IFERROR(__xludf.DUMMYFUNCTION("FILTER(REGEXEXTRACT(A238, ""\d+\.\d+""), REGEXMATCH(A238, ""\(.*, 4\):""))"),"#N/A")</f>
        <v>#N/A</v>
      </c>
    </row>
    <row r="239">
      <c r="A239" s="3" t="s">
        <v>1599</v>
      </c>
      <c r="B239" s="12">
        <f>IFERROR(__xludf.DUMMYFUNCTION("VALUE(REGEXEXTRACT(A239, ""\d+\.\d+""))"),0.0852055191594181)</f>
        <v>0.08520551916</v>
      </c>
      <c r="C239" s="12" t="str">
        <f>IFERROR(__xludf.DUMMYFUNCTION("FILTER(REGEXEXTRACT(A239, ""\d+\.\d+""), REGEXMATCH(A239, ""\(.*, 4\):""))"),"#N/A")</f>
        <v>#N/A</v>
      </c>
    </row>
    <row r="240">
      <c r="A240" s="3" t="s">
        <v>1600</v>
      </c>
      <c r="B240" s="12">
        <f>IFERROR(__xludf.DUMMYFUNCTION("VALUE(REGEXEXTRACT(A240, ""\d+\.\d+""))"),0.078532648256671)</f>
        <v>0.07853264826</v>
      </c>
      <c r="C240" s="12" t="str">
        <f>IFERROR(__xludf.DUMMYFUNCTION("FILTER(REGEXEXTRACT(A240, ""\d+\.\d+""), REGEXMATCH(A240, ""\(.*, 4\):""))"),"#N/A")</f>
        <v>#N/A</v>
      </c>
    </row>
    <row r="241">
      <c r="A241" s="3" t="s">
        <v>1601</v>
      </c>
      <c r="B241" s="12">
        <f>IFERROR(__xludf.DUMMYFUNCTION("VALUE(REGEXEXTRACT(A241, ""\d+\.\d+""))"),0.081187562195931)</f>
        <v>0.0811875622</v>
      </c>
      <c r="C241" s="12" t="str">
        <f>IFERROR(__xludf.DUMMYFUNCTION("FILTER(REGEXEXTRACT(A241, ""\d+\.\d+""), REGEXMATCH(A241, ""\(.*, 4\):""))"),"0.081187562195931")</f>
        <v>0.081187562195931</v>
      </c>
    </row>
    <row r="242">
      <c r="A242" s="3" t="s">
        <v>1602</v>
      </c>
      <c r="B242" s="12">
        <f>IFERROR(__xludf.DUMMYFUNCTION("VALUE(REGEXEXTRACT(A242, ""\d+\.\d+""))"),0.108895118080126)</f>
        <v>0.1088951181</v>
      </c>
      <c r="C242" s="12" t="str">
        <f>IFERROR(__xludf.DUMMYFUNCTION("FILTER(REGEXEXTRACT(A242, ""\d+\.\d+""), REGEXMATCH(A242, ""\(.*, 4\):""))"),"#N/A")</f>
        <v>#N/A</v>
      </c>
    </row>
    <row r="243">
      <c r="A243" s="3" t="s">
        <v>1603</v>
      </c>
      <c r="B243" s="12">
        <f>IFERROR(__xludf.DUMMYFUNCTION("VALUE(REGEXEXTRACT(A243, ""\d+\.\d+""))"),0.115540822414492)</f>
        <v>0.1155408224</v>
      </c>
      <c r="C243" s="12" t="str">
        <f>IFERROR(__xludf.DUMMYFUNCTION("FILTER(REGEXEXTRACT(A243, ""\d+\.\d+""), REGEXMATCH(A243, ""\(.*, 4\):""))"),"#N/A")</f>
        <v>#N/A</v>
      </c>
    </row>
    <row r="244">
      <c r="A244" s="3" t="s">
        <v>1604</v>
      </c>
      <c r="B244" s="12">
        <f>IFERROR(__xludf.DUMMYFUNCTION("VALUE(REGEXEXTRACT(A244, ""\d+\.\d+""))"),0.125867089982922)</f>
        <v>0.12586709</v>
      </c>
      <c r="C244" s="12" t="str">
        <f>IFERROR(__xludf.DUMMYFUNCTION("FILTER(REGEXEXTRACT(A244, ""\d+\.\d+""), REGEXMATCH(A244, ""\(.*, 4\):""))"),"#N/A")</f>
        <v>#N/A</v>
      </c>
    </row>
    <row r="245">
      <c r="A245" s="3" t="s">
        <v>1605</v>
      </c>
      <c r="B245" s="12">
        <f>IFERROR(__xludf.DUMMYFUNCTION("VALUE(REGEXEXTRACT(A245, ""\d+\.\d+""))"),0.122849193679664)</f>
        <v>0.1228491937</v>
      </c>
      <c r="C245" s="12" t="str">
        <f>IFERROR(__xludf.DUMMYFUNCTION("FILTER(REGEXEXTRACT(A245, ""\d+\.\d+""), REGEXMATCH(A245, ""\(.*, 4\):""))"),"#N/A")</f>
        <v>#N/A</v>
      </c>
    </row>
    <row r="246">
      <c r="A246" s="3" t="s">
        <v>1606</v>
      </c>
      <c r="B246" s="12">
        <f>IFERROR(__xludf.DUMMYFUNCTION("VALUE(REGEXEXTRACT(A246, ""\d+\.\d+""))"),0.130278891161727)</f>
        <v>0.1302788912</v>
      </c>
      <c r="C246" s="12" t="str">
        <f>IFERROR(__xludf.DUMMYFUNCTION("FILTER(REGEXEXTRACT(A246, ""\d+\.\d+""), REGEXMATCH(A246, ""\(.*, 4\):""))"),"0.13027889116172786")</f>
        <v>0.13027889116172786</v>
      </c>
    </row>
    <row r="247">
      <c r="A247" s="3" t="s">
        <v>1607</v>
      </c>
      <c r="B247" s="12">
        <f>IFERROR(__xludf.DUMMYFUNCTION("VALUE(REGEXEXTRACT(A247, ""\d+\.\d+""))"),0.101402155434542)</f>
        <v>0.1014021554</v>
      </c>
      <c r="C247" s="12" t="str">
        <f>IFERROR(__xludf.DUMMYFUNCTION("FILTER(REGEXEXTRACT(A247, ""\d+\.\d+""), REGEXMATCH(A247, ""\(.*, 4\):""))"),"#N/A")</f>
        <v>#N/A</v>
      </c>
    </row>
    <row r="248">
      <c r="A248" s="3" t="s">
        <v>1608</v>
      </c>
      <c r="B248" s="12">
        <f>IFERROR(__xludf.DUMMYFUNCTION("VALUE(REGEXEXTRACT(A248, ""\d+\.\d+""))"),0.102250267979999)</f>
        <v>0.102250268</v>
      </c>
      <c r="C248" s="12" t="str">
        <f>IFERROR(__xludf.DUMMYFUNCTION("FILTER(REGEXEXTRACT(A248, ""\d+\.\d+""), REGEXMATCH(A248, ""\(.*, 4\):""))"),"#N/A")</f>
        <v>#N/A</v>
      </c>
    </row>
    <row r="249">
      <c r="A249" s="3" t="s">
        <v>1609</v>
      </c>
      <c r="B249" s="12">
        <f>IFERROR(__xludf.DUMMYFUNCTION("VALUE(REGEXEXTRACT(A249, ""\d+\.\d+""))"),0.118364475450267)</f>
        <v>0.1183644755</v>
      </c>
      <c r="C249" s="12" t="str">
        <f>IFERROR(__xludf.DUMMYFUNCTION("FILTER(REGEXEXTRACT(A249, ""\d+\.\d+""), REGEXMATCH(A249, ""\(.*, 4\):""))"),"#N/A")</f>
        <v>#N/A</v>
      </c>
    </row>
    <row r="250">
      <c r="A250" s="3" t="s">
        <v>1610</v>
      </c>
      <c r="B250" s="12">
        <f>IFERROR(__xludf.DUMMYFUNCTION("VALUE(REGEXEXTRACT(A250, ""\d+\.\d+""))"),0.116001822878274)</f>
        <v>0.1160018229</v>
      </c>
      <c r="C250" s="12" t="str">
        <f>IFERROR(__xludf.DUMMYFUNCTION("FILTER(REGEXEXTRACT(A250, ""\d+\.\d+""), REGEXMATCH(A250, ""\(.*, 4\):""))"),"#N/A")</f>
        <v>#N/A</v>
      </c>
    </row>
    <row r="251">
      <c r="A251" s="3" t="s">
        <v>1611</v>
      </c>
      <c r="B251" s="12">
        <f>IFERROR(__xludf.DUMMYFUNCTION("VALUE(REGEXEXTRACT(A251, ""\d+\.\d+""))"),0.136510637423829)</f>
        <v>0.1365106374</v>
      </c>
      <c r="C251" s="12" t="str">
        <f>IFERROR(__xludf.DUMMYFUNCTION("FILTER(REGEXEXTRACT(A251, ""\d+\.\d+""), REGEXMATCH(A251, ""\(.*, 4\):""))"),"0.13651063742382918")</f>
        <v>0.13651063742382918</v>
      </c>
    </row>
    <row r="252">
      <c r="A252" s="3" t="s">
        <v>1612</v>
      </c>
      <c r="B252" s="12">
        <f>IFERROR(__xludf.DUMMYFUNCTION("VALUE(REGEXEXTRACT(A252, ""\d+\.\d+""))"),0.118564418091798)</f>
        <v>0.1185644181</v>
      </c>
      <c r="C252" s="12" t="str">
        <f>IFERROR(__xludf.DUMMYFUNCTION("FILTER(REGEXEXTRACT(A252, ""\d+\.\d+""), REGEXMATCH(A252, ""\(.*, 4\):""))"),"#N/A")</f>
        <v>#N/A</v>
      </c>
    </row>
    <row r="253">
      <c r="A253" s="3" t="s">
        <v>1613</v>
      </c>
      <c r="B253" s="12">
        <f>IFERROR(__xludf.DUMMYFUNCTION("VALUE(REGEXEXTRACT(A253, ""\d+\.\d+""))"),0.105735315233549)</f>
        <v>0.1057353152</v>
      </c>
      <c r="C253" s="12" t="str">
        <f>IFERROR(__xludf.DUMMYFUNCTION("FILTER(REGEXEXTRACT(A253, ""\d+\.\d+""), REGEXMATCH(A253, ""\(.*, 4\):""))"),"#N/A")</f>
        <v>#N/A</v>
      </c>
    </row>
    <row r="254">
      <c r="A254" s="3" t="s">
        <v>1614</v>
      </c>
      <c r="B254" s="12">
        <f>IFERROR(__xludf.DUMMYFUNCTION("VALUE(REGEXEXTRACT(A254, ""\d+\.\d+""))"),0.129112913257408)</f>
        <v>0.1291129133</v>
      </c>
      <c r="C254" s="12" t="str">
        <f>IFERROR(__xludf.DUMMYFUNCTION("FILTER(REGEXEXTRACT(A254, ""\d+\.\d+""), REGEXMATCH(A254, ""\(.*, 4\):""))"),"#N/A")</f>
        <v>#N/A</v>
      </c>
    </row>
    <row r="255">
      <c r="A255" s="3" t="s">
        <v>1615</v>
      </c>
      <c r="B255" s="12">
        <f>IFERROR(__xludf.DUMMYFUNCTION("VALUE(REGEXEXTRACT(A255, ""\d+\.\d+""))"),0.122602300788736)</f>
        <v>0.1226023008</v>
      </c>
      <c r="C255" s="12" t="str">
        <f>IFERROR(__xludf.DUMMYFUNCTION("FILTER(REGEXEXTRACT(A255, ""\d+\.\d+""), REGEXMATCH(A255, ""\(.*, 4\):""))"),"#N/A")</f>
        <v>#N/A</v>
      </c>
    </row>
    <row r="256">
      <c r="A256" s="3" t="s">
        <v>1616</v>
      </c>
      <c r="B256" s="12">
        <f>IFERROR(__xludf.DUMMYFUNCTION("VALUE(REGEXEXTRACT(A256, ""\d+\.\d+""))"),0.119253218831392)</f>
        <v>0.1192532188</v>
      </c>
      <c r="C256" s="12" t="str">
        <f>IFERROR(__xludf.DUMMYFUNCTION("FILTER(REGEXEXTRACT(A256, ""\d+\.\d+""), REGEXMATCH(A256, ""\(.*, 4\):""))"),"0.1192532188313922")</f>
        <v>0.1192532188313922</v>
      </c>
    </row>
    <row r="257">
      <c r="A257" s="3" t="s">
        <v>1617</v>
      </c>
      <c r="B257" s="12">
        <f>IFERROR(__xludf.DUMMYFUNCTION("VALUE(REGEXEXTRACT(A257, ""\d+\.\d+""))"),0.128040323311342)</f>
        <v>0.1280403233</v>
      </c>
      <c r="C257" s="12" t="str">
        <f>IFERROR(__xludf.DUMMYFUNCTION("FILTER(REGEXEXTRACT(A257, ""\d+\.\d+""), REGEXMATCH(A257, ""\(.*, 4\):""))"),"#N/A")</f>
        <v>#N/A</v>
      </c>
    </row>
    <row r="258">
      <c r="A258" s="3" t="s">
        <v>1618</v>
      </c>
      <c r="B258" s="12">
        <f>IFERROR(__xludf.DUMMYFUNCTION("VALUE(REGEXEXTRACT(A258, ""\d+\.\d+""))"),0.126802509106712)</f>
        <v>0.1268025091</v>
      </c>
      <c r="C258" s="12" t="str">
        <f>IFERROR(__xludf.DUMMYFUNCTION("FILTER(REGEXEXTRACT(A258, ""\d+\.\d+""), REGEXMATCH(A258, ""\(.*, 4\):""))"),"#N/A")</f>
        <v>#N/A</v>
      </c>
    </row>
    <row r="259">
      <c r="A259" s="3" t="s">
        <v>1619</v>
      </c>
      <c r="B259" s="12">
        <f>IFERROR(__xludf.DUMMYFUNCTION("VALUE(REGEXEXTRACT(A259, ""\d+\.\d+""))"),0.114531954503292)</f>
        <v>0.1145319545</v>
      </c>
      <c r="C259" s="12" t="str">
        <f>IFERROR(__xludf.DUMMYFUNCTION("FILTER(REGEXEXTRACT(A259, ""\d+\.\d+""), REGEXMATCH(A259, ""\(.*, 4\):""))"),"#N/A")</f>
        <v>#N/A</v>
      </c>
    </row>
    <row r="260">
      <c r="A260" s="3" t="s">
        <v>1620</v>
      </c>
      <c r="B260" s="12">
        <f>IFERROR(__xludf.DUMMYFUNCTION("VALUE(REGEXEXTRACT(A260, ""\d+\.\d+""))"),0.13450288366443)</f>
        <v>0.1345028837</v>
      </c>
      <c r="C260" s="12" t="str">
        <f>IFERROR(__xludf.DUMMYFUNCTION("FILTER(REGEXEXTRACT(A260, ""\d+\.\d+""), REGEXMATCH(A260, ""\(.*, 4\):""))"),"#N/A")</f>
        <v>#N/A</v>
      </c>
    </row>
    <row r="261">
      <c r="A261" s="3" t="s">
        <v>1621</v>
      </c>
      <c r="B261" s="12">
        <f>IFERROR(__xludf.DUMMYFUNCTION("VALUE(REGEXEXTRACT(A261, ""\d+\.\d+""))"),0.132488393932134)</f>
        <v>0.1324883939</v>
      </c>
      <c r="C261" s="12" t="str">
        <f>IFERROR(__xludf.DUMMYFUNCTION("FILTER(REGEXEXTRACT(A261, ""\d+\.\d+""), REGEXMATCH(A261, ""\(.*, 4\):""))"),"0.13248839393213427")</f>
        <v>0.13248839393213427</v>
      </c>
    </row>
    <row r="262">
      <c r="A262" s="3" t="s">
        <v>1622</v>
      </c>
      <c r="B262" s="12">
        <f>IFERROR(__xludf.DUMMYFUNCTION("VALUE(REGEXEXTRACT(A262, ""\d+\.\d+""))"),0.108003702577522)</f>
        <v>0.1080037026</v>
      </c>
      <c r="C262" s="12" t="str">
        <f>IFERROR(__xludf.DUMMYFUNCTION("FILTER(REGEXEXTRACT(A262, ""\d+\.\d+""), REGEXMATCH(A262, ""\(.*, 4\):""))"),"#N/A")</f>
        <v>#N/A</v>
      </c>
    </row>
    <row r="263">
      <c r="A263" s="3" t="s">
        <v>1623</v>
      </c>
      <c r="B263" s="12">
        <f>IFERROR(__xludf.DUMMYFUNCTION("VALUE(REGEXEXTRACT(A263, ""\d+\.\d+""))"),0.120415194312374)</f>
        <v>0.1204151943</v>
      </c>
      <c r="C263" s="12" t="str">
        <f>IFERROR(__xludf.DUMMYFUNCTION("FILTER(REGEXEXTRACT(A263, ""\d+\.\d+""), REGEXMATCH(A263, ""\(.*, 4\):""))"),"#N/A")</f>
        <v>#N/A</v>
      </c>
    </row>
    <row r="264">
      <c r="A264" s="3" t="s">
        <v>1624</v>
      </c>
      <c r="B264" s="12">
        <f>IFERROR(__xludf.DUMMYFUNCTION("VALUE(REGEXEXTRACT(A264, ""\d+\.\d+""))"),0.133778462316944)</f>
        <v>0.1337784623</v>
      </c>
      <c r="C264" s="12" t="str">
        <f>IFERROR(__xludf.DUMMYFUNCTION("FILTER(REGEXEXTRACT(A264, ""\d+\.\d+""), REGEXMATCH(A264, ""\(.*, 4\):""))"),"#N/A")</f>
        <v>#N/A</v>
      </c>
    </row>
    <row r="265">
      <c r="A265" s="3" t="s">
        <v>1625</v>
      </c>
      <c r="B265" s="12">
        <f>IFERROR(__xludf.DUMMYFUNCTION("VALUE(REGEXEXTRACT(A265, ""\d+\.\d+""))"),0.129975494035333)</f>
        <v>0.129975494</v>
      </c>
      <c r="C265" s="12" t="str">
        <f>IFERROR(__xludf.DUMMYFUNCTION("FILTER(REGEXEXTRACT(A265, ""\d+\.\d+""), REGEXMATCH(A265, ""\(.*, 4\):""))"),"#N/A")</f>
        <v>#N/A</v>
      </c>
    </row>
    <row r="266">
      <c r="A266" s="3" t="s">
        <v>1626</v>
      </c>
      <c r="B266" s="12">
        <f>IFERROR(__xludf.DUMMYFUNCTION("VALUE(REGEXEXTRACT(A266, ""\d+\.\d+""))"),0.141989352210182)</f>
        <v>0.1419893522</v>
      </c>
      <c r="C266" s="12" t="str">
        <f>IFERROR(__xludf.DUMMYFUNCTION("FILTER(REGEXEXTRACT(A266, ""\d+\.\d+""), REGEXMATCH(A266, ""\(.*, 4\):""))"),"0.14198935221018233")</f>
        <v>0.14198935221018233</v>
      </c>
    </row>
    <row r="267">
      <c r="A267" s="3" t="s">
        <v>1627</v>
      </c>
      <c r="B267" s="12">
        <f>IFERROR(__xludf.DUMMYFUNCTION("VALUE(REGEXEXTRACT(A267, ""\d+\.\d+""))"),0.104560935119661)</f>
        <v>0.1045609351</v>
      </c>
      <c r="C267" s="12" t="str">
        <f>IFERROR(__xludf.DUMMYFUNCTION("FILTER(REGEXEXTRACT(A267, ""\d+\.\d+""), REGEXMATCH(A267, ""\(.*, 4\):""))"),"#N/A")</f>
        <v>#N/A</v>
      </c>
    </row>
    <row r="268">
      <c r="A268" s="3" t="s">
        <v>1628</v>
      </c>
      <c r="B268" s="12">
        <f>IFERROR(__xludf.DUMMYFUNCTION("VALUE(REGEXEXTRACT(A268, ""\d+\.\d+""))"),0.0955767348057644)</f>
        <v>0.09557673481</v>
      </c>
      <c r="C268" s="12" t="str">
        <f>IFERROR(__xludf.DUMMYFUNCTION("FILTER(REGEXEXTRACT(A268, ""\d+\.\d+""), REGEXMATCH(A268, ""\(.*, 4\):""))"),"#N/A")</f>
        <v>#N/A</v>
      </c>
    </row>
    <row r="269">
      <c r="A269" s="3" t="s">
        <v>1629</v>
      </c>
      <c r="B269" s="12">
        <f>IFERROR(__xludf.DUMMYFUNCTION("VALUE(REGEXEXTRACT(A269, ""\d+\.\d+""))"),0.117220924554032)</f>
        <v>0.1172209246</v>
      </c>
      <c r="C269" s="12" t="str">
        <f>IFERROR(__xludf.DUMMYFUNCTION("FILTER(REGEXEXTRACT(A269, ""\d+\.\d+""), REGEXMATCH(A269, ""\(.*, 4\):""))"),"#N/A")</f>
        <v>#N/A</v>
      </c>
    </row>
    <row r="270">
      <c r="A270" s="3" t="s">
        <v>1630</v>
      </c>
      <c r="B270" s="12">
        <f>IFERROR(__xludf.DUMMYFUNCTION("VALUE(REGEXEXTRACT(A270, ""\d+\.\d+""))"),0.121089054591134)</f>
        <v>0.1210890546</v>
      </c>
      <c r="C270" s="12" t="str">
        <f>IFERROR(__xludf.DUMMYFUNCTION("FILTER(REGEXEXTRACT(A270, ""\d+\.\d+""), REGEXMATCH(A270, ""\(.*, 4\):""))"),"#N/A")</f>
        <v>#N/A</v>
      </c>
    </row>
    <row r="271">
      <c r="A271" s="3" t="s">
        <v>1631</v>
      </c>
      <c r="B271" s="12">
        <f>IFERROR(__xludf.DUMMYFUNCTION("VALUE(REGEXEXTRACT(A271, ""\d+\.\d+""))"),0.116580446597498)</f>
        <v>0.1165804466</v>
      </c>
      <c r="C271" s="12" t="str">
        <f>IFERROR(__xludf.DUMMYFUNCTION("FILTER(REGEXEXTRACT(A271, ""\d+\.\d+""), REGEXMATCH(A271, ""\(.*, 4\):""))"),"0.11658044659749865")</f>
        <v>0.11658044659749865</v>
      </c>
    </row>
    <row r="272">
      <c r="A272" s="3" t="s">
        <v>1632</v>
      </c>
      <c r="B272" s="12">
        <f>IFERROR(__xludf.DUMMYFUNCTION("VALUE(REGEXEXTRACT(A272, ""\d+\.\d+""))"),0.103346759208069)</f>
        <v>0.1033467592</v>
      </c>
      <c r="C272" s="12" t="str">
        <f>IFERROR(__xludf.DUMMYFUNCTION("FILTER(REGEXEXTRACT(A272, ""\d+\.\d+""), REGEXMATCH(A272, ""\(.*, 4\):""))"),"#N/A")</f>
        <v>#N/A</v>
      </c>
    </row>
    <row r="273">
      <c r="A273" s="3" t="s">
        <v>1633</v>
      </c>
      <c r="B273" s="12">
        <f>IFERROR(__xludf.DUMMYFUNCTION("VALUE(REGEXEXTRACT(A273, ""\d+\.\d+""))"),0.100758375718708)</f>
        <v>0.1007583757</v>
      </c>
      <c r="C273" s="12" t="str">
        <f>IFERROR(__xludf.DUMMYFUNCTION("FILTER(REGEXEXTRACT(A273, ""\d+\.\d+""), REGEXMATCH(A273, ""\(.*, 4\):""))"),"#N/A")</f>
        <v>#N/A</v>
      </c>
    </row>
    <row r="274">
      <c r="A274" s="3" t="s">
        <v>1634</v>
      </c>
      <c r="B274" s="12">
        <f>IFERROR(__xludf.DUMMYFUNCTION("VALUE(REGEXEXTRACT(A274, ""\d+\.\d+""))"),0.110913951929456)</f>
        <v>0.1109139519</v>
      </c>
      <c r="C274" s="12" t="str">
        <f>IFERROR(__xludf.DUMMYFUNCTION("FILTER(REGEXEXTRACT(A274, ""\d+\.\d+""), REGEXMATCH(A274, ""\(.*, 4\):""))"),"#N/A")</f>
        <v>#N/A</v>
      </c>
    </row>
    <row r="275">
      <c r="A275" s="3" t="s">
        <v>1635</v>
      </c>
      <c r="B275" s="12">
        <f>IFERROR(__xludf.DUMMYFUNCTION("VALUE(REGEXEXTRACT(A275, ""\d+\.\d+""))"),0.12321590971915)</f>
        <v>0.1232159097</v>
      </c>
      <c r="C275" s="12" t="str">
        <f>IFERROR(__xludf.DUMMYFUNCTION("FILTER(REGEXEXTRACT(A275, ""\d+\.\d+""), REGEXMATCH(A275, ""\(.*, 4\):""))"),"#N/A")</f>
        <v>#N/A</v>
      </c>
    </row>
    <row r="276">
      <c r="A276" s="3" t="s">
        <v>1636</v>
      </c>
      <c r="B276" s="12">
        <f>IFERROR(__xludf.DUMMYFUNCTION("VALUE(REGEXEXTRACT(A276, ""\d+\.\d+""))"),0.128923223346356)</f>
        <v>0.1289232233</v>
      </c>
      <c r="C276" s="12" t="str">
        <f>IFERROR(__xludf.DUMMYFUNCTION("FILTER(REGEXEXTRACT(A276, ""\d+\.\d+""), REGEXMATCH(A276, ""\(.*, 4\):""))"),"0.1289232233463561")</f>
        <v>0.1289232233463561</v>
      </c>
    </row>
    <row r="277">
      <c r="A277" s="3" t="s">
        <v>1637</v>
      </c>
      <c r="B277" s="12">
        <f>IFERROR(__xludf.DUMMYFUNCTION("VALUE(REGEXEXTRACT(A277, ""\d+\.\d+""))"),0.109163775707651)</f>
        <v>0.1091637757</v>
      </c>
      <c r="C277" s="12" t="str">
        <f>IFERROR(__xludf.DUMMYFUNCTION("FILTER(REGEXEXTRACT(A277, ""\d+\.\d+""), REGEXMATCH(A277, ""\(.*, 4\):""))"),"#N/A")</f>
        <v>#N/A</v>
      </c>
    </row>
    <row r="278">
      <c r="A278" s="3" t="s">
        <v>1638</v>
      </c>
      <c r="B278" s="12">
        <f>IFERROR(__xludf.DUMMYFUNCTION("VALUE(REGEXEXTRACT(A278, ""\d+\.\d+""))"),0.115884057570396)</f>
        <v>0.1158840576</v>
      </c>
      <c r="C278" s="12" t="str">
        <f>IFERROR(__xludf.DUMMYFUNCTION("FILTER(REGEXEXTRACT(A278, ""\d+\.\d+""), REGEXMATCH(A278, ""\(.*, 4\):""))"),"#N/A")</f>
        <v>#N/A</v>
      </c>
    </row>
    <row r="279">
      <c r="A279" s="3" t="s">
        <v>1639</v>
      </c>
      <c r="B279" s="12">
        <f>IFERROR(__xludf.DUMMYFUNCTION("VALUE(REGEXEXTRACT(A279, ""\d+\.\d+""))"),0.104802263010467)</f>
        <v>0.104802263</v>
      </c>
      <c r="C279" s="12" t="str">
        <f>IFERROR(__xludf.DUMMYFUNCTION("FILTER(REGEXEXTRACT(A279, ""\d+\.\d+""), REGEXMATCH(A279, ""\(.*, 4\):""))"),"#N/A")</f>
        <v>#N/A</v>
      </c>
    </row>
    <row r="280">
      <c r="A280" s="3" t="s">
        <v>1640</v>
      </c>
      <c r="B280" s="12">
        <f>IFERROR(__xludf.DUMMYFUNCTION("VALUE(REGEXEXTRACT(A280, ""\d+\.\d+""))"),0.11411576006499)</f>
        <v>0.1141157601</v>
      </c>
      <c r="C280" s="12" t="str">
        <f>IFERROR(__xludf.DUMMYFUNCTION("FILTER(REGEXEXTRACT(A280, ""\d+\.\d+""), REGEXMATCH(A280, ""\(.*, 4\):""))"),"#N/A")</f>
        <v>#N/A</v>
      </c>
    </row>
    <row r="281">
      <c r="A281" s="3" t="s">
        <v>1641</v>
      </c>
      <c r="B281" s="12">
        <f>IFERROR(__xludf.DUMMYFUNCTION("VALUE(REGEXEXTRACT(A281, ""\d+\.\d+""))"),0.123671137863039)</f>
        <v>0.1236711379</v>
      </c>
      <c r="C281" s="12" t="str">
        <f>IFERROR(__xludf.DUMMYFUNCTION("FILTER(REGEXEXTRACT(A281, ""\d+\.\d+""), REGEXMATCH(A281, ""\(.*, 4\):""))"),"0.12367113786303996")</f>
        <v>0.12367113786303996</v>
      </c>
    </row>
    <row r="282">
      <c r="A282" s="3" t="s">
        <v>1642</v>
      </c>
      <c r="B282" s="12">
        <f>IFERROR(__xludf.DUMMYFUNCTION("VALUE(REGEXEXTRACT(A282, ""\d+\.\d+""))"),0.098134185417588)</f>
        <v>0.09813418542</v>
      </c>
      <c r="C282" s="12" t="str">
        <f>IFERROR(__xludf.DUMMYFUNCTION("FILTER(REGEXEXTRACT(A282, ""\d+\.\d+""), REGEXMATCH(A282, ""\(.*, 4\):""))"),"#N/A")</f>
        <v>#N/A</v>
      </c>
    </row>
    <row r="283">
      <c r="A283" s="3" t="s">
        <v>1643</v>
      </c>
      <c r="B283" s="12">
        <f>IFERROR(__xludf.DUMMYFUNCTION("VALUE(REGEXEXTRACT(A283, ""\d+\.\d+""))"),0.104058990920929)</f>
        <v>0.1040589909</v>
      </c>
      <c r="C283" s="12" t="str">
        <f>IFERROR(__xludf.DUMMYFUNCTION("FILTER(REGEXEXTRACT(A283, ""\d+\.\d+""), REGEXMATCH(A283, ""\(.*, 4\):""))"),"#N/A")</f>
        <v>#N/A</v>
      </c>
    </row>
    <row r="284">
      <c r="A284" s="3" t="s">
        <v>1644</v>
      </c>
      <c r="B284" s="12">
        <f>IFERROR(__xludf.DUMMYFUNCTION("VALUE(REGEXEXTRACT(A284, ""\d+\.\d+""))"),0.115301798076686)</f>
        <v>0.1153017981</v>
      </c>
      <c r="C284" s="12" t="str">
        <f>IFERROR(__xludf.DUMMYFUNCTION("FILTER(REGEXEXTRACT(A284, ""\d+\.\d+""), REGEXMATCH(A284, ""\(.*, 4\):""))"),"#N/A")</f>
        <v>#N/A</v>
      </c>
    </row>
    <row r="285">
      <c r="A285" s="3" t="s">
        <v>1645</v>
      </c>
      <c r="B285" s="12">
        <f>IFERROR(__xludf.DUMMYFUNCTION("VALUE(REGEXEXTRACT(A285, ""\d+\.\d+""))"),0.116461646610398)</f>
        <v>0.1164616466</v>
      </c>
      <c r="C285" s="12" t="str">
        <f>IFERROR(__xludf.DUMMYFUNCTION("FILTER(REGEXEXTRACT(A285, ""\d+\.\d+""), REGEXMATCH(A285, ""\(.*, 4\):""))"),"#N/A")</f>
        <v>#N/A</v>
      </c>
    </row>
    <row r="286">
      <c r="A286" s="3" t="s">
        <v>1646</v>
      </c>
      <c r="B286" s="12">
        <f>IFERROR(__xludf.DUMMYFUNCTION("VALUE(REGEXEXTRACT(A286, ""\d+\.\d+""))"),0.124275555616983)</f>
        <v>0.1242755556</v>
      </c>
      <c r="C286" s="12" t="str">
        <f>IFERROR(__xludf.DUMMYFUNCTION("FILTER(REGEXEXTRACT(A286, ""\d+\.\d+""), REGEXMATCH(A286, ""\(.*, 4\):""))"),"0.12427555561698364")</f>
        <v>0.12427555561698364</v>
      </c>
    </row>
    <row r="287">
      <c r="A287" s="3" t="s">
        <v>1647</v>
      </c>
      <c r="B287" s="12">
        <f>IFERROR(__xludf.DUMMYFUNCTION("VALUE(REGEXEXTRACT(A287, ""\d+\.\d+""))"),0.0945431804849132)</f>
        <v>0.09454318048</v>
      </c>
      <c r="C287" s="12" t="str">
        <f>IFERROR(__xludf.DUMMYFUNCTION("FILTER(REGEXEXTRACT(A287, ""\d+\.\d+""), REGEXMATCH(A287, ""\(.*, 4\):""))"),"#N/A")</f>
        <v>#N/A</v>
      </c>
    </row>
    <row r="288">
      <c r="A288" s="3" t="s">
        <v>1648</v>
      </c>
      <c r="B288" s="12">
        <f>IFERROR(__xludf.DUMMYFUNCTION("VALUE(REGEXEXTRACT(A288, ""\d+\.\d+""))"),0.0931297107658853)</f>
        <v>0.09312971077</v>
      </c>
      <c r="C288" s="12" t="str">
        <f>IFERROR(__xludf.DUMMYFUNCTION("FILTER(REGEXEXTRACT(A288, ""\d+\.\d+""), REGEXMATCH(A288, ""\(.*, 4\):""))"),"#N/A")</f>
        <v>#N/A</v>
      </c>
    </row>
    <row r="289">
      <c r="A289" s="3" t="s">
        <v>1649</v>
      </c>
      <c r="B289" s="12">
        <f>IFERROR(__xludf.DUMMYFUNCTION("VALUE(REGEXEXTRACT(A289, ""\d+\.\d+""))"),0.115155628040689)</f>
        <v>0.115155628</v>
      </c>
      <c r="C289" s="12" t="str">
        <f>IFERROR(__xludf.DUMMYFUNCTION("FILTER(REGEXEXTRACT(A289, ""\d+\.\d+""), REGEXMATCH(A289, ""\(.*, 4\):""))"),"#N/A")</f>
        <v>#N/A</v>
      </c>
    </row>
    <row r="290">
      <c r="A290" s="3" t="s">
        <v>1650</v>
      </c>
      <c r="B290" s="12">
        <f>IFERROR(__xludf.DUMMYFUNCTION("VALUE(REGEXEXTRACT(A290, ""\d+\.\d+""))"),0.125847114339156)</f>
        <v>0.1258471143</v>
      </c>
      <c r="C290" s="12" t="str">
        <f>IFERROR(__xludf.DUMMYFUNCTION("FILTER(REGEXEXTRACT(A290, ""\d+\.\d+""), REGEXMATCH(A290, ""\(.*, 4\):""))"),"#N/A")</f>
        <v>#N/A</v>
      </c>
    </row>
    <row r="291">
      <c r="A291" s="3" t="s">
        <v>1651</v>
      </c>
      <c r="B291" s="12">
        <f>IFERROR(__xludf.DUMMYFUNCTION("VALUE(REGEXEXTRACT(A291, ""\d+\.\d+""))"),0.118512515203449)</f>
        <v>0.1185125152</v>
      </c>
      <c r="C291" s="12" t="str">
        <f>IFERROR(__xludf.DUMMYFUNCTION("FILTER(REGEXEXTRACT(A291, ""\d+\.\d+""), REGEXMATCH(A291, ""\(.*, 4\):""))"),"0.1185125152034498")</f>
        <v>0.1185125152034498</v>
      </c>
    </row>
    <row r="292">
      <c r="A292" s="3" t="s">
        <v>1652</v>
      </c>
      <c r="B292" s="12">
        <f>IFERROR(__xludf.DUMMYFUNCTION("VALUE(REGEXEXTRACT(A292, ""\d+\.\d+""))"),0.0933645157624453)</f>
        <v>0.09336451576</v>
      </c>
      <c r="C292" s="12" t="str">
        <f>IFERROR(__xludf.DUMMYFUNCTION("FILTER(REGEXEXTRACT(A292, ""\d+\.\d+""), REGEXMATCH(A292, ""\(.*, 4\):""))"),"#N/A")</f>
        <v>#N/A</v>
      </c>
    </row>
    <row r="293">
      <c r="A293" s="3" t="s">
        <v>1653</v>
      </c>
      <c r="B293" s="12">
        <f>IFERROR(__xludf.DUMMYFUNCTION("VALUE(REGEXEXTRACT(A293, ""\d+\.\d+""))"),0.107960883366504)</f>
        <v>0.1079608834</v>
      </c>
      <c r="C293" s="12" t="str">
        <f>IFERROR(__xludf.DUMMYFUNCTION("FILTER(REGEXEXTRACT(A293, ""\d+\.\d+""), REGEXMATCH(A293, ""\(.*, 4\):""))"),"#N/A")</f>
        <v>#N/A</v>
      </c>
    </row>
    <row r="294">
      <c r="A294" s="3" t="s">
        <v>1654</v>
      </c>
      <c r="B294" s="12">
        <f>IFERROR(__xludf.DUMMYFUNCTION("VALUE(REGEXEXTRACT(A294, ""\d+\.\d+""))"),0.111596199060764)</f>
        <v>0.1115961991</v>
      </c>
      <c r="C294" s="12" t="str">
        <f>IFERROR(__xludf.DUMMYFUNCTION("FILTER(REGEXEXTRACT(A294, ""\d+\.\d+""), REGEXMATCH(A294, ""\(.*, 4\):""))"),"#N/A")</f>
        <v>#N/A</v>
      </c>
    </row>
    <row r="295">
      <c r="A295" s="3" t="s">
        <v>1655</v>
      </c>
      <c r="B295" s="12">
        <f>IFERROR(__xludf.DUMMYFUNCTION("VALUE(REGEXEXTRACT(A295, ""\d+\.\d+""))"),0.130619008842572)</f>
        <v>0.1306190088</v>
      </c>
      <c r="C295" s="12" t="str">
        <f>IFERROR(__xludf.DUMMYFUNCTION("FILTER(REGEXEXTRACT(A295, ""\d+\.\d+""), REGEXMATCH(A295, ""\(.*, 4\):""))"),"#N/A")</f>
        <v>#N/A</v>
      </c>
    </row>
    <row r="296">
      <c r="A296" s="3" t="s">
        <v>1656</v>
      </c>
      <c r="B296" s="12">
        <f>IFERROR(__xludf.DUMMYFUNCTION("VALUE(REGEXEXTRACT(A296, ""\d+\.\d+""))"),0.135128223438498)</f>
        <v>0.1351282234</v>
      </c>
      <c r="C296" s="12" t="str">
        <f>IFERROR(__xludf.DUMMYFUNCTION("FILTER(REGEXEXTRACT(A296, ""\d+\.\d+""), REGEXMATCH(A296, ""\(.*, 4\):""))"),"0.1351282234384982")</f>
        <v>0.1351282234384982</v>
      </c>
    </row>
    <row r="297">
      <c r="A297" s="3" t="s">
        <v>1657</v>
      </c>
      <c r="B297" s="12">
        <f>IFERROR(__xludf.DUMMYFUNCTION("VALUE(REGEXEXTRACT(A297, ""\d+\.\d+""))"),0.110481329319008)</f>
        <v>0.1104813293</v>
      </c>
      <c r="C297" s="12" t="str">
        <f>IFERROR(__xludf.DUMMYFUNCTION("FILTER(REGEXEXTRACT(A297, ""\d+\.\d+""), REGEXMATCH(A297, ""\(.*, 4\):""))"),"#N/A")</f>
        <v>#N/A</v>
      </c>
    </row>
    <row r="298">
      <c r="A298" s="3" t="s">
        <v>1658</v>
      </c>
      <c r="B298" s="12">
        <f>IFERROR(__xludf.DUMMYFUNCTION("VALUE(REGEXEXTRACT(A298, ""\d+\.\d+""))"),0.113247180451127)</f>
        <v>0.1132471805</v>
      </c>
      <c r="C298" s="12" t="str">
        <f>IFERROR(__xludf.DUMMYFUNCTION("FILTER(REGEXEXTRACT(A298, ""\d+\.\d+""), REGEXMATCH(A298, ""\(.*, 4\):""))"),"#N/A")</f>
        <v>#N/A</v>
      </c>
    </row>
    <row r="299">
      <c r="A299" s="3" t="s">
        <v>1659</v>
      </c>
      <c r="B299" s="12">
        <f>IFERROR(__xludf.DUMMYFUNCTION("VALUE(REGEXEXTRACT(A299, ""\d+\.\d+""))"),0.130726611642464)</f>
        <v>0.1307266116</v>
      </c>
      <c r="C299" s="12" t="str">
        <f>IFERROR(__xludf.DUMMYFUNCTION("FILTER(REGEXEXTRACT(A299, ""\d+\.\d+""), REGEXMATCH(A299, ""\(.*, 4\):""))"),"#N/A")</f>
        <v>#N/A</v>
      </c>
    </row>
    <row r="300">
      <c r="A300" s="3" t="s">
        <v>1660</v>
      </c>
      <c r="B300" s="12">
        <f>IFERROR(__xludf.DUMMYFUNCTION("VALUE(REGEXEXTRACT(A300, ""\d+\.\d+""))"),0.132381633848714)</f>
        <v>0.1323816338</v>
      </c>
      <c r="C300" s="12" t="str">
        <f>IFERROR(__xludf.DUMMYFUNCTION("FILTER(REGEXEXTRACT(A300, ""\d+\.\d+""), REGEXMATCH(A300, ""\(.*, 4\):""))"),"#N/A")</f>
        <v>#N/A</v>
      </c>
    </row>
    <row r="301">
      <c r="A301" s="3" t="s">
        <v>1661</v>
      </c>
      <c r="B301" s="12">
        <f>IFERROR(__xludf.DUMMYFUNCTION("VALUE(REGEXEXTRACT(A301, ""\d+\.\d+""))"),0.150320637300973)</f>
        <v>0.1503206373</v>
      </c>
      <c r="C301" s="12" t="str">
        <f>IFERROR(__xludf.DUMMYFUNCTION("FILTER(REGEXEXTRACT(A301, ""\d+\.\d+""), REGEXMATCH(A301, ""\(.*, 4\):""))"),"0.15032063730097303")</f>
        <v>0.15032063730097303</v>
      </c>
    </row>
    <row r="302">
      <c r="A302" s="3" t="s">
        <v>1662</v>
      </c>
      <c r="B302" s="12">
        <f>IFERROR(__xludf.DUMMYFUNCTION("VALUE(REGEXEXTRACT(A302, ""\d+\.\d+""))"),0.127125355898938)</f>
        <v>0.1271253559</v>
      </c>
      <c r="C302" s="12" t="str">
        <f>IFERROR(__xludf.DUMMYFUNCTION("FILTER(REGEXEXTRACT(A302, ""\d+\.\d+""), REGEXMATCH(A302, ""\(.*, 4\):""))"),"#N/A")</f>
        <v>#N/A</v>
      </c>
    </row>
    <row r="303">
      <c r="A303" s="3" t="s">
        <v>1663</v>
      </c>
      <c r="B303" s="12">
        <f>IFERROR(__xludf.DUMMYFUNCTION("VALUE(REGEXEXTRACT(A303, ""\d+\.\d+""))"),0.139236502715121)</f>
        <v>0.1392365027</v>
      </c>
      <c r="C303" s="12" t="str">
        <f>IFERROR(__xludf.DUMMYFUNCTION("FILTER(REGEXEXTRACT(A303, ""\d+\.\d+""), REGEXMATCH(A303, ""\(.*, 4\):""))"),"#N/A")</f>
        <v>#N/A</v>
      </c>
    </row>
    <row r="304">
      <c r="A304" s="3" t="s">
        <v>1664</v>
      </c>
      <c r="B304" s="12">
        <f>IFERROR(__xludf.DUMMYFUNCTION("VALUE(REGEXEXTRACT(A304, ""\d+\.\d+""))"),0.147505824149835)</f>
        <v>0.1475058241</v>
      </c>
      <c r="C304" s="12" t="str">
        <f>IFERROR(__xludf.DUMMYFUNCTION("FILTER(REGEXEXTRACT(A304, ""\d+\.\d+""), REGEXMATCH(A304, ""\(.*, 4\):""))"),"#N/A")</f>
        <v>#N/A</v>
      </c>
    </row>
    <row r="305">
      <c r="A305" s="3" t="s">
        <v>1665</v>
      </c>
      <c r="B305" s="12">
        <f>IFERROR(__xludf.DUMMYFUNCTION("VALUE(REGEXEXTRACT(A305, ""\d+\.\d+""))"),0.133278357121357)</f>
        <v>0.1332783571</v>
      </c>
      <c r="C305" s="12" t="str">
        <f>IFERROR(__xludf.DUMMYFUNCTION("FILTER(REGEXEXTRACT(A305, ""\d+\.\d+""), REGEXMATCH(A305, ""\(.*, 4\):""))"),"#N/A")</f>
        <v>#N/A</v>
      </c>
    </row>
    <row r="306">
      <c r="A306" s="3" t="s">
        <v>1666</v>
      </c>
      <c r="B306" s="12">
        <f>IFERROR(__xludf.DUMMYFUNCTION("VALUE(REGEXEXTRACT(A306, ""\d+\.\d+""))"),0.154003813148066)</f>
        <v>0.1540038131</v>
      </c>
      <c r="C306" s="12" t="str">
        <f>IFERROR(__xludf.DUMMYFUNCTION("FILTER(REGEXEXTRACT(A306, ""\d+\.\d+""), REGEXMATCH(A306, ""\(.*, 4\):""))"),"0.15400381314806624")</f>
        <v>0.15400381314806624</v>
      </c>
    </row>
    <row r="307">
      <c r="A307" s="3" t="s">
        <v>1667</v>
      </c>
      <c r="B307" s="12">
        <f>IFERROR(__xludf.DUMMYFUNCTION("VALUE(REGEXEXTRACT(A307, ""\d+\.\d+""))"),0.110202841279055)</f>
        <v>0.1102028413</v>
      </c>
      <c r="C307" s="12" t="str">
        <f>IFERROR(__xludf.DUMMYFUNCTION("FILTER(REGEXEXTRACT(A307, ""\d+\.\d+""), REGEXMATCH(A307, ""\(.*, 4\):""))"),"#N/A")</f>
        <v>#N/A</v>
      </c>
    </row>
    <row r="308">
      <c r="A308" s="3" t="s">
        <v>1668</v>
      </c>
      <c r="B308" s="12">
        <f>IFERROR(__xludf.DUMMYFUNCTION("VALUE(REGEXEXTRACT(A308, ""\d+\.\d+""))"),0.129527702528379)</f>
        <v>0.1295277025</v>
      </c>
      <c r="C308" s="12" t="str">
        <f>IFERROR(__xludf.DUMMYFUNCTION("FILTER(REGEXEXTRACT(A308, ""\d+\.\d+""), REGEXMATCH(A308, ""\(.*, 4\):""))"),"#N/A")</f>
        <v>#N/A</v>
      </c>
    </row>
    <row r="309">
      <c r="A309" s="3" t="s">
        <v>1669</v>
      </c>
      <c r="B309" s="12">
        <f>IFERROR(__xludf.DUMMYFUNCTION("VALUE(REGEXEXTRACT(A309, ""\d+\.\d+""))"),0.150712463987788)</f>
        <v>0.150712464</v>
      </c>
      <c r="C309" s="12" t="str">
        <f>IFERROR(__xludf.DUMMYFUNCTION("FILTER(REGEXEXTRACT(A309, ""\d+\.\d+""), REGEXMATCH(A309, ""\(.*, 4\):""))"),"#N/A")</f>
        <v>#N/A</v>
      </c>
    </row>
    <row r="310">
      <c r="A310" s="3" t="s">
        <v>1670</v>
      </c>
      <c r="B310" s="12">
        <f>IFERROR(__xludf.DUMMYFUNCTION("VALUE(REGEXEXTRACT(A310, ""\d+\.\d+""))"),0.148351059173669)</f>
        <v>0.1483510592</v>
      </c>
      <c r="C310" s="12" t="str">
        <f>IFERROR(__xludf.DUMMYFUNCTION("FILTER(REGEXEXTRACT(A310, ""\d+\.\d+""), REGEXMATCH(A310, ""\(.*, 4\):""))"),"#N/A")</f>
        <v>#N/A</v>
      </c>
    </row>
    <row r="311">
      <c r="A311" s="3" t="s">
        <v>1671</v>
      </c>
      <c r="B311" s="12">
        <f>IFERROR(__xludf.DUMMYFUNCTION("VALUE(REGEXEXTRACT(A311, ""\d+\.\d+""))"),0.165894350613052)</f>
        <v>0.1658943506</v>
      </c>
      <c r="C311" s="12" t="str">
        <f>IFERROR(__xludf.DUMMYFUNCTION("FILTER(REGEXEXTRACT(A311, ""\d+\.\d+""), REGEXMATCH(A311, ""\(.*, 4\):""))"),"0.16589435061305224")</f>
        <v>0.16589435061305224</v>
      </c>
    </row>
    <row r="312">
      <c r="A312" s="3" t="s">
        <v>1672</v>
      </c>
      <c r="B312" s="12">
        <f>IFERROR(__xludf.DUMMYFUNCTION("VALUE(REGEXEXTRACT(A312, ""\d+\.\d+""))"),0.140081651355717)</f>
        <v>0.1400816514</v>
      </c>
      <c r="C312" s="12" t="str">
        <f>IFERROR(__xludf.DUMMYFUNCTION("FILTER(REGEXEXTRACT(A312, ""\d+\.\d+""), REGEXMATCH(A312, ""\(.*, 4\):""))"),"#N/A")</f>
        <v>#N/A</v>
      </c>
    </row>
    <row r="313">
      <c r="A313" s="3" t="s">
        <v>1673</v>
      </c>
      <c r="B313" s="12">
        <f>IFERROR(__xludf.DUMMYFUNCTION("VALUE(REGEXEXTRACT(A313, ""\d+\.\d+""))"),0.14048117382918)</f>
        <v>0.1404811738</v>
      </c>
      <c r="C313" s="12" t="str">
        <f>IFERROR(__xludf.DUMMYFUNCTION("FILTER(REGEXEXTRACT(A313, ""\d+\.\d+""), REGEXMATCH(A313, ""\(.*, 4\):""))"),"#N/A")</f>
        <v>#N/A</v>
      </c>
    </row>
    <row r="314">
      <c r="A314" s="3" t="s">
        <v>1674</v>
      </c>
      <c r="B314" s="12">
        <f>IFERROR(__xludf.DUMMYFUNCTION("VALUE(REGEXEXTRACT(A314, ""\d+\.\d+""))"),0.159390447242493)</f>
        <v>0.1593904472</v>
      </c>
      <c r="C314" s="12" t="str">
        <f>IFERROR(__xludf.DUMMYFUNCTION("FILTER(REGEXEXTRACT(A314, ""\d+\.\d+""), REGEXMATCH(A314, ""\(.*, 4\):""))"),"#N/A")</f>
        <v>#N/A</v>
      </c>
    </row>
    <row r="315">
      <c r="A315" s="3" t="s">
        <v>1675</v>
      </c>
      <c r="B315" s="12">
        <f>IFERROR(__xludf.DUMMYFUNCTION("VALUE(REGEXEXTRACT(A315, ""\d+\.\d+""))"),0.15426446208966)</f>
        <v>0.1542644621</v>
      </c>
      <c r="C315" s="12" t="str">
        <f>IFERROR(__xludf.DUMMYFUNCTION("FILTER(REGEXEXTRACT(A315, ""\d+\.\d+""), REGEXMATCH(A315, ""\(.*, 4\):""))"),"#N/A")</f>
        <v>#N/A</v>
      </c>
    </row>
    <row r="316">
      <c r="A316" s="3" t="s">
        <v>1676</v>
      </c>
      <c r="B316" s="12">
        <f>IFERROR(__xludf.DUMMYFUNCTION("VALUE(REGEXEXTRACT(A316, ""\d+\.\d+""))"),0.178753871888667)</f>
        <v>0.1787538719</v>
      </c>
      <c r="C316" s="12" t="str">
        <f>IFERROR(__xludf.DUMMYFUNCTION("FILTER(REGEXEXTRACT(A316, ""\d+\.\d+""), REGEXMATCH(A316, ""\(.*, 4\):""))"),"0.17875387188866776")</f>
        <v>0.17875387188866776</v>
      </c>
    </row>
    <row r="317">
      <c r="A317" s="3" t="s">
        <v>1677</v>
      </c>
      <c r="B317" s="12">
        <f>IFERROR(__xludf.DUMMYFUNCTION("VALUE(REGEXEXTRACT(A317, ""\d+\.\d+""))"),0.150284504152538)</f>
        <v>0.1502845042</v>
      </c>
      <c r="C317" s="12" t="str">
        <f>IFERROR(__xludf.DUMMYFUNCTION("FILTER(REGEXEXTRACT(A317, ""\d+\.\d+""), REGEXMATCH(A317, ""\(.*, 4\):""))"),"#N/A")</f>
        <v>#N/A</v>
      </c>
    </row>
    <row r="318">
      <c r="A318" s="3" t="s">
        <v>1678</v>
      </c>
      <c r="B318" s="12">
        <f>IFERROR(__xludf.DUMMYFUNCTION("VALUE(REGEXEXTRACT(A318, ""\d+\.\d+""))"),0.142798358104206)</f>
        <v>0.1427983581</v>
      </c>
      <c r="C318" s="12" t="str">
        <f>IFERROR(__xludf.DUMMYFUNCTION("FILTER(REGEXEXTRACT(A318, ""\d+\.\d+""), REGEXMATCH(A318, ""\(.*, 4\):""))"),"#N/A")</f>
        <v>#N/A</v>
      </c>
    </row>
    <row r="319">
      <c r="A319" s="3" t="s">
        <v>1679</v>
      </c>
      <c r="B319" s="12">
        <f>IFERROR(__xludf.DUMMYFUNCTION("VALUE(REGEXEXTRACT(A319, ""\d+\.\d+""))"),0.161784954113224)</f>
        <v>0.1617849541</v>
      </c>
      <c r="C319" s="12" t="str">
        <f>IFERROR(__xludf.DUMMYFUNCTION("FILTER(REGEXEXTRACT(A319, ""\d+\.\d+""), REGEXMATCH(A319, ""\(.*, 4\):""))"),"#N/A")</f>
        <v>#N/A</v>
      </c>
    </row>
    <row r="320">
      <c r="A320" s="3" t="s">
        <v>1680</v>
      </c>
      <c r="B320" s="12">
        <f>IFERROR(__xludf.DUMMYFUNCTION("VALUE(REGEXEXTRACT(A320, ""\d+\.\d+""))"),0.149322454036439)</f>
        <v>0.149322454</v>
      </c>
      <c r="C320" s="12" t="str">
        <f>IFERROR(__xludf.DUMMYFUNCTION("FILTER(REGEXEXTRACT(A320, ""\d+\.\d+""), REGEXMATCH(A320, ""\(.*, 4\):""))"),"#N/A")</f>
        <v>#N/A</v>
      </c>
    </row>
    <row r="321">
      <c r="A321" s="3" t="s">
        <v>1681</v>
      </c>
      <c r="B321" s="12">
        <f>IFERROR(__xludf.DUMMYFUNCTION("VALUE(REGEXEXTRACT(A321, ""\d+\.\d+""))"),0.177000378550543)</f>
        <v>0.1770003786</v>
      </c>
      <c r="C321" s="12" t="str">
        <f>IFERROR(__xludf.DUMMYFUNCTION("FILTER(REGEXEXTRACT(A321, ""\d+\.\d+""), REGEXMATCH(A321, ""\(.*, 4\):""))"),"0.177000378550543")</f>
        <v>0.177000378550543</v>
      </c>
    </row>
    <row r="322">
      <c r="A322" s="3" t="s">
        <v>1682</v>
      </c>
      <c r="B322" s="12">
        <f>IFERROR(__xludf.DUMMYFUNCTION("VALUE(REGEXEXTRACT(A322, ""\d+\.\d+""))"),0.105118540837387)</f>
        <v>0.1051185408</v>
      </c>
      <c r="C322" s="12" t="str">
        <f>IFERROR(__xludf.DUMMYFUNCTION("FILTER(REGEXEXTRACT(A322, ""\d+\.\d+""), REGEXMATCH(A322, ""\(.*, 4\):""))"),"#N/A")</f>
        <v>#N/A</v>
      </c>
    </row>
    <row r="323">
      <c r="A323" s="3" t="s">
        <v>1683</v>
      </c>
      <c r="B323" s="12">
        <f>IFERROR(__xludf.DUMMYFUNCTION("VALUE(REGEXEXTRACT(A323, ""\d+\.\d+""))"),0.105207696017003)</f>
        <v>0.105207696</v>
      </c>
      <c r="C323" s="12" t="str">
        <f>IFERROR(__xludf.DUMMYFUNCTION("FILTER(REGEXEXTRACT(A323, ""\d+\.\d+""), REGEXMATCH(A323, ""\(.*, 4\):""))"),"#N/A")</f>
        <v>#N/A</v>
      </c>
    </row>
    <row r="324">
      <c r="A324" s="3" t="s">
        <v>1684</v>
      </c>
      <c r="B324" s="12">
        <f>IFERROR(__xludf.DUMMYFUNCTION("VALUE(REGEXEXTRACT(A324, ""\d+\.\d+""))"),0.114719699831687)</f>
        <v>0.1147196998</v>
      </c>
      <c r="C324" s="12" t="str">
        <f>IFERROR(__xludf.DUMMYFUNCTION("FILTER(REGEXEXTRACT(A324, ""\d+\.\d+""), REGEXMATCH(A324, ""\(.*, 4\):""))"),"#N/A")</f>
        <v>#N/A</v>
      </c>
    </row>
    <row r="325">
      <c r="A325" s="3" t="s">
        <v>1685</v>
      </c>
      <c r="B325" s="12">
        <f>IFERROR(__xludf.DUMMYFUNCTION("VALUE(REGEXEXTRACT(A325, ""\d+\.\d+""))"),0.119712380292029)</f>
        <v>0.1197123803</v>
      </c>
      <c r="C325" s="12" t="str">
        <f>IFERROR(__xludf.DUMMYFUNCTION("FILTER(REGEXEXTRACT(A325, ""\d+\.\d+""), REGEXMATCH(A325, ""\(.*, 4\):""))"),"#N/A")</f>
        <v>#N/A</v>
      </c>
    </row>
    <row r="326">
      <c r="A326" s="3" t="s">
        <v>1686</v>
      </c>
      <c r="B326" s="12">
        <f>IFERROR(__xludf.DUMMYFUNCTION("VALUE(REGEXEXTRACT(A326, ""\d+\.\d+""))"),0.118176369231903)</f>
        <v>0.1181763692</v>
      </c>
      <c r="C326" s="12" t="str">
        <f>IFERROR(__xludf.DUMMYFUNCTION("FILTER(REGEXEXTRACT(A326, ""\d+\.\d+""), REGEXMATCH(A326, ""\(.*, 4\):""))"),"0.11817636923190329")</f>
        <v>0.11817636923190329</v>
      </c>
    </row>
    <row r="327">
      <c r="A327" s="3" t="s">
        <v>1687</v>
      </c>
      <c r="B327" s="12">
        <f>IFERROR(__xludf.DUMMYFUNCTION("VALUE(REGEXEXTRACT(A327, ""\d+\.\d+""))"),0.0807851314868052)</f>
        <v>0.08078513149</v>
      </c>
      <c r="C327" s="12" t="str">
        <f>IFERROR(__xludf.DUMMYFUNCTION("FILTER(REGEXEXTRACT(A327, ""\d+\.\d+""), REGEXMATCH(A327, ""\(.*, 4\):""))"),"#N/A")</f>
        <v>#N/A</v>
      </c>
    </row>
    <row r="328">
      <c r="A328" s="3" t="s">
        <v>1688</v>
      </c>
      <c r="B328" s="12">
        <f>IFERROR(__xludf.DUMMYFUNCTION("VALUE(REGEXEXTRACT(A328, ""\d+\.\d+""))"),0.108260385568701)</f>
        <v>0.1082603856</v>
      </c>
      <c r="C328" s="12" t="str">
        <f>IFERROR(__xludf.DUMMYFUNCTION("FILTER(REGEXEXTRACT(A328, ""\d+\.\d+""), REGEXMATCH(A328, ""\(.*, 4\):""))"),"#N/A")</f>
        <v>#N/A</v>
      </c>
    </row>
    <row r="329">
      <c r="A329" s="3" t="s">
        <v>1689</v>
      </c>
      <c r="B329" s="12">
        <f>IFERROR(__xludf.DUMMYFUNCTION("VALUE(REGEXEXTRACT(A329, ""\d+\.\d+""))"),0.108743907102314)</f>
        <v>0.1087439071</v>
      </c>
      <c r="C329" s="12" t="str">
        <f>IFERROR(__xludf.DUMMYFUNCTION("FILTER(REGEXEXTRACT(A329, ""\d+\.\d+""), REGEXMATCH(A329, ""\(.*, 4\):""))"),"#N/A")</f>
        <v>#N/A</v>
      </c>
    </row>
    <row r="330">
      <c r="A330" s="3" t="s">
        <v>1690</v>
      </c>
      <c r="B330" s="12">
        <f>IFERROR(__xludf.DUMMYFUNCTION("VALUE(REGEXEXTRACT(A330, ""\d+\.\d+""))"),0.11567073512519)</f>
        <v>0.1156707351</v>
      </c>
      <c r="C330" s="12" t="str">
        <f>IFERROR(__xludf.DUMMYFUNCTION("FILTER(REGEXEXTRACT(A330, ""\d+\.\d+""), REGEXMATCH(A330, ""\(.*, 4\):""))"),"#N/A")</f>
        <v>#N/A</v>
      </c>
    </row>
    <row r="331">
      <c r="A331" s="3" t="s">
        <v>1691</v>
      </c>
      <c r="B331" s="12">
        <f>IFERROR(__xludf.DUMMYFUNCTION("VALUE(REGEXEXTRACT(A331, ""\d+\.\d+""))"),0.129197204100938)</f>
        <v>0.1291972041</v>
      </c>
      <c r="C331" s="12" t="str">
        <f>IFERROR(__xludf.DUMMYFUNCTION("FILTER(REGEXEXTRACT(A331, ""\d+\.\d+""), REGEXMATCH(A331, ""\(.*, 4\):""))"),"0.12919720410093863")</f>
        <v>0.12919720410093863</v>
      </c>
    </row>
    <row r="332">
      <c r="A332" s="3" t="s">
        <v>1692</v>
      </c>
      <c r="B332" s="12">
        <f>IFERROR(__xludf.DUMMYFUNCTION("VALUE(REGEXEXTRACT(A332, ""\d+\.\d+""))"),0.101526420601135)</f>
        <v>0.1015264206</v>
      </c>
      <c r="C332" s="12" t="str">
        <f>IFERROR(__xludf.DUMMYFUNCTION("FILTER(REGEXEXTRACT(A332, ""\d+\.\d+""), REGEXMATCH(A332, ""\(.*, 4\):""))"),"#N/A")</f>
        <v>#N/A</v>
      </c>
    </row>
    <row r="333">
      <c r="A333" s="3" t="s">
        <v>1693</v>
      </c>
      <c r="B333" s="12">
        <f>IFERROR(__xludf.DUMMYFUNCTION("VALUE(REGEXEXTRACT(A333, ""\d+\.\d+""))"),0.107810814567054)</f>
        <v>0.1078108146</v>
      </c>
      <c r="C333" s="12" t="str">
        <f>IFERROR(__xludf.DUMMYFUNCTION("FILTER(REGEXEXTRACT(A333, ""\d+\.\d+""), REGEXMATCH(A333, ""\(.*, 4\):""))"),"#N/A")</f>
        <v>#N/A</v>
      </c>
    </row>
    <row r="334">
      <c r="A334" s="3" t="s">
        <v>1694</v>
      </c>
      <c r="B334" s="12">
        <f>IFERROR(__xludf.DUMMYFUNCTION("VALUE(REGEXEXTRACT(A334, ""\d+\.\d+""))"),0.116383512012261)</f>
        <v>0.116383512</v>
      </c>
      <c r="C334" s="12" t="str">
        <f>IFERROR(__xludf.DUMMYFUNCTION("FILTER(REGEXEXTRACT(A334, ""\d+\.\d+""), REGEXMATCH(A334, ""\(.*, 4\):""))"),"#N/A")</f>
        <v>#N/A</v>
      </c>
    </row>
    <row r="335">
      <c r="A335" s="3" t="s">
        <v>1695</v>
      </c>
      <c r="B335" s="12">
        <f>IFERROR(__xludf.DUMMYFUNCTION("VALUE(REGEXEXTRACT(A335, ""\d+\.\d+""))"),0.115737305887267)</f>
        <v>0.1157373059</v>
      </c>
      <c r="C335" s="12" t="str">
        <f>IFERROR(__xludf.DUMMYFUNCTION("FILTER(REGEXEXTRACT(A335, ""\d+\.\d+""), REGEXMATCH(A335, ""\(.*, 4\):""))"),"#N/A")</f>
        <v>#N/A</v>
      </c>
    </row>
    <row r="336">
      <c r="A336" s="3" t="s">
        <v>1696</v>
      </c>
      <c r="B336" s="12">
        <f>IFERROR(__xludf.DUMMYFUNCTION("VALUE(REGEXEXTRACT(A336, ""\d+\.\d+""))"),0.130803703882868)</f>
        <v>0.1308037039</v>
      </c>
      <c r="C336" s="12" t="str">
        <f>IFERROR(__xludf.DUMMYFUNCTION("FILTER(REGEXEXTRACT(A336, ""\d+\.\d+""), REGEXMATCH(A336, ""\(.*, 4\):""))"),"0.13080370388286894")</f>
        <v>0.13080370388286894</v>
      </c>
    </row>
    <row r="337">
      <c r="A337" s="3" t="s">
        <v>1697</v>
      </c>
      <c r="B337" s="12">
        <f>IFERROR(__xludf.DUMMYFUNCTION("VALUE(REGEXEXTRACT(A337, ""\d+\.\d+""))"),0.0984776586073025)</f>
        <v>0.09847765861</v>
      </c>
      <c r="C337" s="12" t="str">
        <f>IFERROR(__xludf.DUMMYFUNCTION("FILTER(REGEXEXTRACT(A337, ""\d+\.\d+""), REGEXMATCH(A337, ""\(.*, 4\):""))"),"#N/A")</f>
        <v>#N/A</v>
      </c>
    </row>
    <row r="338">
      <c r="A338" s="3" t="s">
        <v>1698</v>
      </c>
      <c r="B338" s="12">
        <f>IFERROR(__xludf.DUMMYFUNCTION("VALUE(REGEXEXTRACT(A338, ""\d+\.\d+""))"),0.106554093951176)</f>
        <v>0.106554094</v>
      </c>
      <c r="C338" s="12" t="str">
        <f>IFERROR(__xludf.DUMMYFUNCTION("FILTER(REGEXEXTRACT(A338, ""\d+\.\d+""), REGEXMATCH(A338, ""\(.*, 4\):""))"),"#N/A")</f>
        <v>#N/A</v>
      </c>
    </row>
    <row r="339">
      <c r="A339" s="3" t="s">
        <v>1699</v>
      </c>
      <c r="B339" s="12">
        <f>IFERROR(__xludf.DUMMYFUNCTION("VALUE(REGEXEXTRACT(A339, ""\d+\.\d+""))"),0.115401687813283)</f>
        <v>0.1154016878</v>
      </c>
      <c r="C339" s="12" t="str">
        <f>IFERROR(__xludf.DUMMYFUNCTION("FILTER(REGEXEXTRACT(A339, ""\d+\.\d+""), REGEXMATCH(A339, ""\(.*, 4\):""))"),"#N/A")</f>
        <v>#N/A</v>
      </c>
    </row>
    <row r="340">
      <c r="A340" s="3" t="s">
        <v>1700</v>
      </c>
      <c r="B340" s="12">
        <f>IFERROR(__xludf.DUMMYFUNCTION("VALUE(REGEXEXTRACT(A340, ""\d+\.\d+""))"),0.126669962667084)</f>
        <v>0.1266699627</v>
      </c>
      <c r="C340" s="12" t="str">
        <f>IFERROR(__xludf.DUMMYFUNCTION("FILTER(REGEXEXTRACT(A340, ""\d+\.\d+""), REGEXMATCH(A340, ""\(.*, 4\):""))"),"#N/A")</f>
        <v>#N/A</v>
      </c>
    </row>
    <row r="341">
      <c r="A341" s="3" t="s">
        <v>1701</v>
      </c>
      <c r="B341" s="12">
        <f>IFERROR(__xludf.DUMMYFUNCTION("VALUE(REGEXEXTRACT(A341, ""\d+\.\d+""))"),0.134645892073934)</f>
        <v>0.1346458921</v>
      </c>
      <c r="C341" s="12" t="str">
        <f>IFERROR(__xludf.DUMMYFUNCTION("FILTER(REGEXEXTRACT(A341, ""\d+\.\d+""), REGEXMATCH(A341, ""\(.*, 4\):""))"),"0.13464589207393485")</f>
        <v>0.13464589207393485</v>
      </c>
    </row>
    <row r="342">
      <c r="A342" s="3" t="s">
        <v>1702</v>
      </c>
      <c r="B342" s="12">
        <f>IFERROR(__xludf.DUMMYFUNCTION("VALUE(REGEXEXTRACT(A342, ""\d+\.\d+""))"),0.103237259816207)</f>
        <v>0.1032372598</v>
      </c>
      <c r="C342" s="12" t="str">
        <f>IFERROR(__xludf.DUMMYFUNCTION("FILTER(REGEXEXTRACT(A342, ""\d+\.\d+""), REGEXMATCH(A342, ""\(.*, 4\):""))"),"#N/A")</f>
        <v>#N/A</v>
      </c>
    </row>
    <row r="343">
      <c r="A343" s="3" t="s">
        <v>1703</v>
      </c>
      <c r="B343" s="12">
        <f>IFERROR(__xludf.DUMMYFUNCTION("VALUE(REGEXEXTRACT(A343, ""\d+\.\d+""))"),0.102926550828664)</f>
        <v>0.1029265508</v>
      </c>
      <c r="C343" s="12" t="str">
        <f>IFERROR(__xludf.DUMMYFUNCTION("FILTER(REGEXEXTRACT(A343, ""\d+\.\d+""), REGEXMATCH(A343, ""\(.*, 4\):""))"),"#N/A")</f>
        <v>#N/A</v>
      </c>
    </row>
    <row r="344">
      <c r="A344" s="3" t="s">
        <v>1704</v>
      </c>
      <c r="B344" s="12">
        <f>IFERROR(__xludf.DUMMYFUNCTION("VALUE(REGEXEXTRACT(A344, ""\d+\.\d+""))"),0.115491011920118)</f>
        <v>0.1154910119</v>
      </c>
      <c r="C344" s="12" t="str">
        <f>IFERROR(__xludf.DUMMYFUNCTION("FILTER(REGEXEXTRACT(A344, ""\d+\.\d+""), REGEXMATCH(A344, ""\(.*, 4\):""))"),"#N/A")</f>
        <v>#N/A</v>
      </c>
    </row>
    <row r="345">
      <c r="A345" s="3" t="s">
        <v>1705</v>
      </c>
      <c r="B345" s="12">
        <f>IFERROR(__xludf.DUMMYFUNCTION("VALUE(REGEXEXTRACT(A345, ""\d+\.\d+""))"),0.117536511315052)</f>
        <v>0.1175365113</v>
      </c>
      <c r="C345" s="12" t="str">
        <f>IFERROR(__xludf.DUMMYFUNCTION("FILTER(REGEXEXTRACT(A345, ""\d+\.\d+""), REGEXMATCH(A345, ""\(.*, 4\):""))"),"#N/A")</f>
        <v>#N/A</v>
      </c>
    </row>
    <row r="346">
      <c r="A346" s="3" t="s">
        <v>1706</v>
      </c>
      <c r="B346" s="12">
        <f>IFERROR(__xludf.DUMMYFUNCTION("VALUE(REGEXEXTRACT(A346, ""\d+\.\d+""))"),0.135887580086859)</f>
        <v>0.1358875801</v>
      </c>
      <c r="C346" s="12" t="str">
        <f>IFERROR(__xludf.DUMMYFUNCTION("FILTER(REGEXEXTRACT(A346, ""\d+\.\d+""), REGEXMATCH(A346, ""\(.*, 4\):""))"),"0.1358875800868593")</f>
        <v>0.1358875800868593</v>
      </c>
    </row>
    <row r="347">
      <c r="A347" s="3" t="s">
        <v>1707</v>
      </c>
      <c r="B347" s="12">
        <f>IFERROR(__xludf.DUMMYFUNCTION("VALUE(REGEXEXTRACT(A347, ""\d+\.\d+""))"),0.102881155477541)</f>
        <v>0.1028811555</v>
      </c>
      <c r="C347" s="12" t="str">
        <f>IFERROR(__xludf.DUMMYFUNCTION("FILTER(REGEXEXTRACT(A347, ""\d+\.\d+""), REGEXMATCH(A347, ""\(.*, 4\):""))"),"#N/A")</f>
        <v>#N/A</v>
      </c>
    </row>
    <row r="348">
      <c r="A348" s="3" t="s">
        <v>1708</v>
      </c>
      <c r="B348" s="12">
        <f>IFERROR(__xludf.DUMMYFUNCTION("VALUE(REGEXEXTRACT(A348, ""\d+\.\d+""))"),0.103221939269128)</f>
        <v>0.1032219393</v>
      </c>
      <c r="C348" s="12" t="str">
        <f>IFERROR(__xludf.DUMMYFUNCTION("FILTER(REGEXEXTRACT(A348, ""\d+\.\d+""), REGEXMATCH(A348, ""\(.*, 4\):""))"),"#N/A")</f>
        <v>#N/A</v>
      </c>
    </row>
    <row r="349">
      <c r="A349" s="3" t="s">
        <v>1709</v>
      </c>
      <c r="B349" s="12">
        <f>IFERROR(__xludf.DUMMYFUNCTION("VALUE(REGEXEXTRACT(A349, ""\d+\.\d+""))"),0.0999494677256867)</f>
        <v>0.09994946773</v>
      </c>
      <c r="C349" s="12" t="str">
        <f>IFERROR(__xludf.DUMMYFUNCTION("FILTER(REGEXEXTRACT(A349, ""\d+\.\d+""), REGEXMATCH(A349, ""\(.*, 4\):""))"),"#N/A")</f>
        <v>#N/A</v>
      </c>
    </row>
    <row r="350">
      <c r="A350" s="3" t="s">
        <v>1710</v>
      </c>
      <c r="B350" s="12">
        <f>IFERROR(__xludf.DUMMYFUNCTION("VALUE(REGEXEXTRACT(A350, ""\d+\.\d+""))"),0.124252454819647)</f>
        <v>0.1242524548</v>
      </c>
      <c r="C350" s="12" t="str">
        <f>IFERROR(__xludf.DUMMYFUNCTION("FILTER(REGEXEXTRACT(A350, ""\d+\.\d+""), REGEXMATCH(A350, ""\(.*, 4\):""))"),"#N/A")</f>
        <v>#N/A</v>
      </c>
    </row>
    <row r="351">
      <c r="A351" s="3" t="s">
        <v>1711</v>
      </c>
      <c r="B351" s="12">
        <f>IFERROR(__xludf.DUMMYFUNCTION("VALUE(REGEXEXTRACT(A351, ""\d+\.\d+""))"),0.132306171372057)</f>
        <v>0.1323061714</v>
      </c>
      <c r="C351" s="12" t="str">
        <f>IFERROR(__xludf.DUMMYFUNCTION("FILTER(REGEXEXTRACT(A351, ""\d+\.\d+""), REGEXMATCH(A351, ""\(.*, 4\):""))"),"0.1323061713720576")</f>
        <v>0.1323061713720576</v>
      </c>
    </row>
    <row r="352">
      <c r="A352" s="3" t="s">
        <v>1712</v>
      </c>
      <c r="B352" s="12">
        <f>IFERROR(__xludf.DUMMYFUNCTION("VALUE(REGEXEXTRACT(A352, ""\d+\.\d+""))"),0.0973512000743279)</f>
        <v>0.09735120007</v>
      </c>
      <c r="C352" s="12" t="str">
        <f>IFERROR(__xludf.DUMMYFUNCTION("FILTER(REGEXEXTRACT(A352, ""\d+\.\d+""), REGEXMATCH(A352, ""\(.*, 4\):""))"),"#N/A")</f>
        <v>#N/A</v>
      </c>
    </row>
    <row r="353">
      <c r="A353" s="3" t="s">
        <v>1713</v>
      </c>
      <c r="B353" s="12">
        <f>IFERROR(__xludf.DUMMYFUNCTION("VALUE(REGEXEXTRACT(A353, ""\d+\.\d+""))"),0.10739631899909)</f>
        <v>0.107396319</v>
      </c>
      <c r="C353" s="12" t="str">
        <f>IFERROR(__xludf.DUMMYFUNCTION("FILTER(REGEXEXTRACT(A353, ""\d+\.\d+""), REGEXMATCH(A353, ""\(.*, 4\):""))"),"#N/A")</f>
        <v>#N/A</v>
      </c>
    </row>
    <row r="354">
      <c r="A354" s="3" t="s">
        <v>1714</v>
      </c>
      <c r="B354" s="12">
        <f>IFERROR(__xludf.DUMMYFUNCTION("VALUE(REGEXEXTRACT(A354, ""\d+\.\d+""))"),0.117097715182564)</f>
        <v>0.1170977152</v>
      </c>
      <c r="C354" s="12" t="str">
        <f>IFERROR(__xludf.DUMMYFUNCTION("FILTER(REGEXEXTRACT(A354, ""\d+\.\d+""), REGEXMATCH(A354, ""\(.*, 4\):""))"),"#N/A")</f>
        <v>#N/A</v>
      </c>
    </row>
    <row r="355">
      <c r="A355" s="3" t="s">
        <v>1715</v>
      </c>
      <c r="B355" s="12">
        <f>IFERROR(__xludf.DUMMYFUNCTION("VALUE(REGEXEXTRACT(A355, ""\d+\.\d+""))"),0.121897954905646)</f>
        <v>0.1218979549</v>
      </c>
      <c r="C355" s="12" t="str">
        <f>IFERROR(__xludf.DUMMYFUNCTION("FILTER(REGEXEXTRACT(A355, ""\d+\.\d+""), REGEXMATCH(A355, ""\(.*, 4\):""))"),"#N/A")</f>
        <v>#N/A</v>
      </c>
    </row>
    <row r="356">
      <c r="A356" s="3" t="s">
        <v>1716</v>
      </c>
      <c r="B356" s="12">
        <f>IFERROR(__xludf.DUMMYFUNCTION("VALUE(REGEXEXTRACT(A356, ""\d+\.\d+""))"),0.125923363863089)</f>
        <v>0.1259233639</v>
      </c>
      <c r="C356" s="12" t="str">
        <f>IFERROR(__xludf.DUMMYFUNCTION("FILTER(REGEXEXTRACT(A356, ""\d+\.\d+""), REGEXMATCH(A356, ""\(.*, 4\):""))"),"0.12592336386308908")</f>
        <v>0.12592336386308908</v>
      </c>
    </row>
    <row r="357">
      <c r="A357" s="3" t="s">
        <v>1717</v>
      </c>
      <c r="B357" s="12">
        <f>IFERROR(__xludf.DUMMYFUNCTION("VALUE(REGEXEXTRACT(A357, ""\d+\.\d+""))"),0.0896898880166101)</f>
        <v>0.08968988802</v>
      </c>
      <c r="C357" s="12" t="str">
        <f>IFERROR(__xludf.DUMMYFUNCTION("FILTER(REGEXEXTRACT(A357, ""\d+\.\d+""), REGEXMATCH(A357, ""\(.*, 4\):""))"),"#N/A")</f>
        <v>#N/A</v>
      </c>
    </row>
    <row r="358">
      <c r="A358" s="3" t="s">
        <v>1718</v>
      </c>
      <c r="B358" s="12">
        <f>IFERROR(__xludf.DUMMYFUNCTION("VALUE(REGEXEXTRACT(A358, ""\d+\.\d+""))"),0.108614343763821)</f>
        <v>0.1086143438</v>
      </c>
      <c r="C358" s="12" t="str">
        <f>IFERROR(__xludf.DUMMYFUNCTION("FILTER(REGEXEXTRACT(A358, ""\d+\.\d+""), REGEXMATCH(A358, ""\(.*, 4\):""))"),"#N/A")</f>
        <v>#N/A</v>
      </c>
    </row>
    <row r="359">
      <c r="A359" s="3" t="s">
        <v>1719</v>
      </c>
      <c r="B359" s="12">
        <f>IFERROR(__xludf.DUMMYFUNCTION("VALUE(REGEXEXTRACT(A359, ""\d+\.\d+""))"),0.113464015814659)</f>
        <v>0.1134640158</v>
      </c>
      <c r="C359" s="12" t="str">
        <f>IFERROR(__xludf.DUMMYFUNCTION("FILTER(REGEXEXTRACT(A359, ""\d+\.\d+""), REGEXMATCH(A359, ""\(.*, 4\):""))"),"#N/A")</f>
        <v>#N/A</v>
      </c>
    </row>
    <row r="360">
      <c r="A360" s="3" t="s">
        <v>1720</v>
      </c>
      <c r="B360" s="12">
        <f>IFERROR(__xludf.DUMMYFUNCTION("VALUE(REGEXEXTRACT(A360, ""\d+\.\d+""))"),0.113586749118507)</f>
        <v>0.1135867491</v>
      </c>
      <c r="C360" s="12" t="str">
        <f>IFERROR(__xludf.DUMMYFUNCTION("FILTER(REGEXEXTRACT(A360, ""\d+\.\d+""), REGEXMATCH(A360, ""\(.*, 4\):""))"),"#N/A")</f>
        <v>#N/A</v>
      </c>
    </row>
    <row r="361">
      <c r="A361" s="3" t="s">
        <v>1721</v>
      </c>
      <c r="B361" s="12">
        <f>IFERROR(__xludf.DUMMYFUNCTION("VALUE(REGEXEXTRACT(A361, ""\d+\.\d+""))"),0.117509300595238)</f>
        <v>0.1175093006</v>
      </c>
      <c r="C361" s="12" t="str">
        <f>IFERROR(__xludf.DUMMYFUNCTION("FILTER(REGEXEXTRACT(A361, ""\d+\.\d+""), REGEXMATCH(A361, ""\(.*, 4\):""))"),"0.11750930059523809")</f>
        <v>0.11750930059523809</v>
      </c>
    </row>
    <row r="362">
      <c r="A362" s="3" t="s">
        <v>1722</v>
      </c>
      <c r="B362" s="12">
        <f>IFERROR(__xludf.DUMMYFUNCTION("VALUE(REGEXEXTRACT(A362, ""\d+\.\d+""))"),0.0917112711312595)</f>
        <v>0.09171127113</v>
      </c>
      <c r="C362" s="12" t="str">
        <f>IFERROR(__xludf.DUMMYFUNCTION("FILTER(REGEXEXTRACT(A362, ""\d+\.\d+""), REGEXMATCH(A362, ""\(.*, 4\):""))"),"#N/A")</f>
        <v>#N/A</v>
      </c>
    </row>
    <row r="363">
      <c r="A363" s="3" t="s">
        <v>1723</v>
      </c>
      <c r="B363" s="12">
        <f>IFERROR(__xludf.DUMMYFUNCTION("VALUE(REGEXEXTRACT(A363, ""\d+\.\d+""))"),0.0956855335335888)</f>
        <v>0.09568553353</v>
      </c>
      <c r="C363" s="12" t="str">
        <f>IFERROR(__xludf.DUMMYFUNCTION("FILTER(REGEXEXTRACT(A363, ""\d+\.\d+""), REGEXMATCH(A363, ""\(.*, 4\):""))"),"#N/A")</f>
        <v>#N/A</v>
      </c>
    </row>
    <row r="364">
      <c r="A364" s="3" t="s">
        <v>1724</v>
      </c>
      <c r="B364" s="12">
        <f>IFERROR(__xludf.DUMMYFUNCTION("VALUE(REGEXEXTRACT(A364, ""\d+\.\d+""))"),0.116637169670499)</f>
        <v>0.1166371697</v>
      </c>
      <c r="C364" s="12" t="str">
        <f>IFERROR(__xludf.DUMMYFUNCTION("FILTER(REGEXEXTRACT(A364, ""\d+\.\d+""), REGEXMATCH(A364, ""\(.*, 4\):""))"),"#N/A")</f>
        <v>#N/A</v>
      </c>
    </row>
    <row r="365">
      <c r="A365" s="3" t="s">
        <v>1725</v>
      </c>
      <c r="B365" s="12">
        <f>IFERROR(__xludf.DUMMYFUNCTION("VALUE(REGEXEXTRACT(A365, ""\d+\.\d+""))"),0.114813458278048)</f>
        <v>0.1148134583</v>
      </c>
      <c r="C365" s="12" t="str">
        <f>IFERROR(__xludf.DUMMYFUNCTION("FILTER(REGEXEXTRACT(A365, ""\d+\.\d+""), REGEXMATCH(A365, ""\(.*, 4\):""))"),"#N/A")</f>
        <v>#N/A</v>
      </c>
    </row>
    <row r="366">
      <c r="A366" s="3" t="s">
        <v>1726</v>
      </c>
      <c r="B366" s="12">
        <f>IFERROR(__xludf.DUMMYFUNCTION("VALUE(REGEXEXTRACT(A366, ""\d+\.\d+""))"),0.130427032655167)</f>
        <v>0.1304270327</v>
      </c>
      <c r="C366" s="12" t="str">
        <f>IFERROR(__xludf.DUMMYFUNCTION("FILTER(REGEXEXTRACT(A366, ""\d+\.\d+""), REGEXMATCH(A366, ""\(.*, 4\):""))"),"0.13042703265516734")</f>
        <v>0.13042703265516734</v>
      </c>
    </row>
    <row r="367">
      <c r="A367" s="3" t="s">
        <v>1727</v>
      </c>
      <c r="B367" s="12">
        <f>IFERROR(__xludf.DUMMYFUNCTION("VALUE(REGEXEXTRACT(A367, ""\d+\.\d+""))"),0.101448289842252)</f>
        <v>0.1014482898</v>
      </c>
      <c r="C367" s="12" t="str">
        <f>IFERROR(__xludf.DUMMYFUNCTION("FILTER(REGEXEXTRACT(A367, ""\d+\.\d+""), REGEXMATCH(A367, ""\(.*, 4\):""))"),"#N/A")</f>
        <v>#N/A</v>
      </c>
    </row>
    <row r="368">
      <c r="A368" s="3" t="s">
        <v>1728</v>
      </c>
      <c r="B368" s="12">
        <f>IFERROR(__xludf.DUMMYFUNCTION("VALUE(REGEXEXTRACT(A368, ""\d+\.\d+""))"),0.106097424167035)</f>
        <v>0.1060974242</v>
      </c>
      <c r="C368" s="12" t="str">
        <f>IFERROR(__xludf.DUMMYFUNCTION("FILTER(REGEXEXTRACT(A368, ""\d+\.\d+""), REGEXMATCH(A368, ""\(.*, 4\):""))"),"#N/A")</f>
        <v>#N/A</v>
      </c>
    </row>
    <row r="369">
      <c r="A369" s="3" t="s">
        <v>1729</v>
      </c>
      <c r="B369" s="12">
        <f>IFERROR(__xludf.DUMMYFUNCTION("VALUE(REGEXEXTRACT(A369, ""\d+\.\d+""))"),0.117050365650646)</f>
        <v>0.1170503657</v>
      </c>
      <c r="C369" s="12" t="str">
        <f>IFERROR(__xludf.DUMMYFUNCTION("FILTER(REGEXEXTRACT(A369, ""\d+\.\d+""), REGEXMATCH(A369, ""\(.*, 4\):""))"),"#N/A")</f>
        <v>#N/A</v>
      </c>
    </row>
    <row r="370">
      <c r="A370" s="3" t="s">
        <v>1730</v>
      </c>
      <c r="B370" s="12">
        <f>IFERROR(__xludf.DUMMYFUNCTION("VALUE(REGEXEXTRACT(A370, ""\d+\.\d+""))"),0.114942077159811)</f>
        <v>0.1149420772</v>
      </c>
      <c r="C370" s="12" t="str">
        <f>IFERROR(__xludf.DUMMYFUNCTION("FILTER(REGEXEXTRACT(A370, ""\d+\.\d+""), REGEXMATCH(A370, ""\(.*, 4\):""))"),"#N/A")</f>
        <v>#N/A</v>
      </c>
    </row>
    <row r="371">
      <c r="A371" s="3" t="s">
        <v>1731</v>
      </c>
      <c r="B371" s="12">
        <f>IFERROR(__xludf.DUMMYFUNCTION("VALUE(REGEXEXTRACT(A371, ""\d+\.\d+""))"),0.124743645265123)</f>
        <v>0.1247436453</v>
      </c>
      <c r="C371" s="12" t="str">
        <f>IFERROR(__xludf.DUMMYFUNCTION("FILTER(REGEXEXTRACT(A371, ""\d+\.\d+""), REGEXMATCH(A371, ""\(.*, 4\):""))"),"0.12474364526512359")</f>
        <v>0.12474364526512359</v>
      </c>
    </row>
    <row r="372">
      <c r="A372" s="3" t="s">
        <v>1732</v>
      </c>
      <c r="B372" s="12">
        <f>IFERROR(__xludf.DUMMYFUNCTION("VALUE(REGEXEXTRACT(A372, ""\d+\.\d+""))"),0.101341376188633)</f>
        <v>0.1013413762</v>
      </c>
      <c r="C372" s="12" t="str">
        <f>IFERROR(__xludf.DUMMYFUNCTION("FILTER(REGEXEXTRACT(A372, ""\d+\.\d+""), REGEXMATCH(A372, ""\(.*, 4\):""))"),"#N/A")</f>
        <v>#N/A</v>
      </c>
    </row>
    <row r="373">
      <c r="A373" s="3" t="s">
        <v>1733</v>
      </c>
      <c r="B373" s="12">
        <f>IFERROR(__xludf.DUMMYFUNCTION("VALUE(REGEXEXTRACT(A373, ""\d+\.\d+""))"),0.102038872840802)</f>
        <v>0.1020388728</v>
      </c>
      <c r="C373" s="12" t="str">
        <f>IFERROR(__xludf.DUMMYFUNCTION("FILTER(REGEXEXTRACT(A373, ""\d+\.\d+""), REGEXMATCH(A373, ""\(.*, 4\):""))"),"#N/A")</f>
        <v>#N/A</v>
      </c>
    </row>
    <row r="374">
      <c r="A374" s="3" t="s">
        <v>1734</v>
      </c>
      <c r="B374" s="12">
        <f>IFERROR(__xludf.DUMMYFUNCTION("VALUE(REGEXEXTRACT(A374, ""\d+\.\d+""))"),0.103737052112511)</f>
        <v>0.1037370521</v>
      </c>
      <c r="C374" s="12" t="str">
        <f>IFERROR(__xludf.DUMMYFUNCTION("FILTER(REGEXEXTRACT(A374, ""\d+\.\d+""), REGEXMATCH(A374, ""\(.*, 4\):""))"),"#N/A")</f>
        <v>#N/A</v>
      </c>
    </row>
    <row r="375">
      <c r="A375" s="3" t="s">
        <v>1735</v>
      </c>
      <c r="B375" s="12">
        <f>IFERROR(__xludf.DUMMYFUNCTION("VALUE(REGEXEXTRACT(A375, ""\d+\.\d+""))"),0.118201120908889)</f>
        <v>0.1182011209</v>
      </c>
      <c r="C375" s="12" t="str">
        <f>IFERROR(__xludf.DUMMYFUNCTION("FILTER(REGEXEXTRACT(A375, ""\d+\.\d+""), REGEXMATCH(A375, ""\(.*, 4\):""))"),"#N/A")</f>
        <v>#N/A</v>
      </c>
    </row>
    <row r="376">
      <c r="A376" s="3" t="s">
        <v>1736</v>
      </c>
      <c r="B376" s="12">
        <f>IFERROR(__xludf.DUMMYFUNCTION("VALUE(REGEXEXTRACT(A376, ""\d+\.\d+""))"),0.130544888185537)</f>
        <v>0.1305448882</v>
      </c>
      <c r="C376" s="12" t="str">
        <f>IFERROR(__xludf.DUMMYFUNCTION("FILTER(REGEXEXTRACT(A376, ""\d+\.\d+""), REGEXMATCH(A376, ""\(.*, 4\):""))"),"0.13054488818553736")</f>
        <v>0.13054488818553736</v>
      </c>
    </row>
    <row r="377">
      <c r="B377" s="13"/>
      <c r="C377" s="13" t="str">
        <f>AVERAGEIF(C1:C376, "&lt;&gt;#N/A")</f>
        <v>#DIV/0!</v>
      </c>
    </row>
    <row r="378">
      <c r="B378" s="13"/>
      <c r="C378" s="13" t="str">
        <f>AVERAGE(C1:C376)</f>
        <v>#N/A</v>
      </c>
    </row>
    <row r="379">
      <c r="B379" s="13"/>
      <c r="C379" s="13"/>
    </row>
    <row r="380">
      <c r="B380" s="13"/>
      <c r="C380" s="13"/>
    </row>
    <row r="381">
      <c r="B381" s="13"/>
      <c r="C381" s="13"/>
    </row>
    <row r="382">
      <c r="B382" s="13"/>
      <c r="C382" s="13"/>
    </row>
    <row r="383">
      <c r="B383" s="13"/>
      <c r="C383" s="13"/>
    </row>
    <row r="384">
      <c r="B384" s="13"/>
      <c r="C384" s="13"/>
    </row>
    <row r="385">
      <c r="B385" s="13"/>
      <c r="C385" s="13"/>
    </row>
    <row r="386">
      <c r="B386" s="13"/>
      <c r="C386" s="13"/>
    </row>
    <row r="387">
      <c r="B387" s="13"/>
      <c r="C387" s="13"/>
    </row>
    <row r="388">
      <c r="B388" s="13"/>
      <c r="C388" s="13"/>
    </row>
    <row r="389">
      <c r="B389" s="13"/>
      <c r="C389" s="13"/>
    </row>
    <row r="390">
      <c r="B390" s="13"/>
      <c r="C390" s="13"/>
    </row>
    <row r="391">
      <c r="B391" s="13"/>
      <c r="C391" s="13"/>
    </row>
    <row r="392">
      <c r="B392" s="13"/>
      <c r="C392" s="13"/>
    </row>
    <row r="393">
      <c r="B393" s="13"/>
      <c r="C393" s="13"/>
    </row>
    <row r="394">
      <c r="B394" s="13"/>
      <c r="C394" s="13"/>
    </row>
    <row r="395">
      <c r="B395" s="13"/>
      <c r="C395" s="13"/>
    </row>
    <row r="396">
      <c r="B396" s="13"/>
      <c r="C396" s="13"/>
    </row>
    <row r="397">
      <c r="B397" s="13"/>
      <c r="C397" s="13"/>
    </row>
    <row r="398">
      <c r="B398" s="13"/>
      <c r="C398" s="13"/>
    </row>
    <row r="399">
      <c r="B399" s="13"/>
      <c r="C399" s="13"/>
    </row>
    <row r="400">
      <c r="B400" s="13"/>
      <c r="C400" s="13"/>
    </row>
    <row r="401">
      <c r="B401" s="13"/>
      <c r="C401" s="13"/>
    </row>
    <row r="402">
      <c r="B402" s="13"/>
      <c r="C402" s="13"/>
    </row>
    <row r="403">
      <c r="B403" s="13"/>
      <c r="C403" s="13"/>
    </row>
    <row r="404">
      <c r="B404" s="13"/>
      <c r="C404" s="13"/>
    </row>
    <row r="405">
      <c r="B405" s="13"/>
      <c r="C405" s="13"/>
    </row>
    <row r="406">
      <c r="B406" s="13"/>
      <c r="C406" s="13"/>
    </row>
    <row r="407">
      <c r="B407" s="13"/>
      <c r="C407" s="13"/>
    </row>
    <row r="408">
      <c r="B408" s="13"/>
      <c r="C408" s="13"/>
    </row>
    <row r="409">
      <c r="B409" s="13"/>
      <c r="C409" s="13"/>
    </row>
    <row r="410">
      <c r="B410" s="13"/>
      <c r="C410" s="13"/>
    </row>
    <row r="411">
      <c r="B411" s="13"/>
      <c r="C411" s="13"/>
    </row>
    <row r="412">
      <c r="B412" s="13"/>
      <c r="C412" s="13"/>
    </row>
    <row r="413">
      <c r="B413" s="13"/>
      <c r="C413" s="13"/>
    </row>
    <row r="414">
      <c r="B414" s="13"/>
      <c r="C414" s="13"/>
    </row>
    <row r="415">
      <c r="B415" s="13"/>
      <c r="C415" s="13"/>
    </row>
    <row r="416">
      <c r="B416" s="13"/>
      <c r="C416" s="13"/>
    </row>
    <row r="417">
      <c r="B417" s="13"/>
      <c r="C417" s="13"/>
    </row>
    <row r="418">
      <c r="B418" s="13"/>
      <c r="C418" s="13"/>
    </row>
    <row r="419">
      <c r="B419" s="13"/>
      <c r="C419" s="13"/>
    </row>
    <row r="420">
      <c r="B420" s="13"/>
      <c r="C420" s="13"/>
    </row>
    <row r="421">
      <c r="B421" s="13"/>
      <c r="C421" s="13"/>
    </row>
    <row r="422">
      <c r="B422" s="13"/>
      <c r="C422" s="13"/>
    </row>
    <row r="423">
      <c r="B423" s="13"/>
      <c r="C423" s="13"/>
    </row>
    <row r="424">
      <c r="B424" s="13"/>
      <c r="C424" s="13"/>
    </row>
    <row r="425">
      <c r="B425" s="13"/>
      <c r="C425" s="13"/>
    </row>
    <row r="426">
      <c r="B426" s="13"/>
      <c r="C426" s="13"/>
    </row>
    <row r="427">
      <c r="B427" s="13"/>
      <c r="C427" s="13"/>
    </row>
    <row r="428">
      <c r="B428" s="13"/>
      <c r="C428" s="13"/>
    </row>
    <row r="429">
      <c r="B429" s="13"/>
      <c r="C429" s="13"/>
    </row>
    <row r="430">
      <c r="B430" s="13"/>
      <c r="C430" s="13"/>
    </row>
    <row r="431">
      <c r="B431" s="13"/>
      <c r="C431" s="13"/>
    </row>
    <row r="432">
      <c r="B432" s="13"/>
      <c r="C432" s="13"/>
    </row>
    <row r="433">
      <c r="B433" s="13"/>
      <c r="C433" s="13"/>
    </row>
    <row r="434">
      <c r="B434" s="13"/>
      <c r="C434" s="13"/>
    </row>
    <row r="435">
      <c r="B435" s="13"/>
      <c r="C435" s="13"/>
    </row>
    <row r="436">
      <c r="B436" s="13"/>
      <c r="C436" s="13"/>
    </row>
    <row r="437">
      <c r="B437" s="13"/>
      <c r="C437" s="13"/>
    </row>
    <row r="438">
      <c r="B438" s="13"/>
      <c r="C438" s="13"/>
    </row>
    <row r="439">
      <c r="B439" s="13"/>
      <c r="C439" s="13"/>
    </row>
    <row r="440">
      <c r="B440" s="13"/>
      <c r="C440" s="13"/>
    </row>
    <row r="441">
      <c r="B441" s="13"/>
      <c r="C441" s="13"/>
    </row>
    <row r="442">
      <c r="B442" s="13"/>
      <c r="C442" s="13"/>
    </row>
    <row r="443">
      <c r="B443" s="13"/>
      <c r="C443" s="13"/>
    </row>
    <row r="444">
      <c r="B444" s="13"/>
      <c r="C444" s="13"/>
    </row>
    <row r="445">
      <c r="B445" s="13"/>
      <c r="C445" s="13"/>
    </row>
    <row r="446">
      <c r="B446" s="13"/>
      <c r="C446" s="13"/>
    </row>
    <row r="447">
      <c r="B447" s="13"/>
      <c r="C447" s="13"/>
    </row>
    <row r="448">
      <c r="B448" s="13"/>
      <c r="C448" s="13"/>
    </row>
    <row r="449">
      <c r="B449" s="13"/>
      <c r="C449" s="13"/>
    </row>
    <row r="450">
      <c r="B450" s="13"/>
      <c r="C450" s="13"/>
    </row>
    <row r="451">
      <c r="B451" s="13"/>
      <c r="C451" s="13"/>
    </row>
    <row r="452">
      <c r="B452" s="13"/>
      <c r="C452" s="13"/>
    </row>
    <row r="453">
      <c r="B453" s="13"/>
      <c r="C453" s="13"/>
    </row>
    <row r="454">
      <c r="B454" s="13"/>
      <c r="C454" s="13"/>
    </row>
    <row r="455">
      <c r="B455" s="13"/>
      <c r="C455" s="13"/>
    </row>
    <row r="456">
      <c r="B456" s="13"/>
      <c r="C456" s="13"/>
    </row>
    <row r="457">
      <c r="B457" s="13"/>
      <c r="C457" s="13"/>
    </row>
    <row r="458">
      <c r="B458" s="13"/>
      <c r="C458" s="13"/>
    </row>
    <row r="459">
      <c r="B459" s="13"/>
      <c r="C459" s="13"/>
    </row>
    <row r="460">
      <c r="B460" s="13"/>
      <c r="C460" s="13"/>
    </row>
    <row r="461">
      <c r="B461" s="13"/>
      <c r="C461" s="13"/>
    </row>
    <row r="462">
      <c r="B462" s="13"/>
      <c r="C462" s="13"/>
    </row>
    <row r="463">
      <c r="B463" s="13"/>
      <c r="C463" s="13"/>
    </row>
    <row r="464">
      <c r="B464" s="13"/>
      <c r="C464" s="13"/>
    </row>
    <row r="465">
      <c r="B465" s="13"/>
      <c r="C465" s="13"/>
    </row>
    <row r="466">
      <c r="B466" s="13"/>
      <c r="C466" s="13"/>
    </row>
    <row r="467">
      <c r="B467" s="13"/>
      <c r="C467" s="13"/>
    </row>
    <row r="468">
      <c r="B468" s="13"/>
      <c r="C468" s="13"/>
    </row>
    <row r="469">
      <c r="B469" s="13"/>
      <c r="C469" s="13"/>
    </row>
    <row r="470">
      <c r="B470" s="13"/>
      <c r="C470" s="13"/>
    </row>
    <row r="471">
      <c r="B471" s="13"/>
      <c r="C471" s="13"/>
    </row>
    <row r="472">
      <c r="B472" s="13"/>
      <c r="C472" s="13"/>
    </row>
    <row r="473">
      <c r="B473" s="13"/>
      <c r="C473" s="13"/>
    </row>
    <row r="474">
      <c r="B474" s="13"/>
      <c r="C474" s="13"/>
    </row>
    <row r="475">
      <c r="B475" s="13"/>
      <c r="C475" s="13"/>
    </row>
    <row r="476">
      <c r="B476" s="13"/>
      <c r="C476" s="13"/>
    </row>
    <row r="477">
      <c r="B477" s="13"/>
      <c r="C477" s="13"/>
    </row>
    <row r="478">
      <c r="B478" s="13"/>
      <c r="C478" s="13"/>
    </row>
    <row r="479">
      <c r="B479" s="13"/>
      <c r="C479" s="13"/>
    </row>
    <row r="480">
      <c r="B480" s="13"/>
      <c r="C480" s="13"/>
    </row>
    <row r="481">
      <c r="B481" s="13"/>
      <c r="C481" s="13"/>
    </row>
    <row r="482">
      <c r="B482" s="13"/>
      <c r="C482" s="13"/>
    </row>
    <row r="483">
      <c r="B483" s="13"/>
      <c r="C483" s="13"/>
    </row>
    <row r="484">
      <c r="B484" s="13"/>
      <c r="C484" s="13"/>
    </row>
    <row r="485">
      <c r="B485" s="13"/>
      <c r="C485" s="13"/>
    </row>
    <row r="486">
      <c r="B486" s="13"/>
      <c r="C486" s="13"/>
    </row>
    <row r="487">
      <c r="B487" s="13"/>
      <c r="C487" s="13"/>
    </row>
    <row r="488">
      <c r="B488" s="13"/>
      <c r="C488" s="13"/>
    </row>
    <row r="489">
      <c r="B489" s="13"/>
      <c r="C489" s="13"/>
    </row>
    <row r="490">
      <c r="B490" s="13"/>
      <c r="C490" s="13"/>
    </row>
    <row r="491">
      <c r="B491" s="13"/>
      <c r="C491" s="13"/>
    </row>
    <row r="492">
      <c r="B492" s="13"/>
      <c r="C492" s="13"/>
    </row>
    <row r="493">
      <c r="B493" s="13"/>
      <c r="C493" s="13"/>
    </row>
    <row r="494">
      <c r="B494" s="13"/>
      <c r="C494" s="13"/>
    </row>
    <row r="495">
      <c r="B495" s="13"/>
      <c r="C495" s="13"/>
    </row>
    <row r="496">
      <c r="B496" s="13"/>
      <c r="C496" s="13"/>
    </row>
    <row r="497">
      <c r="B497" s="13"/>
      <c r="C497" s="13"/>
    </row>
    <row r="498">
      <c r="B498" s="13"/>
      <c r="C498" s="13"/>
    </row>
    <row r="499">
      <c r="B499" s="13"/>
      <c r="C499" s="13"/>
    </row>
    <row r="500">
      <c r="B500" s="13"/>
      <c r="C500" s="13"/>
    </row>
    <row r="501">
      <c r="B501" s="13"/>
      <c r="C501" s="13"/>
    </row>
    <row r="502">
      <c r="B502" s="13"/>
      <c r="C502" s="13"/>
    </row>
    <row r="503">
      <c r="B503" s="13"/>
      <c r="C503" s="13"/>
    </row>
    <row r="504">
      <c r="B504" s="13"/>
      <c r="C504" s="13"/>
    </row>
    <row r="505">
      <c r="B505" s="13"/>
      <c r="C505" s="13"/>
    </row>
    <row r="506">
      <c r="B506" s="13"/>
      <c r="C506" s="13"/>
    </row>
    <row r="507">
      <c r="B507" s="13"/>
      <c r="C507" s="13"/>
    </row>
    <row r="508">
      <c r="B508" s="13"/>
      <c r="C508" s="13"/>
    </row>
    <row r="509">
      <c r="B509" s="13"/>
      <c r="C509" s="13"/>
    </row>
    <row r="510">
      <c r="B510" s="13"/>
      <c r="C510" s="13"/>
    </row>
    <row r="511">
      <c r="B511" s="13"/>
      <c r="C511" s="13"/>
    </row>
    <row r="512">
      <c r="B512" s="13"/>
      <c r="C512" s="13"/>
    </row>
    <row r="513">
      <c r="B513" s="13"/>
      <c r="C513" s="13"/>
    </row>
    <row r="514">
      <c r="B514" s="13"/>
      <c r="C514" s="13"/>
    </row>
    <row r="515">
      <c r="B515" s="13"/>
      <c r="C515" s="13"/>
    </row>
    <row r="516">
      <c r="B516" s="13"/>
      <c r="C516" s="13"/>
    </row>
    <row r="517">
      <c r="B517" s="13"/>
      <c r="C517" s="13"/>
    </row>
    <row r="518">
      <c r="B518" s="13"/>
      <c r="C518" s="13"/>
    </row>
    <row r="519">
      <c r="B519" s="13"/>
      <c r="C519" s="13"/>
    </row>
    <row r="520">
      <c r="B520" s="13"/>
      <c r="C520" s="13"/>
    </row>
    <row r="521">
      <c r="B521" s="13"/>
      <c r="C521" s="13"/>
    </row>
    <row r="522">
      <c r="B522" s="13"/>
      <c r="C522" s="13"/>
    </row>
    <row r="523">
      <c r="B523" s="13"/>
      <c r="C523" s="13"/>
    </row>
    <row r="524">
      <c r="B524" s="13"/>
      <c r="C524" s="13"/>
    </row>
    <row r="525">
      <c r="B525" s="13"/>
      <c r="C525" s="13"/>
    </row>
    <row r="526">
      <c r="B526" s="13"/>
      <c r="C526" s="13"/>
    </row>
    <row r="527">
      <c r="B527" s="13"/>
      <c r="C527" s="13"/>
    </row>
    <row r="528">
      <c r="B528" s="13"/>
      <c r="C528" s="13"/>
    </row>
    <row r="529">
      <c r="B529" s="13"/>
      <c r="C529" s="13"/>
    </row>
    <row r="530">
      <c r="B530" s="13"/>
      <c r="C530" s="13"/>
    </row>
    <row r="531">
      <c r="B531" s="13"/>
      <c r="C531" s="13"/>
    </row>
    <row r="532">
      <c r="B532" s="13"/>
      <c r="C532" s="13"/>
    </row>
    <row r="533">
      <c r="B533" s="13"/>
      <c r="C533" s="13"/>
    </row>
    <row r="534">
      <c r="B534" s="13"/>
      <c r="C534" s="13"/>
    </row>
    <row r="535">
      <c r="B535" s="13"/>
      <c r="C535" s="13"/>
    </row>
    <row r="536">
      <c r="B536" s="13"/>
      <c r="C536" s="13"/>
    </row>
    <row r="537">
      <c r="B537" s="13"/>
      <c r="C537" s="13"/>
    </row>
    <row r="538">
      <c r="B538" s="13"/>
      <c r="C538" s="13"/>
    </row>
    <row r="539">
      <c r="B539" s="13"/>
      <c r="C539" s="13"/>
    </row>
    <row r="540">
      <c r="B540" s="13"/>
      <c r="C540" s="13"/>
    </row>
    <row r="541">
      <c r="B541" s="13"/>
      <c r="C541" s="13"/>
    </row>
    <row r="542">
      <c r="B542" s="13"/>
      <c r="C542" s="13"/>
    </row>
    <row r="543">
      <c r="B543" s="13"/>
      <c r="C543" s="13"/>
    </row>
    <row r="544">
      <c r="B544" s="13"/>
      <c r="C544" s="13"/>
    </row>
    <row r="545">
      <c r="B545" s="13"/>
      <c r="C545" s="13"/>
    </row>
    <row r="546">
      <c r="B546" s="13"/>
      <c r="C546" s="13"/>
    </row>
    <row r="547">
      <c r="B547" s="13"/>
      <c r="C547" s="13"/>
    </row>
    <row r="548">
      <c r="B548" s="13"/>
      <c r="C548" s="13"/>
    </row>
    <row r="549">
      <c r="B549" s="13"/>
      <c r="C549" s="13"/>
    </row>
    <row r="550">
      <c r="B550" s="13"/>
      <c r="C550" s="13"/>
    </row>
    <row r="551">
      <c r="B551" s="13"/>
      <c r="C551" s="13"/>
    </row>
    <row r="552">
      <c r="B552" s="13"/>
      <c r="C552" s="13"/>
    </row>
    <row r="553">
      <c r="B553" s="13"/>
      <c r="C553" s="13"/>
    </row>
    <row r="554">
      <c r="B554" s="13"/>
      <c r="C554" s="13"/>
    </row>
    <row r="555">
      <c r="B555" s="13"/>
      <c r="C555" s="13"/>
    </row>
    <row r="556">
      <c r="B556" s="13"/>
      <c r="C556" s="13"/>
    </row>
    <row r="557">
      <c r="B557" s="13"/>
      <c r="C557" s="13"/>
    </row>
    <row r="558">
      <c r="B558" s="13"/>
      <c r="C558" s="13"/>
    </row>
    <row r="559">
      <c r="B559" s="13"/>
      <c r="C559" s="13"/>
    </row>
    <row r="560">
      <c r="B560" s="13"/>
      <c r="C560" s="13"/>
    </row>
    <row r="561">
      <c r="B561" s="13"/>
      <c r="C561" s="13"/>
    </row>
    <row r="562">
      <c r="B562" s="13"/>
      <c r="C562" s="13"/>
    </row>
    <row r="563">
      <c r="B563" s="13"/>
      <c r="C563" s="13"/>
    </row>
    <row r="564">
      <c r="B564" s="13"/>
      <c r="C564" s="13"/>
    </row>
    <row r="565">
      <c r="B565" s="13"/>
      <c r="C565" s="13"/>
    </row>
    <row r="566">
      <c r="B566" s="13"/>
      <c r="C566" s="13"/>
    </row>
    <row r="567">
      <c r="B567" s="13"/>
      <c r="C567" s="13"/>
    </row>
    <row r="568">
      <c r="B568" s="13"/>
      <c r="C568" s="13"/>
    </row>
    <row r="569">
      <c r="B569" s="13"/>
      <c r="C569" s="13"/>
    </row>
    <row r="570">
      <c r="B570" s="13"/>
      <c r="C570" s="13"/>
    </row>
    <row r="571">
      <c r="B571" s="13"/>
      <c r="C571" s="13"/>
    </row>
    <row r="572">
      <c r="B572" s="13"/>
      <c r="C572" s="13"/>
    </row>
    <row r="573">
      <c r="B573" s="13"/>
      <c r="C573" s="13"/>
    </row>
    <row r="574">
      <c r="B574" s="13"/>
      <c r="C574" s="13"/>
    </row>
    <row r="575">
      <c r="B575" s="13"/>
      <c r="C575" s="13"/>
    </row>
    <row r="576">
      <c r="B576" s="13"/>
      <c r="C576" s="13"/>
    </row>
    <row r="577">
      <c r="B577" s="13"/>
      <c r="C577" s="13"/>
    </row>
    <row r="578">
      <c r="B578" s="13"/>
      <c r="C578" s="13"/>
    </row>
    <row r="579">
      <c r="B579" s="13"/>
      <c r="C579" s="13"/>
    </row>
    <row r="580">
      <c r="B580" s="13"/>
      <c r="C580" s="13"/>
    </row>
    <row r="581">
      <c r="B581" s="13"/>
      <c r="C581" s="13"/>
    </row>
    <row r="582">
      <c r="B582" s="13"/>
      <c r="C582" s="13"/>
    </row>
    <row r="583">
      <c r="B583" s="13"/>
      <c r="C583" s="13"/>
    </row>
    <row r="584">
      <c r="B584" s="13"/>
      <c r="C584" s="13"/>
    </row>
    <row r="585">
      <c r="B585" s="13"/>
      <c r="C585" s="13"/>
    </row>
    <row r="586">
      <c r="B586" s="13"/>
      <c r="C586" s="13"/>
    </row>
    <row r="587">
      <c r="B587" s="13"/>
      <c r="C587" s="13"/>
    </row>
    <row r="588">
      <c r="B588" s="13"/>
      <c r="C588" s="13"/>
    </row>
    <row r="589">
      <c r="B589" s="13"/>
      <c r="C589" s="13"/>
    </row>
    <row r="590">
      <c r="B590" s="13"/>
      <c r="C590" s="13"/>
    </row>
    <row r="591">
      <c r="B591" s="13"/>
      <c r="C591" s="13"/>
    </row>
    <row r="592">
      <c r="B592" s="13"/>
      <c r="C592" s="13"/>
    </row>
    <row r="593">
      <c r="B593" s="13"/>
      <c r="C593" s="13"/>
    </row>
    <row r="594">
      <c r="B594" s="13"/>
      <c r="C594" s="13"/>
    </row>
    <row r="595">
      <c r="B595" s="13"/>
      <c r="C595" s="13"/>
    </row>
    <row r="596">
      <c r="B596" s="13"/>
      <c r="C596" s="13"/>
    </row>
    <row r="597">
      <c r="B597" s="13"/>
      <c r="C597" s="13"/>
    </row>
    <row r="598">
      <c r="B598" s="13"/>
      <c r="C598" s="13"/>
    </row>
    <row r="599">
      <c r="B599" s="13"/>
      <c r="C599" s="13"/>
    </row>
    <row r="600">
      <c r="B600" s="13"/>
      <c r="C600" s="13"/>
    </row>
    <row r="601">
      <c r="B601" s="13"/>
      <c r="C601" s="13"/>
    </row>
    <row r="602">
      <c r="B602" s="13"/>
      <c r="C602" s="13"/>
    </row>
    <row r="603">
      <c r="B603" s="13"/>
      <c r="C603" s="13"/>
    </row>
    <row r="604">
      <c r="B604" s="13"/>
      <c r="C604" s="13"/>
    </row>
    <row r="605">
      <c r="B605" s="13"/>
      <c r="C605" s="13"/>
    </row>
    <row r="606">
      <c r="B606" s="13"/>
      <c r="C606" s="13"/>
    </row>
    <row r="607">
      <c r="B607" s="13"/>
      <c r="C607" s="13"/>
    </row>
    <row r="608">
      <c r="B608" s="13"/>
      <c r="C608" s="13"/>
    </row>
    <row r="609">
      <c r="B609" s="13"/>
      <c r="C609" s="13"/>
    </row>
    <row r="610">
      <c r="B610" s="13"/>
      <c r="C610" s="13"/>
    </row>
    <row r="611">
      <c r="B611" s="13"/>
      <c r="C611" s="13"/>
    </row>
    <row r="612">
      <c r="B612" s="13"/>
      <c r="C612" s="13"/>
    </row>
    <row r="613">
      <c r="B613" s="13"/>
      <c r="C613" s="13"/>
    </row>
    <row r="614">
      <c r="B614" s="13"/>
      <c r="C614" s="13"/>
    </row>
    <row r="615">
      <c r="B615" s="13"/>
      <c r="C615" s="13"/>
    </row>
    <row r="616">
      <c r="B616" s="13"/>
      <c r="C616" s="13"/>
    </row>
    <row r="617">
      <c r="B617" s="13"/>
      <c r="C617" s="13"/>
    </row>
    <row r="618">
      <c r="B618" s="13"/>
      <c r="C618" s="13"/>
    </row>
    <row r="619">
      <c r="B619" s="13"/>
      <c r="C619" s="13"/>
    </row>
    <row r="620">
      <c r="B620" s="13"/>
      <c r="C620" s="13"/>
    </row>
    <row r="621">
      <c r="B621" s="13"/>
      <c r="C621" s="13"/>
    </row>
    <row r="622">
      <c r="B622" s="13"/>
      <c r="C622" s="13"/>
    </row>
    <row r="623">
      <c r="B623" s="13"/>
      <c r="C623" s="13"/>
    </row>
    <row r="624">
      <c r="B624" s="13"/>
      <c r="C624" s="13"/>
    </row>
    <row r="625">
      <c r="B625" s="13"/>
      <c r="C625" s="13"/>
    </row>
    <row r="626">
      <c r="B626" s="13"/>
      <c r="C626" s="13"/>
    </row>
    <row r="627">
      <c r="B627" s="13"/>
      <c r="C627" s="13"/>
    </row>
    <row r="628">
      <c r="B628" s="13"/>
      <c r="C628" s="13"/>
    </row>
    <row r="629">
      <c r="B629" s="13"/>
      <c r="C629" s="13"/>
    </row>
    <row r="630">
      <c r="B630" s="13"/>
      <c r="C630" s="13"/>
    </row>
    <row r="631">
      <c r="B631" s="13"/>
      <c r="C631" s="13"/>
    </row>
    <row r="632">
      <c r="B632" s="13"/>
      <c r="C632" s="13"/>
    </row>
    <row r="633">
      <c r="B633" s="13"/>
      <c r="C633" s="13"/>
    </row>
    <row r="634">
      <c r="B634" s="13"/>
      <c r="C634" s="13"/>
    </row>
    <row r="635">
      <c r="B635" s="13"/>
      <c r="C635" s="13"/>
    </row>
    <row r="636">
      <c r="B636" s="13"/>
      <c r="C636" s="13"/>
    </row>
    <row r="637">
      <c r="B637" s="13"/>
      <c r="C637" s="13"/>
    </row>
    <row r="638">
      <c r="B638" s="13"/>
      <c r="C638" s="13"/>
    </row>
    <row r="639">
      <c r="B639" s="13"/>
      <c r="C639" s="13"/>
    </row>
    <row r="640">
      <c r="B640" s="13"/>
      <c r="C640" s="13"/>
    </row>
    <row r="641">
      <c r="B641" s="13"/>
      <c r="C641" s="13"/>
    </row>
    <row r="642">
      <c r="B642" s="13"/>
      <c r="C642" s="13"/>
    </row>
    <row r="643">
      <c r="B643" s="13"/>
      <c r="C643" s="13"/>
    </row>
    <row r="644">
      <c r="B644" s="13"/>
      <c r="C644" s="13"/>
    </row>
    <row r="645">
      <c r="B645" s="13"/>
      <c r="C645" s="13"/>
    </row>
    <row r="646">
      <c r="B646" s="13"/>
      <c r="C646" s="13"/>
    </row>
    <row r="647">
      <c r="B647" s="13"/>
      <c r="C647" s="13"/>
    </row>
    <row r="648">
      <c r="B648" s="13"/>
      <c r="C648" s="13"/>
    </row>
    <row r="649">
      <c r="B649" s="13"/>
      <c r="C649" s="13"/>
    </row>
    <row r="650">
      <c r="B650" s="13"/>
      <c r="C650" s="13"/>
    </row>
    <row r="651">
      <c r="B651" s="13"/>
      <c r="C651" s="13"/>
    </row>
    <row r="652">
      <c r="B652" s="13"/>
      <c r="C652" s="13"/>
    </row>
    <row r="653">
      <c r="B653" s="13"/>
      <c r="C653" s="13"/>
    </row>
    <row r="654">
      <c r="B654" s="13"/>
      <c r="C654" s="13"/>
    </row>
    <row r="655">
      <c r="B655" s="13"/>
      <c r="C655" s="13"/>
    </row>
    <row r="656">
      <c r="B656" s="13"/>
      <c r="C656" s="13"/>
    </row>
    <row r="657">
      <c r="B657" s="13"/>
      <c r="C657" s="13"/>
    </row>
    <row r="658">
      <c r="B658" s="13"/>
      <c r="C658" s="13"/>
    </row>
    <row r="659">
      <c r="B659" s="13"/>
      <c r="C659" s="13"/>
    </row>
    <row r="660">
      <c r="B660" s="13"/>
      <c r="C660" s="13"/>
    </row>
    <row r="661">
      <c r="B661" s="13"/>
      <c r="C661" s="13"/>
    </row>
    <row r="662">
      <c r="B662" s="13"/>
      <c r="C662" s="13"/>
    </row>
    <row r="663">
      <c r="B663" s="13"/>
      <c r="C663" s="13"/>
    </row>
    <row r="664">
      <c r="B664" s="13"/>
      <c r="C664" s="13"/>
    </row>
    <row r="665">
      <c r="B665" s="13"/>
      <c r="C665" s="13"/>
    </row>
    <row r="666">
      <c r="B666" s="13"/>
      <c r="C666" s="13"/>
    </row>
    <row r="667">
      <c r="B667" s="13"/>
      <c r="C667" s="13"/>
    </row>
    <row r="668">
      <c r="B668" s="13"/>
      <c r="C668" s="13"/>
    </row>
    <row r="669">
      <c r="B669" s="13"/>
      <c r="C669" s="13"/>
    </row>
    <row r="670">
      <c r="B670" s="13"/>
      <c r="C670" s="13"/>
    </row>
    <row r="671">
      <c r="B671" s="13"/>
      <c r="C671" s="13"/>
    </row>
    <row r="672">
      <c r="B672" s="13"/>
      <c r="C672" s="13"/>
    </row>
    <row r="673">
      <c r="B673" s="13"/>
      <c r="C673" s="13"/>
    </row>
    <row r="674">
      <c r="B674" s="13"/>
      <c r="C674" s="13"/>
    </row>
    <row r="675">
      <c r="B675" s="13"/>
      <c r="C675" s="13"/>
    </row>
    <row r="676">
      <c r="B676" s="13"/>
      <c r="C676" s="13"/>
    </row>
    <row r="677">
      <c r="B677" s="13"/>
      <c r="C677" s="13"/>
    </row>
    <row r="678">
      <c r="B678" s="13"/>
      <c r="C678" s="13"/>
    </row>
    <row r="679">
      <c r="B679" s="13"/>
      <c r="C679" s="13"/>
    </row>
    <row r="680">
      <c r="B680" s="13"/>
      <c r="C680" s="13"/>
    </row>
    <row r="681">
      <c r="B681" s="13"/>
      <c r="C681" s="13"/>
    </row>
    <row r="682">
      <c r="B682" s="13"/>
      <c r="C682" s="13"/>
    </row>
    <row r="683">
      <c r="B683" s="13"/>
      <c r="C683" s="13"/>
    </row>
    <row r="684">
      <c r="B684" s="13"/>
      <c r="C684" s="13"/>
    </row>
    <row r="685">
      <c r="B685" s="13"/>
      <c r="C685" s="13"/>
    </row>
    <row r="686">
      <c r="B686" s="13"/>
      <c r="C686" s="13"/>
    </row>
    <row r="687">
      <c r="B687" s="13"/>
      <c r="C687" s="13"/>
    </row>
    <row r="688">
      <c r="B688" s="13"/>
      <c r="C688" s="13"/>
    </row>
    <row r="689">
      <c r="B689" s="13"/>
      <c r="C689" s="13"/>
    </row>
    <row r="690">
      <c r="B690" s="13"/>
      <c r="C690" s="13"/>
    </row>
    <row r="691">
      <c r="B691" s="13"/>
      <c r="C691" s="13"/>
    </row>
    <row r="692">
      <c r="B692" s="13"/>
      <c r="C692" s="13"/>
    </row>
    <row r="693">
      <c r="B693" s="13"/>
      <c r="C693" s="13"/>
    </row>
    <row r="694">
      <c r="B694" s="13"/>
      <c r="C694" s="13"/>
    </row>
    <row r="695">
      <c r="B695" s="13"/>
      <c r="C695" s="13"/>
    </row>
    <row r="696">
      <c r="B696" s="13"/>
      <c r="C696" s="13"/>
    </row>
    <row r="697">
      <c r="B697" s="13"/>
      <c r="C697" s="13"/>
    </row>
    <row r="698">
      <c r="B698" s="13"/>
      <c r="C698" s="13"/>
    </row>
    <row r="699">
      <c r="B699" s="13"/>
      <c r="C699" s="13"/>
    </row>
    <row r="700">
      <c r="B700" s="13"/>
      <c r="C700" s="13"/>
    </row>
    <row r="701">
      <c r="B701" s="13"/>
      <c r="C701" s="13"/>
    </row>
    <row r="702">
      <c r="B702" s="13"/>
      <c r="C702" s="13"/>
    </row>
    <row r="703">
      <c r="B703" s="13"/>
      <c r="C703" s="13"/>
    </row>
    <row r="704">
      <c r="B704" s="13"/>
      <c r="C704" s="13"/>
    </row>
    <row r="705">
      <c r="B705" s="13"/>
      <c r="C705" s="13"/>
    </row>
    <row r="706">
      <c r="B706" s="13"/>
      <c r="C706" s="13"/>
    </row>
    <row r="707">
      <c r="B707" s="13"/>
      <c r="C707" s="13"/>
    </row>
    <row r="708">
      <c r="B708" s="13"/>
      <c r="C708" s="13"/>
    </row>
    <row r="709">
      <c r="B709" s="13"/>
      <c r="C709" s="13"/>
    </row>
    <row r="710">
      <c r="B710" s="13"/>
      <c r="C710" s="13"/>
    </row>
    <row r="711">
      <c r="B711" s="13"/>
      <c r="C711" s="13"/>
    </row>
    <row r="712">
      <c r="B712" s="13"/>
      <c r="C712" s="13"/>
    </row>
    <row r="713">
      <c r="B713" s="13"/>
      <c r="C713" s="13"/>
    </row>
    <row r="714">
      <c r="B714" s="13"/>
      <c r="C714" s="13"/>
    </row>
    <row r="715">
      <c r="B715" s="13"/>
      <c r="C715" s="13"/>
    </row>
    <row r="716">
      <c r="B716" s="13"/>
      <c r="C716" s="13"/>
    </row>
    <row r="717">
      <c r="B717" s="13"/>
      <c r="C717" s="13"/>
    </row>
    <row r="718">
      <c r="B718" s="13"/>
      <c r="C718" s="13"/>
    </row>
    <row r="719">
      <c r="B719" s="13"/>
      <c r="C719" s="13"/>
    </row>
    <row r="720">
      <c r="B720" s="13"/>
      <c r="C720" s="13"/>
    </row>
    <row r="721">
      <c r="B721" s="13"/>
      <c r="C721" s="13"/>
    </row>
    <row r="722">
      <c r="B722" s="13"/>
      <c r="C722" s="13"/>
    </row>
    <row r="723">
      <c r="B723" s="13"/>
      <c r="C723" s="13"/>
    </row>
    <row r="724">
      <c r="B724" s="13"/>
      <c r="C724" s="13"/>
    </row>
    <row r="725">
      <c r="B725" s="13"/>
      <c r="C725" s="13"/>
    </row>
    <row r="726">
      <c r="B726" s="13"/>
      <c r="C726" s="13"/>
    </row>
    <row r="727">
      <c r="B727" s="13"/>
      <c r="C727" s="13"/>
    </row>
    <row r="728">
      <c r="B728" s="13"/>
      <c r="C728" s="13"/>
    </row>
    <row r="729">
      <c r="B729" s="13"/>
      <c r="C729" s="13"/>
    </row>
    <row r="730">
      <c r="B730" s="13"/>
      <c r="C730" s="13"/>
    </row>
    <row r="731">
      <c r="B731" s="13"/>
      <c r="C731" s="13"/>
    </row>
    <row r="732">
      <c r="B732" s="13"/>
      <c r="C732" s="13"/>
    </row>
    <row r="733">
      <c r="B733" s="13"/>
      <c r="C733" s="13"/>
    </row>
    <row r="734">
      <c r="B734" s="13"/>
      <c r="C734" s="13"/>
    </row>
    <row r="735">
      <c r="B735" s="13"/>
      <c r="C735" s="13"/>
    </row>
    <row r="736">
      <c r="B736" s="13"/>
      <c r="C736" s="13"/>
    </row>
    <row r="737">
      <c r="B737" s="13"/>
      <c r="C737" s="13"/>
    </row>
    <row r="738">
      <c r="B738" s="13"/>
      <c r="C738" s="13"/>
    </row>
    <row r="739">
      <c r="B739" s="13"/>
      <c r="C739" s="13"/>
    </row>
    <row r="740">
      <c r="B740" s="13"/>
      <c r="C740" s="13"/>
    </row>
    <row r="741">
      <c r="B741" s="13"/>
      <c r="C741" s="13"/>
    </row>
    <row r="742">
      <c r="B742" s="13"/>
      <c r="C742" s="13"/>
    </row>
    <row r="743">
      <c r="B743" s="13"/>
      <c r="C743" s="13"/>
    </row>
    <row r="744">
      <c r="B744" s="13"/>
      <c r="C744" s="13"/>
    </row>
    <row r="745">
      <c r="B745" s="13"/>
      <c r="C745" s="13"/>
    </row>
    <row r="746">
      <c r="B746" s="13"/>
      <c r="C746" s="13"/>
    </row>
    <row r="747">
      <c r="B747" s="13"/>
      <c r="C747" s="13"/>
    </row>
    <row r="748">
      <c r="B748" s="13"/>
      <c r="C748" s="13"/>
    </row>
    <row r="749">
      <c r="B749" s="13"/>
      <c r="C749" s="13"/>
    </row>
    <row r="750">
      <c r="B750" s="13"/>
      <c r="C750" s="13"/>
    </row>
    <row r="751">
      <c r="B751" s="13"/>
      <c r="C751" s="13"/>
    </row>
    <row r="752">
      <c r="B752" s="13"/>
      <c r="C752" s="13"/>
    </row>
    <row r="753">
      <c r="B753" s="13"/>
      <c r="C753" s="13"/>
    </row>
    <row r="754">
      <c r="B754" s="13"/>
      <c r="C754" s="13"/>
    </row>
    <row r="755">
      <c r="B755" s="13"/>
      <c r="C755" s="13"/>
    </row>
    <row r="756">
      <c r="B756" s="13"/>
      <c r="C756" s="13"/>
    </row>
    <row r="757">
      <c r="B757" s="13"/>
      <c r="C757" s="13"/>
    </row>
    <row r="758">
      <c r="B758" s="13"/>
      <c r="C758" s="13"/>
    </row>
    <row r="759">
      <c r="B759" s="13"/>
      <c r="C759" s="13"/>
    </row>
    <row r="760">
      <c r="B760" s="13"/>
      <c r="C760" s="13"/>
    </row>
    <row r="761">
      <c r="B761" s="13"/>
      <c r="C761" s="13"/>
    </row>
    <row r="762">
      <c r="B762" s="13"/>
      <c r="C762" s="13"/>
    </row>
    <row r="763">
      <c r="B763" s="13"/>
      <c r="C763" s="13"/>
    </row>
    <row r="764">
      <c r="B764" s="13"/>
      <c r="C764" s="13"/>
    </row>
    <row r="765">
      <c r="B765" s="13"/>
      <c r="C765" s="13"/>
    </row>
    <row r="766">
      <c r="B766" s="13"/>
      <c r="C766" s="13"/>
    </row>
    <row r="767">
      <c r="B767" s="13"/>
      <c r="C767" s="13"/>
    </row>
    <row r="768">
      <c r="B768" s="13"/>
      <c r="C768" s="13"/>
    </row>
    <row r="769">
      <c r="B769" s="13"/>
      <c r="C769" s="13"/>
    </row>
    <row r="770">
      <c r="B770" s="13"/>
      <c r="C770" s="13"/>
    </row>
    <row r="771">
      <c r="B771" s="13"/>
      <c r="C771" s="13"/>
    </row>
    <row r="772">
      <c r="B772" s="13"/>
      <c r="C772" s="13"/>
    </row>
    <row r="773">
      <c r="B773" s="13"/>
      <c r="C773" s="13"/>
    </row>
    <row r="774">
      <c r="B774" s="13"/>
      <c r="C774" s="13"/>
    </row>
    <row r="775">
      <c r="B775" s="13"/>
      <c r="C775" s="13"/>
    </row>
    <row r="776">
      <c r="B776" s="13"/>
      <c r="C776" s="13"/>
    </row>
    <row r="777">
      <c r="B777" s="13"/>
      <c r="C777" s="13"/>
    </row>
    <row r="778">
      <c r="B778" s="13"/>
      <c r="C778" s="13"/>
    </row>
    <row r="779">
      <c r="B779" s="13"/>
      <c r="C779" s="13"/>
    </row>
    <row r="780">
      <c r="B780" s="13"/>
      <c r="C780" s="13"/>
    </row>
    <row r="781">
      <c r="B781" s="13"/>
      <c r="C781" s="13"/>
    </row>
    <row r="782">
      <c r="B782" s="13"/>
      <c r="C782" s="13"/>
    </row>
    <row r="783">
      <c r="B783" s="13"/>
      <c r="C783" s="13"/>
    </row>
    <row r="784">
      <c r="B784" s="13"/>
      <c r="C784" s="13"/>
    </row>
    <row r="785">
      <c r="B785" s="13"/>
      <c r="C785" s="13"/>
    </row>
    <row r="786">
      <c r="B786" s="13"/>
      <c r="C786" s="13"/>
    </row>
    <row r="787">
      <c r="B787" s="13"/>
      <c r="C787" s="13"/>
    </row>
    <row r="788">
      <c r="B788" s="13"/>
      <c r="C788" s="13"/>
    </row>
    <row r="789">
      <c r="B789" s="13"/>
      <c r="C789" s="13"/>
    </row>
    <row r="790">
      <c r="B790" s="13"/>
      <c r="C790" s="13"/>
    </row>
    <row r="791">
      <c r="B791" s="13"/>
      <c r="C791" s="13"/>
    </row>
    <row r="792">
      <c r="B792" s="13"/>
      <c r="C792" s="13"/>
    </row>
    <row r="793">
      <c r="B793" s="13"/>
      <c r="C793" s="13"/>
    </row>
    <row r="794">
      <c r="B794" s="13"/>
      <c r="C794" s="13"/>
    </row>
    <row r="795">
      <c r="B795" s="13"/>
      <c r="C795" s="13"/>
    </row>
    <row r="796">
      <c r="B796" s="13"/>
      <c r="C796" s="13"/>
    </row>
    <row r="797">
      <c r="B797" s="13"/>
      <c r="C797" s="13"/>
    </row>
    <row r="798">
      <c r="B798" s="13"/>
      <c r="C798" s="13"/>
    </row>
    <row r="799">
      <c r="B799" s="13"/>
      <c r="C799" s="13"/>
    </row>
    <row r="800">
      <c r="B800" s="13"/>
      <c r="C800" s="13"/>
    </row>
    <row r="801">
      <c r="B801" s="13"/>
      <c r="C801" s="13"/>
    </row>
    <row r="802">
      <c r="B802" s="13"/>
      <c r="C802" s="13"/>
    </row>
    <row r="803">
      <c r="B803" s="13"/>
      <c r="C803" s="13"/>
    </row>
    <row r="804">
      <c r="B804" s="13"/>
      <c r="C804" s="13"/>
    </row>
    <row r="805">
      <c r="B805" s="13"/>
      <c r="C805" s="13"/>
    </row>
    <row r="806">
      <c r="B806" s="13"/>
      <c r="C806" s="13"/>
    </row>
    <row r="807">
      <c r="B807" s="13"/>
      <c r="C807" s="13"/>
    </row>
    <row r="808">
      <c r="B808" s="13"/>
      <c r="C808" s="13"/>
    </row>
    <row r="809">
      <c r="B809" s="13"/>
      <c r="C809" s="13"/>
    </row>
    <row r="810">
      <c r="B810" s="13"/>
      <c r="C810" s="13"/>
    </row>
    <row r="811">
      <c r="B811" s="13"/>
      <c r="C811" s="13"/>
    </row>
    <row r="812">
      <c r="B812" s="13"/>
      <c r="C812" s="13"/>
    </row>
    <row r="813">
      <c r="B813" s="13"/>
      <c r="C813" s="13"/>
    </row>
    <row r="814">
      <c r="B814" s="13"/>
      <c r="C814" s="13"/>
    </row>
    <row r="815">
      <c r="B815" s="13"/>
      <c r="C815" s="13"/>
    </row>
    <row r="816">
      <c r="B816" s="13"/>
      <c r="C816" s="13"/>
    </row>
    <row r="817">
      <c r="B817" s="13"/>
      <c r="C817" s="13"/>
    </row>
    <row r="818">
      <c r="B818" s="13"/>
      <c r="C818" s="13"/>
    </row>
    <row r="819">
      <c r="B819" s="13"/>
      <c r="C819" s="13"/>
    </row>
    <row r="820">
      <c r="B820" s="13"/>
      <c r="C820" s="13"/>
    </row>
    <row r="821">
      <c r="B821" s="13"/>
      <c r="C821" s="13"/>
    </row>
    <row r="822">
      <c r="B822" s="13"/>
      <c r="C822" s="13"/>
    </row>
    <row r="823">
      <c r="B823" s="13"/>
      <c r="C823" s="13"/>
    </row>
    <row r="824">
      <c r="B824" s="13"/>
      <c r="C824" s="13"/>
    </row>
    <row r="825">
      <c r="B825" s="13"/>
      <c r="C825" s="13"/>
    </row>
    <row r="826">
      <c r="B826" s="13"/>
      <c r="C826" s="13"/>
    </row>
    <row r="827">
      <c r="B827" s="13"/>
      <c r="C827" s="13"/>
    </row>
    <row r="828">
      <c r="B828" s="13"/>
      <c r="C828" s="13"/>
    </row>
    <row r="829">
      <c r="B829" s="13"/>
      <c r="C829" s="13"/>
    </row>
    <row r="830">
      <c r="B830" s="13"/>
      <c r="C830" s="13"/>
    </row>
    <row r="831">
      <c r="B831" s="13"/>
      <c r="C831" s="13"/>
    </row>
    <row r="832">
      <c r="B832" s="13"/>
      <c r="C832" s="13"/>
    </row>
    <row r="833">
      <c r="B833" s="13"/>
      <c r="C833" s="13"/>
    </row>
    <row r="834">
      <c r="B834" s="13"/>
      <c r="C834" s="13"/>
    </row>
    <row r="835">
      <c r="B835" s="13"/>
      <c r="C835" s="13"/>
    </row>
    <row r="836">
      <c r="B836" s="13"/>
      <c r="C836" s="13"/>
    </row>
    <row r="837">
      <c r="B837" s="13"/>
      <c r="C837" s="13"/>
    </row>
    <row r="838">
      <c r="B838" s="13"/>
      <c r="C838" s="13"/>
    </row>
    <row r="839">
      <c r="B839" s="13"/>
      <c r="C839" s="13"/>
    </row>
    <row r="840">
      <c r="B840" s="13"/>
      <c r="C840" s="13"/>
    </row>
    <row r="841">
      <c r="B841" s="13"/>
      <c r="C841" s="13"/>
    </row>
    <row r="842">
      <c r="B842" s="13"/>
      <c r="C842" s="13"/>
    </row>
    <row r="843">
      <c r="B843" s="13"/>
      <c r="C843" s="13"/>
    </row>
    <row r="844">
      <c r="B844" s="13"/>
      <c r="C844" s="13"/>
    </row>
    <row r="845">
      <c r="B845" s="13"/>
      <c r="C845" s="13"/>
    </row>
    <row r="846">
      <c r="B846" s="13"/>
      <c r="C846" s="13"/>
    </row>
    <row r="847">
      <c r="B847" s="13"/>
      <c r="C847" s="13"/>
    </row>
    <row r="848">
      <c r="B848" s="13"/>
      <c r="C848" s="13"/>
    </row>
    <row r="849">
      <c r="B849" s="13"/>
      <c r="C849" s="13"/>
    </row>
    <row r="850">
      <c r="B850" s="13"/>
      <c r="C850" s="13"/>
    </row>
    <row r="851">
      <c r="B851" s="13"/>
      <c r="C851" s="13"/>
    </row>
    <row r="852">
      <c r="B852" s="13"/>
      <c r="C852" s="13"/>
    </row>
    <row r="853">
      <c r="B853" s="13"/>
      <c r="C853" s="13"/>
    </row>
    <row r="854">
      <c r="B854" s="13"/>
      <c r="C854" s="13"/>
    </row>
    <row r="855">
      <c r="B855" s="13"/>
      <c r="C855" s="13"/>
    </row>
    <row r="856">
      <c r="B856" s="13"/>
      <c r="C856" s="13"/>
    </row>
    <row r="857">
      <c r="B857" s="13"/>
      <c r="C857" s="13"/>
    </row>
    <row r="858">
      <c r="B858" s="13"/>
      <c r="C858" s="13"/>
    </row>
    <row r="859">
      <c r="B859" s="13"/>
      <c r="C859" s="13"/>
    </row>
    <row r="860">
      <c r="B860" s="13"/>
      <c r="C860" s="13"/>
    </row>
    <row r="861">
      <c r="B861" s="13"/>
      <c r="C861" s="13"/>
    </row>
    <row r="862">
      <c r="B862" s="13"/>
      <c r="C862" s="13"/>
    </row>
    <row r="863">
      <c r="B863" s="13"/>
      <c r="C863" s="13"/>
    </row>
    <row r="864">
      <c r="B864" s="13"/>
      <c r="C864" s="13"/>
    </row>
    <row r="865">
      <c r="B865" s="13"/>
      <c r="C865" s="13"/>
    </row>
    <row r="866">
      <c r="B866" s="13"/>
      <c r="C866" s="13"/>
    </row>
    <row r="867">
      <c r="B867" s="13"/>
      <c r="C867" s="13"/>
    </row>
    <row r="868">
      <c r="B868" s="13"/>
      <c r="C868" s="13"/>
    </row>
    <row r="869">
      <c r="B869" s="13"/>
      <c r="C869" s="13"/>
    </row>
    <row r="870">
      <c r="B870" s="13"/>
      <c r="C870" s="13"/>
    </row>
    <row r="871">
      <c r="B871" s="13"/>
      <c r="C871" s="13"/>
    </row>
    <row r="872">
      <c r="B872" s="13"/>
      <c r="C872" s="13"/>
    </row>
    <row r="873">
      <c r="B873" s="13"/>
      <c r="C873" s="13"/>
    </row>
    <row r="874">
      <c r="B874" s="13"/>
      <c r="C874" s="13"/>
    </row>
    <row r="875">
      <c r="B875" s="13"/>
      <c r="C875" s="13"/>
    </row>
    <row r="876">
      <c r="B876" s="13"/>
      <c r="C876" s="13"/>
    </row>
    <row r="877">
      <c r="B877" s="13"/>
      <c r="C877" s="13"/>
    </row>
    <row r="878">
      <c r="B878" s="13"/>
      <c r="C878" s="13"/>
    </row>
    <row r="879">
      <c r="B879" s="13"/>
      <c r="C879" s="13"/>
    </row>
    <row r="880">
      <c r="B880" s="13"/>
      <c r="C880" s="13"/>
    </row>
    <row r="881">
      <c r="B881" s="13"/>
      <c r="C881" s="13"/>
    </row>
    <row r="882">
      <c r="B882" s="13"/>
      <c r="C882" s="13"/>
    </row>
    <row r="883">
      <c r="B883" s="13"/>
      <c r="C883" s="13"/>
    </row>
    <row r="884">
      <c r="B884" s="13"/>
      <c r="C884" s="13"/>
    </row>
    <row r="885">
      <c r="B885" s="13"/>
      <c r="C885" s="13"/>
    </row>
    <row r="886">
      <c r="B886" s="13"/>
      <c r="C886" s="13"/>
    </row>
    <row r="887">
      <c r="B887" s="13"/>
      <c r="C887" s="13"/>
    </row>
    <row r="888">
      <c r="B888" s="13"/>
      <c r="C888" s="13"/>
    </row>
    <row r="889">
      <c r="B889" s="13"/>
      <c r="C889" s="13"/>
    </row>
    <row r="890">
      <c r="B890" s="13"/>
      <c r="C890" s="13"/>
    </row>
    <row r="891">
      <c r="B891" s="13"/>
      <c r="C891" s="13"/>
    </row>
    <row r="892">
      <c r="B892" s="13"/>
      <c r="C892" s="13"/>
    </row>
    <row r="893">
      <c r="B893" s="13"/>
      <c r="C893" s="13"/>
    </row>
    <row r="894">
      <c r="B894" s="13"/>
      <c r="C894" s="13"/>
    </row>
    <row r="895">
      <c r="B895" s="13"/>
      <c r="C895" s="13"/>
    </row>
    <row r="896">
      <c r="B896" s="13"/>
      <c r="C896" s="13"/>
    </row>
    <row r="897">
      <c r="B897" s="13"/>
      <c r="C897" s="13"/>
    </row>
    <row r="898">
      <c r="B898" s="13"/>
      <c r="C898" s="13"/>
    </row>
    <row r="899">
      <c r="B899" s="13"/>
      <c r="C899" s="13"/>
    </row>
    <row r="900">
      <c r="B900" s="13"/>
      <c r="C900" s="13"/>
    </row>
    <row r="901">
      <c r="B901" s="13"/>
      <c r="C901" s="13"/>
    </row>
    <row r="902">
      <c r="B902" s="13"/>
      <c r="C902" s="13"/>
    </row>
    <row r="903">
      <c r="B903" s="13"/>
      <c r="C903" s="13"/>
    </row>
    <row r="904">
      <c r="B904" s="13"/>
      <c r="C904" s="13"/>
    </row>
    <row r="905">
      <c r="B905" s="13"/>
      <c r="C905" s="13"/>
    </row>
    <row r="906">
      <c r="B906" s="13"/>
      <c r="C906" s="13"/>
    </row>
    <row r="907">
      <c r="B907" s="13"/>
      <c r="C907" s="13"/>
    </row>
    <row r="908">
      <c r="B908" s="13"/>
      <c r="C908" s="13"/>
    </row>
    <row r="909">
      <c r="B909" s="13"/>
      <c r="C909" s="13"/>
    </row>
    <row r="910">
      <c r="B910" s="13"/>
      <c r="C910" s="13"/>
    </row>
    <row r="911">
      <c r="B911" s="13"/>
      <c r="C911" s="13"/>
    </row>
    <row r="912">
      <c r="B912" s="13"/>
      <c r="C912" s="13"/>
    </row>
    <row r="913">
      <c r="B913" s="13"/>
      <c r="C913" s="13"/>
    </row>
    <row r="914">
      <c r="B914" s="13"/>
      <c r="C914" s="13"/>
    </row>
    <row r="915">
      <c r="B915" s="13"/>
      <c r="C915" s="13"/>
    </row>
    <row r="916">
      <c r="B916" s="13"/>
      <c r="C916" s="13"/>
    </row>
    <row r="917">
      <c r="B917" s="13"/>
      <c r="C917" s="13"/>
    </row>
    <row r="918">
      <c r="B918" s="13"/>
      <c r="C918" s="13"/>
    </row>
    <row r="919">
      <c r="B919" s="13"/>
      <c r="C919" s="13"/>
    </row>
    <row r="920">
      <c r="B920" s="13"/>
      <c r="C920" s="13"/>
    </row>
    <row r="921">
      <c r="B921" s="13"/>
      <c r="C921" s="13"/>
    </row>
    <row r="922">
      <c r="B922" s="13"/>
      <c r="C922" s="13"/>
    </row>
    <row r="923">
      <c r="B923" s="13"/>
      <c r="C923" s="13"/>
    </row>
    <row r="924">
      <c r="B924" s="13"/>
      <c r="C924" s="13"/>
    </row>
    <row r="925">
      <c r="B925" s="13"/>
      <c r="C925" s="13"/>
    </row>
    <row r="926">
      <c r="B926" s="13"/>
      <c r="C926" s="13"/>
    </row>
    <row r="927">
      <c r="B927" s="13"/>
      <c r="C927" s="13"/>
    </row>
    <row r="928">
      <c r="B928" s="13"/>
      <c r="C928" s="13"/>
    </row>
    <row r="929">
      <c r="B929" s="13"/>
      <c r="C929" s="13"/>
    </row>
    <row r="930">
      <c r="B930" s="13"/>
      <c r="C930" s="13"/>
    </row>
    <row r="931">
      <c r="B931" s="13"/>
      <c r="C931" s="13"/>
    </row>
    <row r="932">
      <c r="B932" s="13"/>
      <c r="C932" s="13"/>
    </row>
    <row r="933">
      <c r="B933" s="13"/>
      <c r="C933" s="13"/>
    </row>
    <row r="934">
      <c r="B934" s="13"/>
      <c r="C934" s="13"/>
    </row>
    <row r="935">
      <c r="B935" s="13"/>
      <c r="C935" s="13"/>
    </row>
    <row r="936">
      <c r="B936" s="13"/>
      <c r="C936" s="13"/>
    </row>
    <row r="937">
      <c r="B937" s="13"/>
      <c r="C937" s="13"/>
    </row>
    <row r="938">
      <c r="B938" s="13"/>
      <c r="C938" s="13"/>
    </row>
    <row r="939">
      <c r="B939" s="13"/>
      <c r="C939" s="13"/>
    </row>
    <row r="940">
      <c r="B940" s="13"/>
      <c r="C940" s="13"/>
    </row>
    <row r="941">
      <c r="B941" s="13"/>
      <c r="C941" s="13"/>
    </row>
    <row r="942">
      <c r="B942" s="13"/>
      <c r="C942" s="13"/>
    </row>
    <row r="943">
      <c r="B943" s="13"/>
      <c r="C943" s="13"/>
    </row>
    <row r="944">
      <c r="B944" s="13"/>
      <c r="C944" s="13"/>
    </row>
    <row r="945">
      <c r="B945" s="13"/>
      <c r="C945" s="13"/>
    </row>
    <row r="946">
      <c r="B946" s="13"/>
      <c r="C946" s="13"/>
    </row>
    <row r="947">
      <c r="B947" s="13"/>
      <c r="C947" s="13"/>
    </row>
    <row r="948">
      <c r="B948" s="13"/>
      <c r="C948" s="13"/>
    </row>
    <row r="949">
      <c r="B949" s="13"/>
      <c r="C949" s="13"/>
    </row>
    <row r="950">
      <c r="B950" s="13"/>
      <c r="C950" s="13"/>
    </row>
    <row r="951">
      <c r="B951" s="13"/>
      <c r="C951" s="13"/>
    </row>
    <row r="952">
      <c r="B952" s="13"/>
      <c r="C952" s="13"/>
    </row>
    <row r="953">
      <c r="B953" s="13"/>
      <c r="C953" s="13"/>
    </row>
    <row r="954">
      <c r="B954" s="13"/>
      <c r="C954" s="13"/>
    </row>
    <row r="955">
      <c r="B955" s="13"/>
      <c r="C955" s="13"/>
    </row>
    <row r="956">
      <c r="B956" s="13"/>
      <c r="C956" s="13"/>
    </row>
    <row r="957">
      <c r="B957" s="13"/>
      <c r="C957" s="13"/>
    </row>
    <row r="958">
      <c r="B958" s="13"/>
      <c r="C958" s="13"/>
    </row>
    <row r="959">
      <c r="B959" s="13"/>
      <c r="C959" s="13"/>
    </row>
    <row r="960">
      <c r="B960" s="13"/>
      <c r="C960" s="13"/>
    </row>
    <row r="961">
      <c r="B961" s="13"/>
      <c r="C961" s="13"/>
    </row>
    <row r="962">
      <c r="B962" s="13"/>
      <c r="C962" s="13"/>
    </row>
    <row r="963">
      <c r="B963" s="13"/>
      <c r="C963" s="13"/>
    </row>
    <row r="964">
      <c r="B964" s="13"/>
      <c r="C964" s="13"/>
    </row>
    <row r="965">
      <c r="B965" s="13"/>
      <c r="C965" s="13"/>
    </row>
    <row r="966">
      <c r="B966" s="13"/>
      <c r="C966" s="13"/>
    </row>
    <row r="967">
      <c r="B967" s="13"/>
      <c r="C967" s="13"/>
    </row>
    <row r="968">
      <c r="B968" s="13"/>
      <c r="C968" s="13"/>
    </row>
    <row r="969">
      <c r="B969" s="13"/>
      <c r="C969" s="13"/>
    </row>
    <row r="970">
      <c r="B970" s="13"/>
      <c r="C970" s="13"/>
    </row>
    <row r="971">
      <c r="B971" s="13"/>
      <c r="C971" s="13"/>
    </row>
    <row r="972">
      <c r="B972" s="13"/>
      <c r="C972" s="13"/>
    </row>
    <row r="973">
      <c r="B973" s="13"/>
      <c r="C973" s="13"/>
    </row>
    <row r="974">
      <c r="B974" s="13"/>
      <c r="C974" s="13"/>
    </row>
    <row r="975">
      <c r="B975" s="13"/>
      <c r="C975" s="13"/>
    </row>
    <row r="976">
      <c r="B976" s="13"/>
      <c r="C976" s="13"/>
    </row>
    <row r="977">
      <c r="B977" s="13"/>
      <c r="C977" s="13"/>
    </row>
    <row r="978">
      <c r="B978" s="13"/>
      <c r="C978" s="13"/>
    </row>
    <row r="979">
      <c r="B979" s="13"/>
      <c r="C979" s="13"/>
    </row>
    <row r="980">
      <c r="B980" s="13"/>
      <c r="C980" s="13"/>
    </row>
    <row r="981">
      <c r="B981" s="13"/>
      <c r="C981" s="13"/>
    </row>
    <row r="982">
      <c r="B982" s="13"/>
      <c r="C982" s="13"/>
    </row>
    <row r="983">
      <c r="B983" s="13"/>
      <c r="C983" s="13"/>
    </row>
    <row r="984">
      <c r="B984" s="13"/>
      <c r="C984" s="13"/>
    </row>
    <row r="985">
      <c r="B985" s="13"/>
      <c r="C985" s="13"/>
    </row>
    <row r="986">
      <c r="B986" s="13"/>
      <c r="C986" s="13"/>
    </row>
    <row r="987">
      <c r="B987" s="13"/>
      <c r="C987" s="13"/>
    </row>
    <row r="988">
      <c r="B988" s="13"/>
      <c r="C988" s="13"/>
    </row>
    <row r="989">
      <c r="B989" s="13"/>
      <c r="C989" s="13"/>
    </row>
    <row r="990">
      <c r="B990" s="13"/>
      <c r="C990" s="13"/>
    </row>
    <row r="991">
      <c r="B991" s="13"/>
      <c r="C991" s="13"/>
    </row>
    <row r="992">
      <c r="B992" s="13"/>
      <c r="C992" s="13"/>
    </row>
    <row r="993">
      <c r="B993" s="13"/>
      <c r="C993" s="13"/>
    </row>
    <row r="994">
      <c r="B994" s="13"/>
      <c r="C994" s="13"/>
    </row>
    <row r="995">
      <c r="B995" s="13"/>
      <c r="C995" s="13"/>
    </row>
    <row r="996">
      <c r="B996" s="13"/>
      <c r="C996" s="13"/>
    </row>
    <row r="997">
      <c r="B997" s="13"/>
      <c r="C997" s="13"/>
    </row>
    <row r="998">
      <c r="B998" s="13"/>
      <c r="C998" s="13"/>
    </row>
    <row r="999">
      <c r="B999" s="13"/>
      <c r="C999" s="13"/>
    </row>
    <row r="1000">
      <c r="B1000" s="13"/>
      <c r="C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13"/>
  </cols>
  <sheetData>
    <row r="1">
      <c r="A1" s="3" t="s">
        <v>16</v>
      </c>
      <c r="B1" s="4">
        <f>IFERROR(__xludf.DUMMYFUNCTION("VALUE(REGEXEXTRACT(A1, ""\d+\.\d+""))"),0.210892173755467)</f>
        <v>0.2108921738</v>
      </c>
    </row>
    <row r="2">
      <c r="A2" s="3" t="s">
        <v>17</v>
      </c>
      <c r="B2" s="4">
        <f>IFERROR(__xludf.DUMMYFUNCTION("VALUE(REGEXEXTRACT(A2, ""\d+\.\d+""))"),0.213068324917686)</f>
        <v>0.2130683249</v>
      </c>
    </row>
    <row r="3">
      <c r="A3" s="3" t="s">
        <v>18</v>
      </c>
      <c r="B3" s="4">
        <f>IFERROR(__xludf.DUMMYFUNCTION("VALUE(REGEXEXTRACT(A3, ""\d+\.\d+""))"),0.216329152000712)</f>
        <v>0.216329152</v>
      </c>
    </row>
    <row r="4">
      <c r="A4" s="3" t="s">
        <v>19</v>
      </c>
      <c r="B4" s="4">
        <f>IFERROR(__xludf.DUMMYFUNCTION("VALUE(REGEXEXTRACT(A4, ""\d+\.\d+""))"),0.214454426507445)</f>
        <v>0.2144544265</v>
      </c>
    </row>
    <row r="5">
      <c r="A5" s="3" t="s">
        <v>20</v>
      </c>
      <c r="B5" s="4">
        <f>IFERROR(__xludf.DUMMYFUNCTION("VALUE(REGEXEXTRACT(A5, ""\d+\.\d+""))"),0.21687907728881)</f>
        <v>0.2168790773</v>
      </c>
    </row>
    <row r="6">
      <c r="A6" s="3" t="s">
        <v>21</v>
      </c>
      <c r="B6" s="4">
        <f>IFERROR(__xludf.DUMMYFUNCTION("VALUE(REGEXEXTRACT(A6, ""\d+\.\d+""))"),0.21973804187245)</f>
        <v>0.2197380419</v>
      </c>
    </row>
    <row r="7">
      <c r="A7" s="3" t="s">
        <v>22</v>
      </c>
      <c r="B7" s="4">
        <f>IFERROR(__xludf.DUMMYFUNCTION("VALUE(REGEXEXTRACT(A7, ""\d+\.\d+""))"),0.177394679637205)</f>
        <v>0.1773946796</v>
      </c>
    </row>
    <row r="8">
      <c r="A8" s="3" t="s">
        <v>23</v>
      </c>
      <c r="B8" s="4">
        <f>IFERROR(__xludf.DUMMYFUNCTION("VALUE(REGEXEXTRACT(A8, ""\d+\.\d+""))"),0.181345931464691)</f>
        <v>0.1813459315</v>
      </c>
    </row>
    <row r="9">
      <c r="A9" s="3" t="s">
        <v>24</v>
      </c>
      <c r="B9" s="4">
        <f>IFERROR(__xludf.DUMMYFUNCTION("VALUE(REGEXEXTRACT(A9, ""\d+\.\d+""))"),0.176233416338026)</f>
        <v>0.1762334163</v>
      </c>
    </row>
    <row r="10">
      <c r="A10" s="3" t="s">
        <v>25</v>
      </c>
      <c r="B10" s="4">
        <f>IFERROR(__xludf.DUMMYFUNCTION("VALUE(REGEXEXTRACT(A10, ""\d+\.\d+""))"),0.171652636109268)</f>
        <v>0.1716526361</v>
      </c>
    </row>
    <row r="11">
      <c r="A11" s="3" t="s">
        <v>26</v>
      </c>
      <c r="B11" s="4">
        <f>IFERROR(__xludf.DUMMYFUNCTION("VALUE(REGEXEXTRACT(A11, ""\d+\.\d+""))"),0.174799047634404)</f>
        <v>0.1747990476</v>
      </c>
    </row>
    <row r="12">
      <c r="A12" s="3" t="s">
        <v>27</v>
      </c>
      <c r="B12" s="4">
        <f>IFERROR(__xludf.DUMMYFUNCTION("VALUE(REGEXEXTRACT(A12, ""\d+\.\d+""))"),0.179167747416949)</f>
        <v>0.1791677474</v>
      </c>
    </row>
    <row r="13">
      <c r="A13" s="3" t="s">
        <v>28</v>
      </c>
      <c r="B13" s="4">
        <f>IFERROR(__xludf.DUMMYFUNCTION("VALUE(REGEXEXTRACT(A13, ""\d+\.\d+""))"),0.182725191502039)</f>
        <v>0.1827251915</v>
      </c>
    </row>
    <row r="14">
      <c r="A14" s="3" t="s">
        <v>29</v>
      </c>
      <c r="B14" s="4">
        <f>IFERROR(__xludf.DUMMYFUNCTION("VALUE(REGEXEXTRACT(A14, ""\d+\.\d+""))"),0.17754866831601)</f>
        <v>0.1775486683</v>
      </c>
    </row>
    <row r="15">
      <c r="A15" s="3" t="s">
        <v>30</v>
      </c>
      <c r="B15" s="4">
        <f>IFERROR(__xludf.DUMMYFUNCTION("VALUE(REGEXEXTRACT(A15, ""\d+\.\d+""))"),0.213961754109538)</f>
        <v>0.2139617541</v>
      </c>
    </row>
    <row r="16">
      <c r="A16" s="3" t="s">
        <v>31</v>
      </c>
      <c r="B16" s="4">
        <f>IFERROR(__xludf.DUMMYFUNCTION("VALUE(REGEXEXTRACT(A16, ""\d+\.\d+""))"),0.135520368783478)</f>
        <v>0.1355203688</v>
      </c>
    </row>
    <row r="17">
      <c r="A17" s="3" t="s">
        <v>32</v>
      </c>
      <c r="B17" s="4">
        <f>IFERROR(__xludf.DUMMYFUNCTION("VALUE(REGEXEXTRACT(A17, ""\d+\.\d+""))"),0.13801127550801)</f>
        <v>0.1380112755</v>
      </c>
    </row>
    <row r="18">
      <c r="A18" s="3" t="s">
        <v>33</v>
      </c>
      <c r="B18" s="4">
        <f>IFERROR(__xludf.DUMMYFUNCTION("VALUE(REGEXEXTRACT(A18, ""\d+\.\d+""))"),0.138796030747825)</f>
        <v>0.1387960307</v>
      </c>
    </row>
    <row r="19">
      <c r="A19" s="3" t="s">
        <v>34</v>
      </c>
      <c r="B19" s="4">
        <f>IFERROR(__xludf.DUMMYFUNCTION("VALUE(REGEXEXTRACT(A19, ""\d+\.\d+""))"),0.132664416095385)</f>
        <v>0.1326644161</v>
      </c>
    </row>
    <row r="20">
      <c r="A20" s="3" t="s">
        <v>35</v>
      </c>
      <c r="B20" s="4">
        <f>IFERROR(__xludf.DUMMYFUNCTION("VALUE(REGEXEXTRACT(A20, ""\d+\.\d+""))"),0.134591772015823)</f>
        <v>0.134591772</v>
      </c>
    </row>
    <row r="21">
      <c r="A21" s="3" t="s">
        <v>36</v>
      </c>
      <c r="B21" s="4">
        <f>IFERROR(__xludf.DUMMYFUNCTION("VALUE(REGEXEXTRACT(A21, ""\d+\.\d+""))"),0.135030266766794)</f>
        <v>0.1350302668</v>
      </c>
    </row>
    <row r="22">
      <c r="A22" s="3" t="s">
        <v>37</v>
      </c>
      <c r="B22" s="4">
        <f>IFERROR(__xludf.DUMMYFUNCTION("VALUE(REGEXEXTRACT(A22, ""\d+\.\d+""))"),0.135060840673988)</f>
        <v>0.1350608407</v>
      </c>
    </row>
    <row r="23">
      <c r="A23" s="3" t="s">
        <v>38</v>
      </c>
      <c r="B23" s="4">
        <f>IFERROR(__xludf.DUMMYFUNCTION("VALUE(REGEXEXTRACT(A23, ""\d+\.\d+""))"),0.136240987348886)</f>
        <v>0.1362409873</v>
      </c>
    </row>
    <row r="24">
      <c r="A24" s="3" t="s">
        <v>39</v>
      </c>
      <c r="B24" s="4">
        <f>IFERROR(__xludf.DUMMYFUNCTION("VALUE(REGEXEXTRACT(A24, ""\d+\.\d+""))"),0.130766098380141)</f>
        <v>0.1307660984</v>
      </c>
    </row>
    <row r="25">
      <c r="A25" s="3" t="s">
        <v>40</v>
      </c>
      <c r="B25" s="4">
        <f>IFERROR(__xludf.DUMMYFUNCTION("VALUE(REGEXEXTRACT(A25, ""\d+\.\d+""))"),0.132973585541672)</f>
        <v>0.1329735855</v>
      </c>
    </row>
    <row r="26">
      <c r="A26" s="3" t="s">
        <v>41</v>
      </c>
      <c r="B26" s="4">
        <f>IFERROR(__xludf.DUMMYFUNCTION("VALUE(REGEXEXTRACT(A26, ""\d+\.\d+""))"),0.279826127819548)</f>
        <v>0.2798261278</v>
      </c>
    </row>
    <row r="27">
      <c r="A27" s="3" t="s">
        <v>42</v>
      </c>
      <c r="B27" s="4">
        <f>IFERROR(__xludf.DUMMYFUNCTION("VALUE(REGEXEXTRACT(A27, ""\d+\.\d+""))"),0.180666592569045)</f>
        <v>0.1806665926</v>
      </c>
    </row>
    <row r="28">
      <c r="A28" s="3" t="s">
        <v>43</v>
      </c>
      <c r="B28" s="4">
        <f>IFERROR(__xludf.DUMMYFUNCTION("VALUE(REGEXEXTRACT(A28, ""\d+\.\d+""))"),0.179196639730453)</f>
        <v>0.1791966397</v>
      </c>
    </row>
    <row r="29">
      <c r="A29" s="3" t="s">
        <v>44</v>
      </c>
      <c r="B29" s="4">
        <f>IFERROR(__xludf.DUMMYFUNCTION("VALUE(REGEXEXTRACT(A29, ""\d+\.\d+""))"),0.181905107437711)</f>
        <v>0.1819051074</v>
      </c>
    </row>
    <row r="30">
      <c r="A30" s="3" t="s">
        <v>45</v>
      </c>
      <c r="B30" s="4">
        <f>IFERROR(__xludf.DUMMYFUNCTION("VALUE(REGEXEXTRACT(A30, ""\d+\.\d+""))"),0.176590067770529)</f>
        <v>0.1765900678</v>
      </c>
    </row>
    <row r="31">
      <c r="A31" s="3" t="s">
        <v>46</v>
      </c>
      <c r="B31" s="4">
        <f>IFERROR(__xludf.DUMMYFUNCTION("VALUE(REGEXEXTRACT(A31, ""\d+\.\d+""))"),0.173632340271634)</f>
        <v>0.1736323403</v>
      </c>
    </row>
    <row r="32">
      <c r="A32" s="3" t="s">
        <v>47</v>
      </c>
      <c r="B32" s="4">
        <f>IFERROR(__xludf.DUMMYFUNCTION("VALUE(REGEXEXTRACT(A32, ""\d+\.\d+""))"),0.216576580467713)</f>
        <v>0.2165765805</v>
      </c>
    </row>
    <row r="33">
      <c r="A33" s="3" t="s">
        <v>48</v>
      </c>
      <c r="B33" s="4">
        <f>IFERROR(__xludf.DUMMYFUNCTION("VALUE(REGEXEXTRACT(A33, ""\d+\.\d+""))"),0.136638419348002)</f>
        <v>0.1366384193</v>
      </c>
    </row>
    <row r="34">
      <c r="A34" s="3" t="s">
        <v>49</v>
      </c>
      <c r="B34" s="4">
        <f>IFERROR(__xludf.DUMMYFUNCTION("VALUE(REGEXEXTRACT(A34, ""\d+\.\d+""))"),0.136892215219421)</f>
        <v>0.1368922152</v>
      </c>
    </row>
    <row r="35">
      <c r="A35" s="3" t="s">
        <v>50</v>
      </c>
      <c r="B35" s="4">
        <f>IFERROR(__xludf.DUMMYFUNCTION("VALUE(REGEXEXTRACT(A35, ""\d+\.\d+""))"),0.131836947224065)</f>
        <v>0.1318369472</v>
      </c>
    </row>
    <row r="36">
      <c r="A36" s="3" t="s">
        <v>51</v>
      </c>
      <c r="B36" s="4">
        <f>IFERROR(__xludf.DUMMYFUNCTION("VALUE(REGEXEXTRACT(A36, ""\d+\.\d+""))"),0.139718227477394)</f>
        <v>0.1397182275</v>
      </c>
    </row>
    <row r="37">
      <c r="A37" s="3" t="s">
        <v>52</v>
      </c>
      <c r="B37" s="4">
        <f>IFERROR(__xludf.DUMMYFUNCTION("VALUE(REGEXEXTRACT(A37, ""\d+\.\d+""))"),0.243748420146567)</f>
        <v>0.2437484201</v>
      </c>
    </row>
    <row r="38">
      <c r="A38" s="3" t="s">
        <v>53</v>
      </c>
      <c r="B38" s="4">
        <f>IFERROR(__xludf.DUMMYFUNCTION("VALUE(REGEXEXTRACT(A38, ""\d+\.\d+""))"),0.147499136167624)</f>
        <v>0.1474991362</v>
      </c>
    </row>
    <row r="39">
      <c r="A39" s="3" t="s">
        <v>54</v>
      </c>
      <c r="B39" s="4">
        <f>IFERROR(__xludf.DUMMYFUNCTION("VALUE(REGEXEXTRACT(A39, ""\d+\.\d+""))"),0.144586391299941)</f>
        <v>0.1445863913</v>
      </c>
    </row>
    <row r="40">
      <c r="A40" s="3" t="s">
        <v>55</v>
      </c>
      <c r="B40" s="4">
        <f>IFERROR(__xludf.DUMMYFUNCTION("VALUE(REGEXEXTRACT(A40, ""\d+\.\d+""))"),0.14543696672748)</f>
        <v>0.1454369667</v>
      </c>
    </row>
    <row r="41">
      <c r="A41" s="3" t="s">
        <v>56</v>
      </c>
      <c r="B41" s="4">
        <f>IFERROR(__xludf.DUMMYFUNCTION("VALUE(REGEXEXTRACT(A41, ""\d+\.\d+""))"),0.141557510888127)</f>
        <v>0.1415575109</v>
      </c>
    </row>
    <row r="42">
      <c r="A42" s="3" t="s">
        <v>57</v>
      </c>
      <c r="B42" s="4">
        <f>IFERROR(__xludf.DUMMYFUNCTION("VALUE(REGEXEXTRACT(A42, ""\d+\.\d+""))"),0.135836253086761)</f>
        <v>0.1358362531</v>
      </c>
    </row>
    <row r="43">
      <c r="A43" s="3" t="s">
        <v>58</v>
      </c>
      <c r="B43" s="4">
        <f>IFERROR(__xludf.DUMMYFUNCTION("VALUE(REGEXEXTRACT(A43, ""\d+\.\d+""))"),0.134652163496977)</f>
        <v>0.1346521635</v>
      </c>
    </row>
    <row r="44">
      <c r="A44" s="3" t="s">
        <v>59</v>
      </c>
      <c r="B44" s="4">
        <f>IFERROR(__xludf.DUMMYFUNCTION("VALUE(REGEXEXTRACT(A44, ""\d+\.\d+""))"),0.138101576705243)</f>
        <v>0.1381015767</v>
      </c>
    </row>
    <row r="45">
      <c r="A45" s="3" t="s">
        <v>60</v>
      </c>
      <c r="B45" s="4">
        <f>IFERROR(__xludf.DUMMYFUNCTION("VALUE(REGEXEXTRACT(A45, ""\d+\.\d+""))"),0.145784837783797)</f>
        <v>0.1457848378</v>
      </c>
    </row>
    <row r="46">
      <c r="A46" s="3" t="s">
        <v>61</v>
      </c>
      <c r="B46" s="4">
        <f>IFERROR(__xludf.DUMMYFUNCTION("VALUE(REGEXEXTRACT(A46, ""\d+\.\d+""))"),0.148790676906727)</f>
        <v>0.1487906769</v>
      </c>
    </row>
    <row r="47">
      <c r="A47" s="3" t="s">
        <v>62</v>
      </c>
      <c r="B47" s="4">
        <f>IFERROR(__xludf.DUMMYFUNCTION("VALUE(REGEXEXTRACT(A47, ""\d+\.\d+""))"),0.281811915281463)</f>
        <v>0.2818119153</v>
      </c>
    </row>
    <row r="48">
      <c r="A48" s="3" t="s">
        <v>63</v>
      </c>
      <c r="B48" s="4">
        <f>IFERROR(__xludf.DUMMYFUNCTION("VALUE(REGEXEXTRACT(A48, ""\d+\.\d+""))"),0.161906585550887)</f>
        <v>0.1619065856</v>
      </c>
    </row>
    <row r="49">
      <c r="A49" s="3" t="s">
        <v>64</v>
      </c>
      <c r="B49" s="4">
        <f>IFERROR(__xludf.DUMMYFUNCTION("VALUE(REGEXEXTRACT(A49, ""\d+\.\d+""))"),0.2390651106934)</f>
        <v>0.2390651107</v>
      </c>
    </row>
    <row r="50">
      <c r="A50" s="3" t="s">
        <v>65</v>
      </c>
      <c r="B50" s="4">
        <f>IFERROR(__xludf.DUMMYFUNCTION("VALUE(REGEXEXTRACT(A50, ""\d+\.\d+""))"),0.144125886100054)</f>
        <v>0.1441258861</v>
      </c>
    </row>
    <row r="51">
      <c r="A51" s="3" t="s">
        <v>66</v>
      </c>
      <c r="B51" s="4">
        <f>IFERROR(__xludf.DUMMYFUNCTION("VALUE(REGEXEXTRACT(A51, ""\d+\.\d+""))"),0.137043172806403)</f>
        <v>0.1370431728</v>
      </c>
    </row>
    <row r="52">
      <c r="A52" s="3" t="s">
        <v>67</v>
      </c>
      <c r="B52" s="4">
        <f>IFERROR(__xludf.DUMMYFUNCTION("VALUE(REGEXEXTRACT(A52, ""\d+\.\d+""))"),0.137414242561059)</f>
        <v>0.1374142426</v>
      </c>
    </row>
    <row r="53">
      <c r="A53" s="3" t="s">
        <v>68</v>
      </c>
      <c r="B53" s="4">
        <f>IFERROR(__xludf.DUMMYFUNCTION("VALUE(REGEXEXTRACT(A53, ""\d+\.\d+""))"),0.144760670441422)</f>
        <v>0.1447606704</v>
      </c>
    </row>
    <row r="54">
      <c r="A54" s="3" t="s">
        <v>69</v>
      </c>
      <c r="B54" s="4">
        <f>IFERROR(__xludf.DUMMYFUNCTION("VALUE(REGEXEXTRACT(A54, ""\d+\.\d+""))"),0.277485257260799)</f>
        <v>0.2774852573</v>
      </c>
    </row>
    <row r="55">
      <c r="A55" s="3" t="s">
        <v>70</v>
      </c>
      <c r="B55" s="4">
        <f>IFERROR(__xludf.DUMMYFUNCTION("VALUE(REGEXEXTRACT(A55, ""\d+\.\d+""))"),0.167876392881714)</f>
        <v>0.1678763929</v>
      </c>
    </row>
    <row r="56">
      <c r="A56" s="3" t="s">
        <v>71</v>
      </c>
      <c r="B56" s="4">
        <f>IFERROR(__xludf.DUMMYFUNCTION("VALUE(REGEXEXTRACT(A56, ""\d+\.\d+""))"),0.17465190050801)</f>
        <v>0.1746519005</v>
      </c>
    </row>
    <row r="57">
      <c r="A57" s="3" t="s">
        <v>72</v>
      </c>
      <c r="B57" s="4">
        <f>IFERROR(__xludf.DUMMYFUNCTION("VALUE(REGEXEXTRACT(A57, ""\d+\.\d+""))"),0.169160253191188)</f>
        <v>0.1691602532</v>
      </c>
    </row>
    <row r="58">
      <c r="A58" s="3" t="s">
        <v>73</v>
      </c>
      <c r="B58" s="4">
        <f>IFERROR(__xludf.DUMMYFUNCTION("VALUE(REGEXEXTRACT(A58, ""\d+\.\d+""))"),0.16555036104354)</f>
        <v>0.165550361</v>
      </c>
    </row>
    <row r="59">
      <c r="A59" s="3" t="s">
        <v>74</v>
      </c>
      <c r="B59" s="4">
        <f>IFERROR(__xludf.DUMMYFUNCTION("VALUE(REGEXEXTRACT(A59, ""\d+\.\d+""))"),0.219332754757604)</f>
        <v>0.2193327548</v>
      </c>
    </row>
    <row r="60">
      <c r="A60" s="3" t="s">
        <v>75</v>
      </c>
      <c r="B60" s="4">
        <f>IFERROR(__xludf.DUMMYFUNCTION("VALUE(REGEXEXTRACT(A60, ""\d+\.\d+""))"),0.229252740844144)</f>
        <v>0.2292527408</v>
      </c>
    </row>
    <row r="61">
      <c r="A61" s="3" t="s">
        <v>76</v>
      </c>
      <c r="B61" s="4">
        <f>IFERROR(__xludf.DUMMYFUNCTION("VALUE(REGEXEXTRACT(A61, ""\d+\.\d+""))"),0.206367646290972)</f>
        <v>0.2063676463</v>
      </c>
    </row>
    <row r="62">
      <c r="A62" s="3" t="s">
        <v>77</v>
      </c>
      <c r="B62" s="4">
        <f>IFERROR(__xludf.DUMMYFUNCTION("VALUE(REGEXEXTRACT(A62, ""\d+\.\d+""))"),0.203845265353948)</f>
        <v>0.2038452654</v>
      </c>
    </row>
    <row r="63">
      <c r="A63" s="3" t="s">
        <v>78</v>
      </c>
      <c r="B63" s="4">
        <f>IFERROR(__xludf.DUMMYFUNCTION("VALUE(REGEXEXTRACT(A63, ""\d+\.\d+""))"),0.197374778858912)</f>
        <v>0.1973747789</v>
      </c>
    </row>
    <row r="64">
      <c r="A64" s="3" t="s">
        <v>79</v>
      </c>
      <c r="B64" s="4">
        <f>IFERROR(__xludf.DUMMYFUNCTION("VALUE(REGEXEXTRACT(A64, ""\d+\.\d+""))"),0.18086723779424)</f>
        <v>0.1808672378</v>
      </c>
    </row>
    <row r="65">
      <c r="A65" s="3" t="s">
        <v>80</v>
      </c>
      <c r="B65" s="4">
        <f>IFERROR(__xludf.DUMMYFUNCTION("VALUE(REGEXEXTRACT(A65, ""\d+\.\d+""))"),0.242451041820236)</f>
        <v>0.2424510418</v>
      </c>
    </row>
    <row r="66">
      <c r="A66" s="3" t="s">
        <v>81</v>
      </c>
      <c r="B66" s="4">
        <f>IFERROR(__xludf.DUMMYFUNCTION("VALUE(REGEXEXTRACT(A66, ""\d+\.\d+""))"),0.163644785216718)</f>
        <v>0.1636447852</v>
      </c>
    </row>
    <row r="67">
      <c r="A67" s="3" t="s">
        <v>82</v>
      </c>
      <c r="B67" s="4">
        <f>IFERROR(__xludf.DUMMYFUNCTION("VALUE(REGEXEXTRACT(A67, ""\d+\.\d+""))"),0.16860279528478)</f>
        <v>0.1686027953</v>
      </c>
    </row>
    <row r="68">
      <c r="A68" s="3" t="s">
        <v>83</v>
      </c>
      <c r="B68" s="4">
        <f>IFERROR(__xludf.DUMMYFUNCTION("VALUE(REGEXEXTRACT(A68, ""\d+\.\d+""))"),0.15324760852806)</f>
        <v>0.1532476085</v>
      </c>
    </row>
    <row r="69">
      <c r="A69" s="3" t="s">
        <v>84</v>
      </c>
      <c r="B69" s="4">
        <f>IFERROR(__xludf.DUMMYFUNCTION("VALUE(REGEXEXTRACT(A69, ""\d+\.\d+""))"),0.164749016382868)</f>
        <v>0.1647490164</v>
      </c>
    </row>
    <row r="70">
      <c r="A70" s="3" t="s">
        <v>85</v>
      </c>
      <c r="B70" s="4">
        <f>IFERROR(__xludf.DUMMYFUNCTION("VALUE(REGEXEXTRACT(A70, ""\d+\.\d+""))"),0.181371857953707)</f>
        <v>0.181371858</v>
      </c>
    </row>
    <row r="71">
      <c r="A71" s="3" t="s">
        <v>86</v>
      </c>
      <c r="B71" s="4">
        <f>IFERROR(__xludf.DUMMYFUNCTION("VALUE(REGEXEXTRACT(A71, ""\d+\.\d+""))"),0.18851653874269)</f>
        <v>0.1885165387</v>
      </c>
    </row>
    <row r="72">
      <c r="A72" s="3" t="s">
        <v>87</v>
      </c>
      <c r="B72" s="4">
        <f>IFERROR(__xludf.DUMMYFUNCTION("VALUE(REGEXEXTRACT(A72, ""\d+\.\d+""))"),0.182332516339869)</f>
        <v>0.1823325163</v>
      </c>
    </row>
    <row r="73">
      <c r="A73" s="3" t="s">
        <v>88</v>
      </c>
      <c r="B73" s="4">
        <f>IFERROR(__xludf.DUMMYFUNCTION("VALUE(REGEXEXTRACT(A73, ""\d+\.\d+""))"),0.166729711073025)</f>
        <v>0.1667297111</v>
      </c>
    </row>
    <row r="74">
      <c r="A74" s="3" t="s">
        <v>89</v>
      </c>
      <c r="B74" s="4">
        <f>IFERROR(__xludf.DUMMYFUNCTION("VALUE(REGEXEXTRACT(A74, ""\d+\.\d+""))"),0.176542547391763)</f>
        <v>0.1765425474</v>
      </c>
    </row>
    <row r="75">
      <c r="A75" s="3" t="s">
        <v>90</v>
      </c>
      <c r="B75" s="4">
        <f>IFERROR(__xludf.DUMMYFUNCTION("VALUE(REGEXEXTRACT(A75, ""\d+\.\d+""))"),0.270244170859133)</f>
        <v>0.2702441709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88"/>
    <col customWidth="1" min="2" max="2" width="23.88"/>
  </cols>
  <sheetData>
    <row r="1">
      <c r="A1" s="3" t="s">
        <v>91</v>
      </c>
      <c r="B1" s="5">
        <f>IFERROR(__xludf.DUMMYFUNCTION("VALUE(REGEXEXTRACT(A1, ""\d+\.\d+""))"),0.168281392052435)</f>
        <v>0.1682813921</v>
      </c>
    </row>
    <row r="2">
      <c r="A2" s="3" t="s">
        <v>92</v>
      </c>
      <c r="B2" s="5">
        <f>IFERROR(__xludf.DUMMYFUNCTION("VALUE(REGEXEXTRACT(A2, ""\d+\.\d+""))"),0.170967557527396)</f>
        <v>0.1709675575</v>
      </c>
    </row>
    <row r="3">
      <c r="A3" s="3" t="s">
        <v>93</v>
      </c>
      <c r="B3" s="5">
        <f>IFERROR(__xludf.DUMMYFUNCTION("VALUE(REGEXEXTRACT(A3, ""\d+\.\d+""))"),0.169141997533662)</f>
        <v>0.1691419975</v>
      </c>
    </row>
    <row r="4">
      <c r="A4" s="3" t="s">
        <v>94</v>
      </c>
      <c r="B4" s="5">
        <f>IFERROR(__xludf.DUMMYFUNCTION("VALUE(REGEXEXTRACT(A4, ""\d+\.\d+""))"),0.166187360635043)</f>
        <v>0.1661873606</v>
      </c>
    </row>
    <row r="5">
      <c r="A5" s="3" t="s">
        <v>95</v>
      </c>
      <c r="B5" s="5">
        <f>IFERROR(__xludf.DUMMYFUNCTION("VALUE(REGEXEXTRACT(A5, ""\d+\.\d+""))"),0.166195830031574)</f>
        <v>0.16619583</v>
      </c>
    </row>
    <row r="6">
      <c r="A6" s="3" t="s">
        <v>96</v>
      </c>
      <c r="B6" s="5">
        <f>IFERROR(__xludf.DUMMYFUNCTION("VALUE(REGEXEXTRACT(A6, ""\d+\.\d+""))"),0.211963151214433)</f>
        <v>0.2119631512</v>
      </c>
    </row>
    <row r="7">
      <c r="A7" s="3" t="s">
        <v>97</v>
      </c>
      <c r="B7" s="5">
        <f>IFERROR(__xludf.DUMMYFUNCTION("VALUE(REGEXEXTRACT(A7, ""\d+\.\d+""))"),0.157656520667477)</f>
        <v>0.1576565207</v>
      </c>
    </row>
    <row r="8">
      <c r="A8" s="3" t="s">
        <v>98</v>
      </c>
      <c r="B8" s="5">
        <f>IFERROR(__xludf.DUMMYFUNCTION("VALUE(REGEXEXTRACT(A8, ""\d+\.\d+""))"),0.159906859673694)</f>
        <v>0.1599068597</v>
      </c>
    </row>
    <row r="9">
      <c r="A9" s="3" t="s">
        <v>99</v>
      </c>
      <c r="B9" s="5">
        <f>IFERROR(__xludf.DUMMYFUNCTION("VALUE(REGEXEXTRACT(A9, ""\d+\.\d+""))"),0.153910868623765)</f>
        <v>0.1539108686</v>
      </c>
    </row>
    <row r="10">
      <c r="A10" s="3" t="s">
        <v>100</v>
      </c>
      <c r="B10" s="5">
        <f>IFERROR(__xludf.DUMMYFUNCTION("VALUE(REGEXEXTRACT(A10, ""\d+\.\d+""))"),0.149588028742198)</f>
        <v>0.1495880287</v>
      </c>
    </row>
    <row r="11">
      <c r="A11" s="3" t="s">
        <v>101</v>
      </c>
      <c r="B11" s="5">
        <f>IFERROR(__xludf.DUMMYFUNCTION("VALUE(REGEXEXTRACT(A11, ""\d+\.\d+""))"),0.151675821370214)</f>
        <v>0.1516758214</v>
      </c>
    </row>
    <row r="12">
      <c r="A12" s="3" t="s">
        <v>102</v>
      </c>
      <c r="B12" s="5">
        <f>IFERROR(__xludf.DUMMYFUNCTION("VALUE(REGEXEXTRACT(A12, ""\d+\.\d+""))"),0.154327924974814)</f>
        <v>0.154327925</v>
      </c>
    </row>
    <row r="13">
      <c r="A13" s="3" t="s">
        <v>103</v>
      </c>
      <c r="B13" s="5">
        <f>IFERROR(__xludf.DUMMYFUNCTION("VALUE(REGEXEXTRACT(A13, ""\d+\.\d+""))"),0.155408757801366)</f>
        <v>0.1554087578</v>
      </c>
    </row>
    <row r="14">
      <c r="A14" s="3" t="s">
        <v>104</v>
      </c>
      <c r="B14" s="5">
        <f>IFERROR(__xludf.DUMMYFUNCTION("VALUE(REGEXEXTRACT(A14, ""\d+\.\d+""))"),0.149597373488869)</f>
        <v>0.1495973735</v>
      </c>
    </row>
    <row r="15">
      <c r="A15" s="3" t="s">
        <v>105</v>
      </c>
      <c r="B15" s="5">
        <f>IFERROR(__xludf.DUMMYFUNCTION("VALUE(REGEXEXTRACT(A15, ""\d+\.\d+""))"),0.223848534479581)</f>
        <v>0.2238485345</v>
      </c>
    </row>
    <row r="16">
      <c r="A16" s="3" t="s">
        <v>106</v>
      </c>
      <c r="B16" s="5">
        <f>IFERROR(__xludf.DUMMYFUNCTION("VALUE(REGEXEXTRACT(A16, ""\d+\.\d+""))"),0.124359307045186)</f>
        <v>0.124359307</v>
      </c>
    </row>
    <row r="17">
      <c r="A17" s="3" t="s">
        <v>107</v>
      </c>
      <c r="B17" s="5">
        <f>IFERROR(__xludf.DUMMYFUNCTION("VALUE(REGEXEXTRACT(A17, ""\d+\.\d+""))"),0.127818594817312)</f>
        <v>0.1278185948</v>
      </c>
    </row>
    <row r="18">
      <c r="A18" s="3" t="s">
        <v>108</v>
      </c>
      <c r="B18" s="5">
        <f>IFERROR(__xludf.DUMMYFUNCTION("VALUE(REGEXEXTRACT(A18, ""\d+\.\d+""))"),0.128666041252027)</f>
        <v>0.1286660413</v>
      </c>
    </row>
    <row r="19">
      <c r="A19" s="3" t="s">
        <v>109</v>
      </c>
      <c r="B19" s="5">
        <f>IFERROR(__xludf.DUMMYFUNCTION("VALUE(REGEXEXTRACT(A19, ""\d+\.\d+""))"),0.120810722041009)</f>
        <v>0.120810722</v>
      </c>
    </row>
    <row r="20">
      <c r="A20" s="3" t="s">
        <v>110</v>
      </c>
      <c r="B20" s="5">
        <f>IFERROR(__xludf.DUMMYFUNCTION("VALUE(REGEXEXTRACT(A20, ""\d+\.\d+""))"),0.123399854185095)</f>
        <v>0.1233998542</v>
      </c>
    </row>
    <row r="21">
      <c r="A21" s="3" t="s">
        <v>111</v>
      </c>
      <c r="B21" s="5">
        <f>IFERROR(__xludf.DUMMYFUNCTION("VALUE(REGEXEXTRACT(A21, ""\d+\.\d+""))"),0.123538182542753)</f>
        <v>0.1235381825</v>
      </c>
    </row>
    <row r="22">
      <c r="A22" s="3" t="s">
        <v>112</v>
      </c>
      <c r="B22" s="5">
        <f>IFERROR(__xludf.DUMMYFUNCTION("VALUE(REGEXEXTRACT(A22, ""\d+\.\d+""))"),0.124352068129883)</f>
        <v>0.1243520681</v>
      </c>
    </row>
    <row r="23">
      <c r="A23" s="3" t="s">
        <v>113</v>
      </c>
      <c r="B23" s="5">
        <f>IFERROR(__xludf.DUMMYFUNCTION("VALUE(REGEXEXTRACT(A23, ""\d+\.\d+""))"),0.125740759297139)</f>
        <v>0.1257407593</v>
      </c>
    </row>
    <row r="24">
      <c r="A24" s="3" t="s">
        <v>114</v>
      </c>
      <c r="B24" s="5">
        <f>IFERROR(__xludf.DUMMYFUNCTION("VALUE(REGEXEXTRACT(A24, ""\d+\.\d+""))"),0.119700954669148)</f>
        <v>0.1197009547</v>
      </c>
    </row>
    <row r="25">
      <c r="A25" s="3" t="s">
        <v>115</v>
      </c>
      <c r="B25" s="5">
        <f>IFERROR(__xludf.DUMMYFUNCTION("VALUE(REGEXEXTRACT(A25, ""\d+\.\d+""))"),0.122014583794043)</f>
        <v>0.1220145838</v>
      </c>
    </row>
    <row r="26">
      <c r="A26" s="3" t="s">
        <v>116</v>
      </c>
      <c r="B26" s="5">
        <f>IFERROR(__xludf.DUMMYFUNCTION("VALUE(REGEXEXTRACT(A26, ""\d+\.\d+""))"),0.270340394107204)</f>
        <v>0.2703403941</v>
      </c>
    </row>
    <row r="27">
      <c r="A27" s="3" t="s">
        <v>117</v>
      </c>
      <c r="B27" s="5">
        <f>IFERROR(__xludf.DUMMYFUNCTION("VALUE(REGEXEXTRACT(A27, ""\d+\.\d+""))"),0.154396680272986)</f>
        <v>0.1543966803</v>
      </c>
    </row>
    <row r="28">
      <c r="A28" s="3" t="s">
        <v>118</v>
      </c>
      <c r="B28" s="5">
        <f>IFERROR(__xludf.DUMMYFUNCTION("VALUE(REGEXEXTRACT(A28, ""\d+\.\d+""))"),0.152312183645387)</f>
        <v>0.1523121836</v>
      </c>
    </row>
    <row r="29">
      <c r="A29" s="3" t="s">
        <v>119</v>
      </c>
      <c r="B29" s="5">
        <f>IFERROR(__xludf.DUMMYFUNCTION("VALUE(REGEXEXTRACT(A29, ""\d+\.\d+""))"),0.149637747094451)</f>
        <v>0.1496377471</v>
      </c>
    </row>
    <row r="30">
      <c r="A30" s="3" t="s">
        <v>120</v>
      </c>
      <c r="B30" s="5">
        <f>IFERROR(__xludf.DUMMYFUNCTION("VALUE(REGEXEXTRACT(A30, ""\d+\.\d+""))"),0.149554174191606)</f>
        <v>0.1495541742</v>
      </c>
    </row>
    <row r="31">
      <c r="A31" s="3" t="s">
        <v>121</v>
      </c>
      <c r="B31" s="5">
        <f>IFERROR(__xludf.DUMMYFUNCTION("VALUE(REGEXEXTRACT(A31, ""\d+\.\d+""))"),0.151420272878888)</f>
        <v>0.1514202729</v>
      </c>
    </row>
    <row r="32">
      <c r="A32" s="3" t="s">
        <v>122</v>
      </c>
      <c r="B32" s="5">
        <f>IFERROR(__xludf.DUMMYFUNCTION("VALUE(REGEXEXTRACT(A32, ""\d+\.\d+""))"),0.226087755003317)</f>
        <v>0.226087755</v>
      </c>
    </row>
    <row r="33">
      <c r="A33" s="3" t="s">
        <v>123</v>
      </c>
      <c r="B33" s="5">
        <f>IFERROR(__xludf.DUMMYFUNCTION("VALUE(REGEXEXTRACT(A33, ""\d+\.\d+""))"),0.126813934729593)</f>
        <v>0.1268139347</v>
      </c>
    </row>
    <row r="34">
      <c r="A34" s="3" t="s">
        <v>124</v>
      </c>
      <c r="B34" s="5">
        <f>IFERROR(__xludf.DUMMYFUNCTION("VALUE(REGEXEXTRACT(A34, ""\d+\.\d+""))"),0.127175183669959)</f>
        <v>0.1271751837</v>
      </c>
    </row>
    <row r="35">
      <c r="A35" s="3" t="s">
        <v>125</v>
      </c>
      <c r="B35" s="5">
        <f>IFERROR(__xludf.DUMMYFUNCTION("VALUE(REGEXEXTRACT(A35, ""\d+\.\d+""))"),0.121989611359894)</f>
        <v>0.1219896114</v>
      </c>
    </row>
    <row r="36">
      <c r="A36" s="3" t="s">
        <v>126</v>
      </c>
      <c r="B36" s="5">
        <f>IFERROR(__xludf.DUMMYFUNCTION("VALUE(REGEXEXTRACT(A36, ""\d+\.\d+""))"),0.1313278946447)</f>
        <v>0.1313278946</v>
      </c>
    </row>
    <row r="37">
      <c r="A37" s="3" t="s">
        <v>127</v>
      </c>
      <c r="B37" s="5">
        <f>IFERROR(__xludf.DUMMYFUNCTION("VALUE(REGEXEXTRACT(A37, ""\d+\.\d+""))"),0.246070570497936)</f>
        <v>0.2460705705</v>
      </c>
    </row>
    <row r="38">
      <c r="A38" s="3" t="s">
        <v>128</v>
      </c>
      <c r="B38" s="5">
        <f>IFERROR(__xludf.DUMMYFUNCTION("VALUE(REGEXEXTRACT(A38, ""\d+\.\d+""))"),0.130589120242395)</f>
        <v>0.1305891202</v>
      </c>
    </row>
    <row r="39">
      <c r="A39" s="3" t="s">
        <v>129</v>
      </c>
      <c r="B39" s="5">
        <f>IFERROR(__xludf.DUMMYFUNCTION("VALUE(REGEXEXTRACT(A39, ""\d+\.\d+""))"),0.128012523265885)</f>
        <v>0.1280125233</v>
      </c>
    </row>
    <row r="40">
      <c r="A40" s="3" t="s">
        <v>130</v>
      </c>
      <c r="B40" s="5">
        <f>IFERROR(__xludf.DUMMYFUNCTION("VALUE(REGEXEXTRACT(A40, ""\d+\.\d+""))"),0.130013761809548)</f>
        <v>0.1300137618</v>
      </c>
    </row>
    <row r="41">
      <c r="A41" s="3" t="s">
        <v>131</v>
      </c>
      <c r="B41" s="5">
        <f>IFERROR(__xludf.DUMMYFUNCTION("VALUE(REGEXEXTRACT(A41, ""\d+\.\d+""))"),0.126822440599046)</f>
        <v>0.1268224406</v>
      </c>
    </row>
    <row r="42">
      <c r="A42" s="3" t="s">
        <v>132</v>
      </c>
      <c r="B42" s="5">
        <f>IFERROR(__xludf.DUMMYFUNCTION("VALUE(REGEXEXTRACT(A42, ""\d+\.\d+""))"),0.123305853865669)</f>
        <v>0.1233058539</v>
      </c>
    </row>
    <row r="43">
      <c r="A43" s="3" t="s">
        <v>133</v>
      </c>
      <c r="B43" s="5">
        <f>IFERROR(__xludf.DUMMYFUNCTION("VALUE(REGEXEXTRACT(A43, ""\d+\.\d+""))"),0.120406108715415)</f>
        <v>0.1204061087</v>
      </c>
    </row>
    <row r="44">
      <c r="A44" s="3" t="s">
        <v>134</v>
      </c>
      <c r="B44" s="5">
        <f>IFERROR(__xludf.DUMMYFUNCTION("VALUE(REGEXEXTRACT(A44, ""\d+\.\d+""))"),0.12317512723291)</f>
        <v>0.1231751272</v>
      </c>
    </row>
    <row r="45">
      <c r="A45" s="3" t="s">
        <v>135</v>
      </c>
      <c r="B45" s="5">
        <f>IFERROR(__xludf.DUMMYFUNCTION("VALUE(REGEXEXTRACT(A45, ""\d+\.\d+""))"),0.131328852538822)</f>
        <v>0.1313288525</v>
      </c>
    </row>
    <row r="46">
      <c r="A46" s="3" t="s">
        <v>136</v>
      </c>
      <c r="B46" s="5">
        <f>IFERROR(__xludf.DUMMYFUNCTION("VALUE(REGEXEXTRACT(A46, ""\d+\.\d+""))"),0.133474247429234)</f>
        <v>0.1334742474</v>
      </c>
    </row>
    <row r="47">
      <c r="A47" s="3" t="s">
        <v>137</v>
      </c>
      <c r="B47" s="5">
        <f>IFERROR(__xludf.DUMMYFUNCTION("VALUE(REGEXEXTRACT(A47, ""\d+\.\d+""))"),0.255549827387095)</f>
        <v>0.2555498274</v>
      </c>
    </row>
    <row r="48">
      <c r="A48" s="3" t="s">
        <v>138</v>
      </c>
      <c r="B48" s="5">
        <f>IFERROR(__xludf.DUMMYFUNCTION("VALUE(REGEXEXTRACT(A48, ""\d+\.\d+""))"),0.134199899257948)</f>
        <v>0.1341998993</v>
      </c>
    </row>
    <row r="49">
      <c r="A49" s="3" t="s">
        <v>139</v>
      </c>
      <c r="B49" s="5">
        <f>IFERROR(__xludf.DUMMYFUNCTION("VALUE(REGEXEXTRACT(A49, ""\d+\.\d+""))"),0.131455352151825)</f>
        <v>0.1314553522</v>
      </c>
    </row>
    <row r="50">
      <c r="A50" s="3" t="s">
        <v>140</v>
      </c>
      <c r="B50" s="5">
        <f>IFERROR(__xludf.DUMMYFUNCTION("VALUE(REGEXEXTRACT(A50, ""\d+\.\d+""))"),0.134376071152145)</f>
        <v>0.1343760712</v>
      </c>
    </row>
    <row r="51">
      <c r="A51" s="3" t="s">
        <v>141</v>
      </c>
      <c r="B51" s="5">
        <f>IFERROR(__xludf.DUMMYFUNCTION("VALUE(REGEXEXTRACT(A51, ""\d+\.\d+""))"),0.128397671568627)</f>
        <v>0.1283976716</v>
      </c>
    </row>
    <row r="52">
      <c r="A52" s="3" t="s">
        <v>142</v>
      </c>
      <c r="B52" s="5">
        <f>IFERROR(__xludf.DUMMYFUNCTION("VALUE(REGEXEXTRACT(A52, ""\d+\.\d+""))"),0.128058555933338)</f>
        <v>0.1280585559</v>
      </c>
    </row>
    <row r="53">
      <c r="A53" s="3" t="s">
        <v>143</v>
      </c>
      <c r="B53" s="5">
        <f>IFERROR(__xludf.DUMMYFUNCTION("VALUE(REGEXEXTRACT(A53, ""\d+\.\d+""))"),0.1348121356547)</f>
        <v>0.1348121357</v>
      </c>
    </row>
    <row r="54">
      <c r="A54" s="3" t="s">
        <v>144</v>
      </c>
      <c r="B54" s="5">
        <f>IFERROR(__xludf.DUMMYFUNCTION("VALUE(REGEXEXTRACT(A54, ""\d+\.\d+""))"),0.277162623547225)</f>
        <v>0.2771626235</v>
      </c>
    </row>
    <row r="55">
      <c r="A55" s="3" t="s">
        <v>145</v>
      </c>
      <c r="B55" s="5">
        <f>IFERROR(__xludf.DUMMYFUNCTION("VALUE(REGEXEXTRACT(A55, ""\d+\.\d+""))"),0.148467144807484)</f>
        <v>0.1484671448</v>
      </c>
    </row>
    <row r="56">
      <c r="A56" s="3" t="s">
        <v>146</v>
      </c>
      <c r="B56" s="5">
        <f>IFERROR(__xludf.DUMMYFUNCTION("VALUE(REGEXEXTRACT(A56, ""\d+\.\d+""))"),0.155812142565359)</f>
        <v>0.1558121426</v>
      </c>
    </row>
    <row r="57">
      <c r="A57" s="3" t="s">
        <v>147</v>
      </c>
      <c r="B57" s="5">
        <f>IFERROR(__xludf.DUMMYFUNCTION("VALUE(REGEXEXTRACT(A57, ""\d+\.\d+""))"),0.147863669590643)</f>
        <v>0.1478636696</v>
      </c>
    </row>
    <row r="58">
      <c r="A58" s="3" t="s">
        <v>148</v>
      </c>
      <c r="B58" s="5">
        <f>IFERROR(__xludf.DUMMYFUNCTION("VALUE(REGEXEXTRACT(A58, ""\d+\.\d+""))"),0.144211879653177)</f>
        <v>0.1442118797</v>
      </c>
    </row>
    <row r="59">
      <c r="A59" s="3" t="s">
        <v>149</v>
      </c>
      <c r="B59" s="5">
        <f>IFERROR(__xludf.DUMMYFUNCTION("VALUE(REGEXEXTRACT(A59, ""\d+\.\d+""))"),0.219234345053811)</f>
        <v>0.2192343451</v>
      </c>
    </row>
    <row r="60">
      <c r="A60" s="3" t="s">
        <v>150</v>
      </c>
      <c r="B60" s="5">
        <f>IFERROR(__xludf.DUMMYFUNCTION("VALUE(REGEXEXTRACT(A60, ""\d+\.\d+""))"),0.22570591229913)</f>
        <v>0.2257059123</v>
      </c>
    </row>
    <row r="61">
      <c r="A61" s="3" t="s">
        <v>151</v>
      </c>
      <c r="B61" s="5">
        <f>IFERROR(__xludf.DUMMYFUNCTION("VALUE(REGEXEXTRACT(A61, ""\d+\.\d+""))"),0.202424261096982)</f>
        <v>0.2024242611</v>
      </c>
    </row>
    <row r="62">
      <c r="A62" s="3" t="s">
        <v>152</v>
      </c>
      <c r="B62" s="5">
        <f>IFERROR(__xludf.DUMMYFUNCTION("VALUE(REGEXEXTRACT(A62, ""\d+\.\d+""))"),0.197742289624183)</f>
        <v>0.1977422896</v>
      </c>
    </row>
    <row r="63">
      <c r="A63" s="3" t="s">
        <v>153</v>
      </c>
      <c r="B63" s="5">
        <f>IFERROR(__xludf.DUMMYFUNCTION("VALUE(REGEXEXTRACT(A63, ""\d+\.\d+""))"),0.195716717882328)</f>
        <v>0.1957167179</v>
      </c>
    </row>
    <row r="64">
      <c r="A64" s="3" t="s">
        <v>154</v>
      </c>
      <c r="B64" s="5">
        <f>IFERROR(__xludf.DUMMYFUNCTION("VALUE(REGEXEXTRACT(A64, ""\d+\.\d+""))"),0.176803649365447)</f>
        <v>0.1768036494</v>
      </c>
    </row>
    <row r="65">
      <c r="A65" s="3" t="s">
        <v>155</v>
      </c>
      <c r="B65" s="5">
        <f>IFERROR(__xludf.DUMMYFUNCTION("VALUE(REGEXEXTRACT(A65, ""\d+\.\d+""))"),0.237038335345102)</f>
        <v>0.2370383353</v>
      </c>
    </row>
    <row r="66">
      <c r="A66" s="3" t="s">
        <v>156</v>
      </c>
      <c r="B66" s="5">
        <f>IFERROR(__xludf.DUMMYFUNCTION("VALUE(REGEXEXTRACT(A66, ""\d+\.\d+""))"),0.148793644650842)</f>
        <v>0.1487936447</v>
      </c>
    </row>
    <row r="67">
      <c r="A67" s="3" t="s">
        <v>157</v>
      </c>
      <c r="B67" s="5">
        <f>IFERROR(__xludf.DUMMYFUNCTION("VALUE(REGEXEXTRACT(A67, ""\d+\.\d+""))"),0.133703721620227)</f>
        <v>0.1337037216</v>
      </c>
    </row>
    <row r="68">
      <c r="A68" s="3" t="s">
        <v>158</v>
      </c>
      <c r="B68" s="5">
        <f>IFERROR(__xludf.DUMMYFUNCTION("VALUE(REGEXEXTRACT(A68, ""\d+\.\d+""))"),0.145903033088235)</f>
        <v>0.1459030331</v>
      </c>
    </row>
    <row r="69">
      <c r="A69" s="3" t="s">
        <v>159</v>
      </c>
      <c r="B69" s="5">
        <f>IFERROR(__xludf.DUMMYFUNCTION("VALUE(REGEXEXTRACT(A69, ""\d+\.\d+""))"),0.150326632297655)</f>
        <v>0.1503266323</v>
      </c>
    </row>
    <row r="70">
      <c r="A70" s="3" t="s">
        <v>160</v>
      </c>
      <c r="B70" s="5">
        <f>IFERROR(__xludf.DUMMYFUNCTION("VALUE(REGEXEXTRACT(A70, ""\d+\.\d+""))"),0.1665242821361)</f>
        <v>0.1665242821</v>
      </c>
    </row>
    <row r="71">
      <c r="A71" s="3" t="s">
        <v>161</v>
      </c>
      <c r="B71" s="5">
        <f>IFERROR(__xludf.DUMMYFUNCTION("VALUE(REGEXEXTRACT(A71, ""\d+\.\d+""))"),0.170910097317435)</f>
        <v>0.1709100973</v>
      </c>
    </row>
    <row r="72">
      <c r="A72" s="3" t="s">
        <v>162</v>
      </c>
      <c r="B72" s="5">
        <f>IFERROR(__xludf.DUMMYFUNCTION("VALUE(REGEXEXTRACT(A72, ""\d+\.\d+""))"),0.168383212934296)</f>
        <v>0.1683832129</v>
      </c>
    </row>
    <row r="73">
      <c r="A73" s="3" t="s">
        <v>163</v>
      </c>
      <c r="B73" s="5">
        <f>IFERROR(__xludf.DUMMYFUNCTION("VALUE(REGEXEXTRACT(A73, ""\d+\.\d+""))"),0.151808962894368)</f>
        <v>0.1518089629</v>
      </c>
    </row>
    <row r="74">
      <c r="A74" s="3" t="s">
        <v>164</v>
      </c>
      <c r="B74" s="5">
        <f>IFERROR(__xludf.DUMMYFUNCTION("VALUE(REGEXEXTRACT(A74, ""\d+\.\d+""))"),0.157909523732738)</f>
        <v>0.1579095237</v>
      </c>
    </row>
    <row r="75">
      <c r="A75" s="3" t="s">
        <v>165</v>
      </c>
      <c r="B75" s="5">
        <f>IFERROR(__xludf.DUMMYFUNCTION("VALUE(REGEXEXTRACT(A75, ""\d+\.\d+""))"),0.267698118995405)</f>
        <v>0.267698119</v>
      </c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</cols>
  <sheetData>
    <row r="1">
      <c r="A1" s="3" t="s">
        <v>166</v>
      </c>
      <c r="B1" s="6" t="str">
        <f>IFERROR(__xludf.DUMMYFUNCTION("VALUE(REGEXEXTRACT(A1, ""\d+\.\d+""))"),"#N/A")</f>
        <v>#N/A</v>
      </c>
    </row>
    <row r="2">
      <c r="A2" s="3" t="s">
        <v>167</v>
      </c>
      <c r="B2" s="6">
        <f>IFERROR(__xludf.DUMMYFUNCTION("VALUE(REGEXEXTRACT(A2, ""\d+\.\d+""))"),0.0726730256247235)</f>
        <v>0.07267302562</v>
      </c>
    </row>
    <row r="3">
      <c r="A3" s="3" t="s">
        <v>168</v>
      </c>
      <c r="B3" s="6">
        <f>IFERROR(__xludf.DUMMYFUNCTION("VALUE(REGEXEXTRACT(A3, ""\d+\.\d+""))"),0.0786261245177895)</f>
        <v>0.07862612452</v>
      </c>
    </row>
    <row r="4">
      <c r="A4" s="3" t="s">
        <v>169</v>
      </c>
      <c r="B4" s="6">
        <f>IFERROR(__xludf.DUMMYFUNCTION("VALUE(REGEXEXTRACT(A4, ""\d+\.\d+""))"),0.0820389073940979)</f>
        <v>0.08203890739</v>
      </c>
    </row>
    <row r="5">
      <c r="A5" s="3" t="s">
        <v>170</v>
      </c>
      <c r="B5" s="6">
        <f>IFERROR(__xludf.DUMMYFUNCTION("VALUE(REGEXEXTRACT(A5, ""\d+\.\d+""))"),0.0859822868292053)</f>
        <v>0.08598228683</v>
      </c>
    </row>
    <row r="6">
      <c r="A6" s="3" t="s">
        <v>171</v>
      </c>
      <c r="B6" s="6">
        <f>IFERROR(__xludf.DUMMYFUNCTION("VALUE(REGEXEXTRACT(A6, ""\d+\.\d+""))"),0.0934872106737431)</f>
        <v>0.09348721067</v>
      </c>
    </row>
    <row r="7">
      <c r="A7" s="3" t="s">
        <v>172</v>
      </c>
      <c r="B7" s="6">
        <f>IFERROR(__xludf.DUMMYFUNCTION("VALUE(REGEXEXTRACT(A7, ""\d+\.\d+""))"),0.218792815371762)</f>
        <v>0.2187928154</v>
      </c>
    </row>
    <row r="8">
      <c r="A8" s="3" t="s">
        <v>173</v>
      </c>
      <c r="B8" s="6">
        <f>IFERROR(__xludf.DUMMYFUNCTION("VALUE(REGEXEXTRACT(A8, ""\d+\.\d+""))"),0.118748848223499)</f>
        <v>0.1187488482</v>
      </c>
    </row>
    <row r="9">
      <c r="A9" s="3" t="s">
        <v>174</v>
      </c>
      <c r="B9" s="6">
        <f>IFERROR(__xludf.DUMMYFUNCTION("VALUE(REGEXEXTRACT(A9, ""\d+\.\d+""))"),0.122547397522605)</f>
        <v>0.1225473975</v>
      </c>
    </row>
    <row r="10">
      <c r="A10" s="3" t="s">
        <v>175</v>
      </c>
      <c r="B10" s="6">
        <f>IFERROR(__xludf.DUMMYFUNCTION("VALUE(REGEXEXTRACT(A10, ""\d+\.\d+""))"),0.116939117478131)</f>
        <v>0.1169391175</v>
      </c>
    </row>
    <row r="11">
      <c r="A11" s="3" t="s">
        <v>176</v>
      </c>
      <c r="B11" s="6">
        <f>IFERROR(__xludf.DUMMYFUNCTION("VALUE(REGEXEXTRACT(A11, ""\d+\.\d+""))"),0.119280039866823)</f>
        <v>0.1192800399</v>
      </c>
    </row>
    <row r="12">
      <c r="A12" s="3" t="s">
        <v>177</v>
      </c>
      <c r="B12" s="6">
        <f>IFERROR(__xludf.DUMMYFUNCTION("VALUE(REGEXEXTRACT(A12, ""\d+\.\d+""))"),0.112503789344685)</f>
        <v>0.1125037893</v>
      </c>
    </row>
    <row r="13">
      <c r="A13" s="3" t="s">
        <v>178</v>
      </c>
      <c r="B13" s="6">
        <f>IFERROR(__xludf.DUMMYFUNCTION("VALUE(REGEXEXTRACT(A13, ""\d+\.\d+""))"),0.114400227744606)</f>
        <v>0.1144002277</v>
      </c>
    </row>
    <row r="14">
      <c r="A14" s="3" t="s">
        <v>179</v>
      </c>
      <c r="B14" s="6">
        <f>IFERROR(__xludf.DUMMYFUNCTION("VALUE(REGEXEXTRACT(A14, ""\d+\.\d+""))"),0.115297427084869)</f>
        <v>0.1152974271</v>
      </c>
    </row>
    <row r="15">
      <c r="A15" s="3" t="s">
        <v>180</v>
      </c>
      <c r="B15" s="6">
        <f>IFERROR(__xludf.DUMMYFUNCTION("VALUE(REGEXEXTRACT(A15, ""\d+\.\d+""))"),0.109432243292053)</f>
        <v>0.1094322433</v>
      </c>
    </row>
    <row r="16">
      <c r="A16" s="3" t="s">
        <v>181</v>
      </c>
      <c r="B16" s="6">
        <f>IFERROR(__xludf.DUMMYFUNCTION("VALUE(REGEXEXTRACT(A16, ""\d+\.\d+""))"),0.252891271914467)</f>
        <v>0.2528912719</v>
      </c>
    </row>
    <row r="17">
      <c r="A17" s="3" t="s">
        <v>182</v>
      </c>
      <c r="B17" s="6">
        <f>IFERROR(__xludf.DUMMYFUNCTION("VALUE(REGEXEXTRACT(A17, ""\d+\.\d+""))"),0.111465752693621)</f>
        <v>0.1114657527</v>
      </c>
    </row>
    <row r="18">
      <c r="A18" s="3" t="s">
        <v>183</v>
      </c>
      <c r="B18" s="6">
        <f>IFERROR(__xludf.DUMMYFUNCTION("VALUE(REGEXEXTRACT(A18, ""\d+\.\d+""))"),0.113958767169148)</f>
        <v>0.1139587672</v>
      </c>
    </row>
    <row r="19">
      <c r="A19" s="3" t="s">
        <v>184</v>
      </c>
      <c r="B19" s="6">
        <f>IFERROR(__xludf.DUMMYFUNCTION("VALUE(REGEXEXTRACT(A19, ""\d+\.\d+""))"),0.120946670060568)</f>
        <v>0.1209466701</v>
      </c>
    </row>
    <row r="20">
      <c r="A20" s="3" t="s">
        <v>185</v>
      </c>
      <c r="B20" s="6">
        <f>IFERROR(__xludf.DUMMYFUNCTION("VALUE(REGEXEXTRACT(A20, ""\d+\.\d+""))"),0.111374802662293)</f>
        <v>0.1113748027</v>
      </c>
    </row>
    <row r="21">
      <c r="A21" s="3" t="s">
        <v>186</v>
      </c>
      <c r="B21" s="6">
        <f>IFERROR(__xludf.DUMMYFUNCTION("VALUE(REGEXEXTRACT(A21, ""\d+\.\d+""))"),0.106987472894859)</f>
        <v>0.1069874729</v>
      </c>
    </row>
    <row r="22">
      <c r="A22" s="3" t="s">
        <v>187</v>
      </c>
      <c r="B22" s="6">
        <f>IFERROR(__xludf.DUMMYFUNCTION("VALUE(REGEXEXTRACT(A22, ""\d+\.\d+""))"),0.108616862315101)</f>
        <v>0.1086168623</v>
      </c>
    </row>
    <row r="23">
      <c r="A23" s="3" t="s">
        <v>188</v>
      </c>
      <c r="B23" s="6">
        <f>IFERROR(__xludf.DUMMYFUNCTION("VALUE(REGEXEXTRACT(A23, ""\d+\.\d+""))"),0.110612464832424)</f>
        <v>0.1106124648</v>
      </c>
    </row>
    <row r="24">
      <c r="A24" s="3" t="s">
        <v>189</v>
      </c>
      <c r="B24" s="6">
        <f>IFERROR(__xludf.DUMMYFUNCTION("VALUE(REGEXEXTRACT(A24, ""\d+\.\d+""))"),0.116978404574549)</f>
        <v>0.1169784046</v>
      </c>
    </row>
    <row r="25">
      <c r="A25" s="3" t="s">
        <v>190</v>
      </c>
      <c r="B25" s="6">
        <f>IFERROR(__xludf.DUMMYFUNCTION("VALUE(REGEXEXTRACT(A25, ""\d+\.\d+""))"),0.108286600001842)</f>
        <v>0.1082866</v>
      </c>
    </row>
    <row r="26">
      <c r="A26" s="3" t="s">
        <v>191</v>
      </c>
      <c r="B26" s="6">
        <f>IFERROR(__xludf.DUMMYFUNCTION("VALUE(REGEXEXTRACT(A26, ""\d+\.\d+""))"),0.110238671126345)</f>
        <v>0.1102386711</v>
      </c>
    </row>
    <row r="27">
      <c r="A27" s="3" t="s">
        <v>192</v>
      </c>
      <c r="B27" s="6">
        <f>IFERROR(__xludf.DUMMYFUNCTION("VALUE(REGEXEXTRACT(A27, ""\d+\.\d+""))"),0.266825177987861)</f>
        <v>0.266825178</v>
      </c>
    </row>
    <row r="28">
      <c r="A28" s="3" t="s">
        <v>193</v>
      </c>
      <c r="B28" s="6">
        <f>IFERROR(__xludf.DUMMYFUNCTION("VALUE(REGEXEXTRACT(A28, ""\d+\.\d+""))"),0.119106895225195)</f>
        <v>0.1191068952</v>
      </c>
    </row>
    <row r="29">
      <c r="A29" s="3" t="s">
        <v>194</v>
      </c>
      <c r="B29" s="6">
        <f>IFERROR(__xludf.DUMMYFUNCTION("VALUE(REGEXEXTRACT(A29, ""\d+\.\d+""))"),0.114634355112659)</f>
        <v>0.1146343551</v>
      </c>
    </row>
    <row r="30">
      <c r="A30" s="3" t="s">
        <v>195</v>
      </c>
      <c r="B30" s="6">
        <f>IFERROR(__xludf.DUMMYFUNCTION("VALUE(REGEXEXTRACT(A30, ""\d+\.\d+""))"),0.120675499640645)</f>
        <v>0.1206754996</v>
      </c>
    </row>
    <row r="31">
      <c r="A31" s="3" t="s">
        <v>196</v>
      </c>
      <c r="B31" s="6">
        <f>IFERROR(__xludf.DUMMYFUNCTION("VALUE(REGEXEXTRACT(A31, ""\d+\.\d+""))"),0.113171458824757)</f>
        <v>0.1131714588</v>
      </c>
    </row>
    <row r="32">
      <c r="A32" s="3" t="s">
        <v>197</v>
      </c>
      <c r="B32" s="6">
        <f>IFERROR(__xludf.DUMMYFUNCTION("VALUE(REGEXEXTRACT(A32, ""\d+\.\d+""))"),0.119378175063885)</f>
        <v>0.1193781751</v>
      </c>
    </row>
    <row r="33">
      <c r="A33" s="3" t="s">
        <v>198</v>
      </c>
      <c r="B33" s="6">
        <f>IFERROR(__xludf.DUMMYFUNCTION("VALUE(REGEXEXTRACT(A33, ""\d+\.\d+""))"),0.249783665659246)</f>
        <v>0.2497836657</v>
      </c>
    </row>
    <row r="34">
      <c r="A34" s="3" t="s">
        <v>199</v>
      </c>
      <c r="B34" s="6">
        <f>IFERROR(__xludf.DUMMYFUNCTION("VALUE(REGEXEXTRACT(A34, ""\d+\.\d+""))"),0.116215799916457)</f>
        <v>0.1162157999</v>
      </c>
    </row>
    <row r="35">
      <c r="A35" s="3" t="s">
        <v>200</v>
      </c>
      <c r="B35" s="6">
        <f>IFERROR(__xludf.DUMMYFUNCTION("VALUE(REGEXEXTRACT(A35, ""\d+\.\d+""))"),0.115414979314094)</f>
        <v>0.1154149793</v>
      </c>
    </row>
    <row r="36">
      <c r="A36" s="3" t="s">
        <v>201</v>
      </c>
      <c r="B36" s="6">
        <f>IFERROR(__xludf.DUMMYFUNCTION("VALUE(REGEXEXTRACT(A36, ""\d+\.\d+""))"),0.11462348810138)</f>
        <v>0.1146234881</v>
      </c>
    </row>
    <row r="37">
      <c r="A37" s="3" t="s">
        <v>202</v>
      </c>
      <c r="B37" s="6">
        <f>IFERROR(__xludf.DUMMYFUNCTION("VALUE(REGEXEXTRACT(A37, ""\d+\.\d+""))"),0.116297625958278)</f>
        <v>0.116297626</v>
      </c>
    </row>
    <row r="38">
      <c r="A38" s="3" t="s">
        <v>203</v>
      </c>
      <c r="B38" s="6">
        <f>IFERROR(__xludf.DUMMYFUNCTION("VALUE(REGEXEXTRACT(A38, ""\d+\.\d+""))"),0.257143905259472)</f>
        <v>0.2571439053</v>
      </c>
    </row>
    <row r="39">
      <c r="A39" s="3" t="s">
        <v>204</v>
      </c>
      <c r="B39" s="6">
        <f>IFERROR(__xludf.DUMMYFUNCTION("VALUE(REGEXEXTRACT(A39, ""\d+\.\d+""))"),0.109987647197036)</f>
        <v>0.1099876472</v>
      </c>
    </row>
    <row r="40">
      <c r="A40" s="3" t="s">
        <v>205</v>
      </c>
      <c r="B40" s="6">
        <f>IFERROR(__xludf.DUMMYFUNCTION("VALUE(REGEXEXTRACT(A40, ""\d+\.\d+""))"),0.108451591985478)</f>
        <v>0.108451592</v>
      </c>
    </row>
    <row r="41">
      <c r="A41" s="3" t="s">
        <v>206</v>
      </c>
      <c r="B41" s="6">
        <f>IFERROR(__xludf.DUMMYFUNCTION("VALUE(REGEXEXTRACT(A41, ""\d+\.\d+""))"),0.109308465710845)</f>
        <v>0.1093084657</v>
      </c>
    </row>
    <row r="42">
      <c r="A42" s="3" t="s">
        <v>207</v>
      </c>
      <c r="B42" s="6">
        <f>IFERROR(__xludf.DUMMYFUNCTION("VALUE(REGEXEXTRACT(A42, ""\d+\.\d+""))"),0.108070864584869)</f>
        <v>0.1080708646</v>
      </c>
    </row>
    <row r="43">
      <c r="A43" s="3" t="s">
        <v>208</v>
      </c>
      <c r="B43" s="6">
        <f>IFERROR(__xludf.DUMMYFUNCTION("VALUE(REGEXEXTRACT(A43, ""\d+\.\d+""))"),0.112010804047496)</f>
        <v>0.112010804</v>
      </c>
    </row>
    <row r="44">
      <c r="A44" s="3" t="s">
        <v>209</v>
      </c>
      <c r="B44" s="6">
        <f>IFERROR(__xludf.DUMMYFUNCTION("VALUE(REGEXEXTRACT(A44, ""\d+\.\d+""))"),0.10173415309106)</f>
        <v>0.1017341531</v>
      </c>
    </row>
    <row r="45">
      <c r="A45" s="3" t="s">
        <v>210</v>
      </c>
      <c r="B45" s="6">
        <f>IFERROR(__xludf.DUMMYFUNCTION("VALUE(REGEXEXTRACT(A45, ""\d+\.\d+""))"),0.105595762153545)</f>
        <v>0.1055957622</v>
      </c>
    </row>
    <row r="46">
      <c r="A46" s="3" t="s">
        <v>211</v>
      </c>
      <c r="B46" s="6">
        <f>IFERROR(__xludf.DUMMYFUNCTION("VALUE(REGEXEXTRACT(A46, ""\d+\.\d+""))"),0.11555992078849)</f>
        <v>0.1155599208</v>
      </c>
    </row>
    <row r="47">
      <c r="A47" s="3" t="s">
        <v>212</v>
      </c>
      <c r="B47" s="6">
        <f>IFERROR(__xludf.DUMMYFUNCTION("VALUE(REGEXEXTRACT(A47, ""\d+\.\d+""))"),0.117604514119244)</f>
        <v>0.1176045141</v>
      </c>
    </row>
    <row r="48">
      <c r="A48" s="3" t="s">
        <v>213</v>
      </c>
      <c r="B48" s="6">
        <f>IFERROR(__xludf.DUMMYFUNCTION("VALUE(REGEXEXTRACT(A48, ""\d+\.\d+""))"),0.225645470907661)</f>
        <v>0.2256454709</v>
      </c>
    </row>
    <row r="49">
      <c r="A49" s="3" t="s">
        <v>214</v>
      </c>
      <c r="B49" s="6">
        <f>IFERROR(__xludf.DUMMYFUNCTION("VALUE(REGEXEXTRACT(A49, ""\d+\.\d+""))"),0.114100441437539)</f>
        <v>0.1141004414</v>
      </c>
    </row>
    <row r="50">
      <c r="A50" s="3" t="s">
        <v>215</v>
      </c>
      <c r="B50" s="6">
        <f>IFERROR(__xludf.DUMMYFUNCTION("VALUE(REGEXEXTRACT(A50, ""\d+\.\d+""))"),0.281259070239938)</f>
        <v>0.2812590702</v>
      </c>
    </row>
    <row r="51">
      <c r="A51" s="3" t="s">
        <v>216</v>
      </c>
      <c r="B51" s="6">
        <f>IFERROR(__xludf.DUMMYFUNCTION("VALUE(REGEXEXTRACT(A51, ""\d+\.\d+""))"),0.116078895922404)</f>
        <v>0.1160788959</v>
      </c>
    </row>
    <row r="52">
      <c r="A52" s="3" t="s">
        <v>217</v>
      </c>
      <c r="B52" s="6">
        <f>IFERROR(__xludf.DUMMYFUNCTION("VALUE(REGEXEXTRACT(A52, ""\d+\.\d+""))"),0.115799521014546)</f>
        <v>0.115799521</v>
      </c>
    </row>
    <row r="53">
      <c r="A53" s="3" t="s">
        <v>218</v>
      </c>
      <c r="B53" s="6">
        <f>IFERROR(__xludf.DUMMYFUNCTION("VALUE(REGEXEXTRACT(A53, ""\d+\.\d+""))"),0.114732127500122)</f>
        <v>0.1147321275</v>
      </c>
    </row>
    <row r="54">
      <c r="A54" s="3" t="s">
        <v>219</v>
      </c>
      <c r="B54" s="6">
        <f>IFERROR(__xludf.DUMMYFUNCTION("VALUE(REGEXEXTRACT(A54, ""\d+\.\d+""))"),0.12188518938277)</f>
        <v>0.1218851894</v>
      </c>
    </row>
    <row r="55">
      <c r="A55" s="3" t="s">
        <v>220</v>
      </c>
      <c r="B55" s="6">
        <f>IFERROR(__xludf.DUMMYFUNCTION("VALUE(REGEXEXTRACT(A55, ""\d+\.\d+""))"),0.28712368006413)</f>
        <v>0.2871236801</v>
      </c>
    </row>
    <row r="56">
      <c r="A56" s="3" t="s">
        <v>221</v>
      </c>
      <c r="B56" s="6">
        <f>IFERROR(__xludf.DUMMYFUNCTION("VALUE(REGEXEXTRACT(A56, ""\d+\.\d+""))"),0.123213464113715)</f>
        <v>0.1232134641</v>
      </c>
    </row>
    <row r="57">
      <c r="A57" s="3" t="s">
        <v>222</v>
      </c>
      <c r="B57" s="6">
        <f>IFERROR(__xludf.DUMMYFUNCTION("VALUE(REGEXEXTRACT(A57, ""\d+\.\d+""))"),0.130742137589685)</f>
        <v>0.1307421376</v>
      </c>
    </row>
    <row r="58">
      <c r="A58" s="3" t="s">
        <v>223</v>
      </c>
      <c r="B58" s="6">
        <f>IFERROR(__xludf.DUMMYFUNCTION("VALUE(REGEXEXTRACT(A58, ""\d+\.\d+""))"),0.118527039105115)</f>
        <v>0.1185270391</v>
      </c>
    </row>
    <row r="59">
      <c r="A59" s="3" t="s">
        <v>224</v>
      </c>
      <c r="B59" s="6">
        <f>IFERROR(__xludf.DUMMYFUNCTION("VALUE(REGEXEXTRACT(A59, ""\d+\.\d+""))"),0.117017311584721)</f>
        <v>0.1170173116</v>
      </c>
    </row>
    <row r="60">
      <c r="A60" s="3" t="s">
        <v>225</v>
      </c>
      <c r="B60" s="6">
        <f>IFERROR(__xludf.DUMMYFUNCTION("VALUE(REGEXEXTRACT(A60, ""\d+\.\d+""))"),0.231067773600668)</f>
        <v>0.2310677736</v>
      </c>
    </row>
    <row r="61">
      <c r="A61" s="3" t="s">
        <v>226</v>
      </c>
      <c r="B61" s="6">
        <f>IFERROR(__xludf.DUMMYFUNCTION("VALUE(REGEXEXTRACT(A61, ""\d+\.\d+""))"),0.226913392550002)</f>
        <v>0.2269133926</v>
      </c>
    </row>
    <row r="62">
      <c r="A62" s="3" t="s">
        <v>227</v>
      </c>
      <c r="B62" s="6">
        <f>IFERROR(__xludf.DUMMYFUNCTION("VALUE(REGEXEXTRACT(A62, ""\d+\.\d+""))"),0.206730319594943)</f>
        <v>0.2067303196</v>
      </c>
    </row>
    <row r="63">
      <c r="A63" s="3" t="s">
        <v>228</v>
      </c>
      <c r="B63" s="6">
        <f>IFERROR(__xludf.DUMMYFUNCTION("VALUE(REGEXEXTRACT(A63, ""\d+\.\d+""))"),0.192477962676298)</f>
        <v>0.1924779627</v>
      </c>
    </row>
    <row r="64">
      <c r="A64" s="3" t="s">
        <v>229</v>
      </c>
      <c r="B64" s="6">
        <f>IFERROR(__xludf.DUMMYFUNCTION("VALUE(REGEXEXTRACT(A64, ""\d+\.\d+""))"),0.19559762419222)</f>
        <v>0.1955976242</v>
      </c>
    </row>
    <row r="65">
      <c r="A65" s="3" t="s">
        <v>230</v>
      </c>
      <c r="B65" s="6">
        <f>IFERROR(__xludf.DUMMYFUNCTION("VALUE(REGEXEXTRACT(A65, ""\d+\.\d+""))"),0.176111829051796)</f>
        <v>0.1761118291</v>
      </c>
    </row>
    <row r="66">
      <c r="A66" s="3" t="s">
        <v>231</v>
      </c>
      <c r="B66" s="6">
        <f>IFERROR(__xludf.DUMMYFUNCTION("VALUE(REGEXEXTRACT(A66, ""\d+\.\d+""))"),0.239508041703523)</f>
        <v>0.2395080417</v>
      </c>
    </row>
    <row r="67">
      <c r="A67" s="3" t="s">
        <v>232</v>
      </c>
      <c r="B67" s="6">
        <f>IFERROR(__xludf.DUMMYFUNCTION("VALUE(REGEXEXTRACT(A67, ""\d+\.\d+""))"),0.129387540926458)</f>
        <v>0.1293875409</v>
      </c>
    </row>
    <row r="68">
      <c r="A68" s="3" t="s">
        <v>233</v>
      </c>
      <c r="B68" s="6">
        <f>IFERROR(__xludf.DUMMYFUNCTION("VALUE(REGEXEXTRACT(A68, ""\d+\.\d+""))"),0.133878803166003)</f>
        <v>0.1338788032</v>
      </c>
    </row>
    <row r="69">
      <c r="A69" s="3" t="s">
        <v>234</v>
      </c>
      <c r="B69" s="6">
        <f>IFERROR(__xludf.DUMMYFUNCTION("VALUE(REGEXEXTRACT(A69, ""\d+\.\d+""))"),0.125518443397095)</f>
        <v>0.1255184434</v>
      </c>
    </row>
    <row r="70">
      <c r="A70" s="3" t="s">
        <v>235</v>
      </c>
      <c r="B70" s="6">
        <f>IFERROR(__xludf.DUMMYFUNCTION("VALUE(REGEXEXTRACT(A70, ""\d+\.\d+""))"),0.1311051141948)</f>
        <v>0.1311051142</v>
      </c>
    </row>
    <row r="71">
      <c r="A71" s="3" t="s">
        <v>236</v>
      </c>
      <c r="B71" s="6">
        <f>IFERROR(__xludf.DUMMYFUNCTION("VALUE(REGEXEXTRACT(A71, ""\d+\.\d+""))"),0.145081501624772)</f>
        <v>0.1450815016</v>
      </c>
    </row>
    <row r="72">
      <c r="A72" s="3" t="s">
        <v>237</v>
      </c>
      <c r="B72" s="6">
        <f>IFERROR(__xludf.DUMMYFUNCTION("VALUE(REGEXEXTRACT(A72, ""\d+\.\d+""))"),0.146473740263649)</f>
        <v>0.1464737403</v>
      </c>
    </row>
    <row r="73">
      <c r="A73" s="3" t="s">
        <v>238</v>
      </c>
      <c r="B73" s="6">
        <f>IFERROR(__xludf.DUMMYFUNCTION("VALUE(REGEXEXTRACT(A73, ""\d+\.\d+""))"),0.151252044403287)</f>
        <v>0.1512520444</v>
      </c>
    </row>
    <row r="74">
      <c r="A74" s="3" t="s">
        <v>239</v>
      </c>
      <c r="B74" s="6">
        <f>IFERROR(__xludf.DUMMYFUNCTION("VALUE(REGEXEXTRACT(A74, ""\d+\.\d+""))"),0.129545420690205)</f>
        <v>0.1295454207</v>
      </c>
    </row>
    <row r="75">
      <c r="A75" s="3" t="s">
        <v>240</v>
      </c>
      <c r="B75" s="6">
        <f>IFERROR(__xludf.DUMMYFUNCTION("VALUE(REGEXEXTRACT(A75, ""\d+\.\d+""))"),0.126850778140203)</f>
        <v>0.1268507781</v>
      </c>
    </row>
    <row r="76">
      <c r="A76" s="3" t="s">
        <v>241</v>
      </c>
      <c r="B76" s="6">
        <f>IFERROR(__xludf.DUMMYFUNCTION("VALUE(REGEXEXTRACT(A76, ""\d+\.\d+""))"),0.278928124155363)</f>
        <v>0.2789281242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75"/>
  </cols>
  <sheetData>
    <row r="1">
      <c r="A1" s="3" t="s">
        <v>242</v>
      </c>
      <c r="B1" s="4" t="str">
        <f>IFERROR(__xludf.DUMMYFUNCTION("VALUE(REGEXEXTRACT(A1, ""\d+\.\d+""))"),"#N/A")</f>
        <v>#N/A</v>
      </c>
    </row>
    <row r="2">
      <c r="A2" s="3" t="s">
        <v>166</v>
      </c>
      <c r="B2" s="4" t="str">
        <f>IFERROR(__xludf.DUMMYFUNCTION("VALUE(REGEXEXTRACT(A2, ""\d+\.\d+""))"),"#N/A")</f>
        <v>#N/A</v>
      </c>
    </row>
    <row r="3">
      <c r="A3" s="3" t="s">
        <v>243</v>
      </c>
      <c r="B3" s="4">
        <f>IFERROR(__xludf.DUMMYFUNCTION("VALUE(REGEXEXTRACT(A3, ""\d+\.\d+""))"),0.237986963425721)</f>
        <v>0.2379869634</v>
      </c>
    </row>
    <row r="4">
      <c r="A4" s="3" t="s">
        <v>244</v>
      </c>
      <c r="B4" s="4" t="str">
        <f>IFERROR(__xludf.DUMMYFUNCTION("VALUE(REGEXEXTRACT(A4, ""\d+\.\d+""))"),"#N/A")</f>
        <v>#N/A</v>
      </c>
    </row>
    <row r="5">
      <c r="A5" s="3" t="s">
        <v>245</v>
      </c>
      <c r="B5" s="4">
        <f>IFERROR(__xludf.DUMMYFUNCTION("VALUE(REGEXEXTRACT(A5, ""\d+\.\d+""))"),0.322208187825568)</f>
        <v>0.3222081878</v>
      </c>
    </row>
    <row r="6">
      <c r="A6" s="3" t="s">
        <v>246</v>
      </c>
      <c r="B6" s="4" t="str">
        <f>IFERROR(__xludf.DUMMYFUNCTION("VALUE(REGEXEXTRACT(A6, ""\d+\.\d+""))"),"#N/A")</f>
        <v>#N/A</v>
      </c>
    </row>
    <row r="7">
      <c r="A7" s="3" t="s">
        <v>247</v>
      </c>
      <c r="B7" s="4">
        <f>IFERROR(__xludf.DUMMYFUNCTION("VALUE(REGEXEXTRACT(A7, ""\d+\.\d+""))"),0.318570324785616)</f>
        <v>0.3185703248</v>
      </c>
    </row>
    <row r="8">
      <c r="A8" s="3" t="s">
        <v>248</v>
      </c>
      <c r="B8" s="4" t="str">
        <f>IFERROR(__xludf.DUMMYFUNCTION("VALUE(REGEXEXTRACT(A8, ""\d+\.\d+""))"),"#N/A")</f>
        <v>#N/A</v>
      </c>
    </row>
    <row r="9">
      <c r="A9" s="3" t="s">
        <v>249</v>
      </c>
      <c r="B9" s="4">
        <f>IFERROR(__xludf.DUMMYFUNCTION("VALUE(REGEXEXTRACT(A9, ""\d+\.\d+""))"),0.318151826794314)</f>
        <v>0.3181518268</v>
      </c>
    </row>
    <row r="10">
      <c r="A10" s="3" t="s">
        <v>250</v>
      </c>
      <c r="B10" s="4" t="str">
        <f>IFERROR(__xludf.DUMMYFUNCTION("VALUE(REGEXEXTRACT(A10, ""\d+\.\d+""))"),"#N/A")</f>
        <v>#N/A</v>
      </c>
    </row>
    <row r="11">
      <c r="A11" s="3" t="s">
        <v>251</v>
      </c>
      <c r="B11" s="4">
        <f>IFERROR(__xludf.DUMMYFUNCTION("VALUE(REGEXEXTRACT(A11, ""\d+\.\d+""))"),0.317709168371295)</f>
        <v>0.3177091684</v>
      </c>
    </row>
    <row r="12">
      <c r="A12" s="3" t="s">
        <v>252</v>
      </c>
      <c r="B12" s="4" t="str">
        <f>IFERROR(__xludf.DUMMYFUNCTION("VALUE(REGEXEXTRACT(A12, ""\d+\.\d+""))"),"#N/A")</f>
        <v>#N/A</v>
      </c>
    </row>
    <row r="13">
      <c r="A13" s="3" t="s">
        <v>253</v>
      </c>
      <c r="B13" s="4">
        <f>IFERROR(__xludf.DUMMYFUNCTION("VALUE(REGEXEXTRACT(A13, ""\d+\.\d+""))"),0.276724169108432)</f>
        <v>0.2767241691</v>
      </c>
    </row>
    <row r="14">
      <c r="A14" s="3" t="s">
        <v>254</v>
      </c>
      <c r="B14" s="4" t="str">
        <f>IFERROR(__xludf.DUMMYFUNCTION("VALUE(REGEXEXTRACT(A14, ""\d+\.\d+""))"),"#N/A")</f>
        <v>#N/A</v>
      </c>
    </row>
    <row r="15">
      <c r="A15" s="3" t="s">
        <v>255</v>
      </c>
      <c r="B15" s="4">
        <f>IFERROR(__xludf.DUMMYFUNCTION("VALUE(REGEXEXTRACT(A15, ""\d+\.\d+""))"),0.258190706929701)</f>
        <v>0.2581907069</v>
      </c>
    </row>
    <row r="16">
      <c r="A16" s="3" t="s">
        <v>256</v>
      </c>
      <c r="B16" s="4" t="str">
        <f>IFERROR(__xludf.DUMMYFUNCTION("VALUE(REGEXEXTRACT(A16, ""\d+\.\d+""))"),"#N/A")</f>
        <v>#N/A</v>
      </c>
    </row>
    <row r="17">
      <c r="A17" s="3" t="s">
        <v>257</v>
      </c>
      <c r="B17" s="4">
        <f>IFERROR(__xludf.DUMMYFUNCTION("VALUE(REGEXEXTRACT(A17, ""\d+\.\d+""))"),0.26294337060482)</f>
        <v>0.2629433706</v>
      </c>
    </row>
    <row r="18">
      <c r="A18" s="3" t="s">
        <v>258</v>
      </c>
      <c r="B18" s="4" t="str">
        <f>IFERROR(__xludf.DUMMYFUNCTION("VALUE(REGEXEXTRACT(A18, ""\d+\.\d+""))"),"#N/A")</f>
        <v>#N/A</v>
      </c>
    </row>
    <row r="19">
      <c r="A19" s="3" t="s">
        <v>259</v>
      </c>
      <c r="B19" s="4">
        <f>IFERROR(__xludf.DUMMYFUNCTION("VALUE(REGEXEXTRACT(A19, ""\d+\.\d+""))"),0.256462961555236)</f>
        <v>0.2564629616</v>
      </c>
    </row>
    <row r="20">
      <c r="A20" s="3" t="s">
        <v>260</v>
      </c>
      <c r="B20" s="4" t="str">
        <f>IFERROR(__xludf.DUMMYFUNCTION("VALUE(REGEXEXTRACT(A20, ""\d+\.\d+""))"),"#N/A")</f>
        <v>#N/A</v>
      </c>
    </row>
    <row r="21">
      <c r="A21" s="3" t="s">
        <v>261</v>
      </c>
      <c r="B21" s="4">
        <f>IFERROR(__xludf.DUMMYFUNCTION("VALUE(REGEXEXTRACT(A21, ""\d+\.\d+""))"),0.257088120884318)</f>
        <v>0.2570881209</v>
      </c>
    </row>
    <row r="22">
      <c r="A22" s="3" t="s">
        <v>262</v>
      </c>
      <c r="B22" s="4" t="str">
        <f>IFERROR(__xludf.DUMMYFUNCTION("VALUE(REGEXEXTRACT(A22, ""\d+\.\d+""))"),"#N/A")</f>
        <v>#N/A</v>
      </c>
    </row>
    <row r="23">
      <c r="A23" s="3" t="s">
        <v>263</v>
      </c>
      <c r="B23" s="4">
        <f>IFERROR(__xludf.DUMMYFUNCTION("VALUE(REGEXEXTRACT(A23, ""\d+\.\d+""))"),0.257876423595754)</f>
        <v>0.2578764236</v>
      </c>
    </row>
    <row r="24">
      <c r="A24" s="3" t="s">
        <v>264</v>
      </c>
      <c r="B24" s="4" t="str">
        <f>IFERROR(__xludf.DUMMYFUNCTION("VALUE(REGEXEXTRACT(A24, ""\d+\.\d+""))"),"#N/A")</f>
        <v>#N/A</v>
      </c>
    </row>
    <row r="25">
      <c r="A25" s="3" t="s">
        <v>265</v>
      </c>
      <c r="B25" s="4">
        <f>IFERROR(__xludf.DUMMYFUNCTION("VALUE(REGEXEXTRACT(A25, ""\d+\.\d+""))"),0.260087813359993)</f>
        <v>0.2600878134</v>
      </c>
    </row>
    <row r="26">
      <c r="A26" s="3" t="s">
        <v>266</v>
      </c>
      <c r="B26" s="4" t="str">
        <f>IFERROR(__xludf.DUMMYFUNCTION("VALUE(REGEXEXTRACT(A26, ""\d+\.\d+""))"),"#N/A")</f>
        <v>#N/A</v>
      </c>
    </row>
    <row r="27">
      <c r="A27" s="3" t="s">
        <v>267</v>
      </c>
      <c r="B27" s="4">
        <f>IFERROR(__xludf.DUMMYFUNCTION("VALUE(REGEXEXTRACT(A27, ""\d+\.\d+""))"),0.261992504238537)</f>
        <v>0.2619925042</v>
      </c>
    </row>
    <row r="28">
      <c r="A28" s="3" t="s">
        <v>268</v>
      </c>
      <c r="B28" s="4" t="str">
        <f>IFERROR(__xludf.DUMMYFUNCTION("VALUE(REGEXEXTRACT(A28, ""\d+\.\d+""))"),"#N/A")</f>
        <v>#N/A</v>
      </c>
    </row>
    <row r="29">
      <c r="A29" s="3" t="s">
        <v>269</v>
      </c>
      <c r="B29" s="4">
        <f>IFERROR(__xludf.DUMMYFUNCTION("VALUE(REGEXEXTRACT(A29, ""\d+\.\d+""))"),0.259999669824069)</f>
        <v>0.2599996698</v>
      </c>
    </row>
    <row r="30">
      <c r="A30" s="3" t="s">
        <v>270</v>
      </c>
      <c r="B30" s="4" t="str">
        <f>IFERROR(__xludf.DUMMYFUNCTION("VALUE(REGEXEXTRACT(A30, ""\d+\.\d+""))"),"#N/A")</f>
        <v>#N/A</v>
      </c>
    </row>
    <row r="31">
      <c r="A31" s="3" t="s">
        <v>271</v>
      </c>
      <c r="B31" s="4">
        <f>IFERROR(__xludf.DUMMYFUNCTION("VALUE(REGEXEXTRACT(A31, ""\d+\.\d+""))"),0.221035101540616)</f>
        <v>0.2210351015</v>
      </c>
    </row>
    <row r="32">
      <c r="A32" s="3" t="s">
        <v>272</v>
      </c>
      <c r="B32" s="4" t="str">
        <f>IFERROR(__xludf.DUMMYFUNCTION("VALUE(REGEXEXTRACT(A32, ""\d+\.\d+""))"),"#N/A")</f>
        <v>#N/A</v>
      </c>
    </row>
    <row r="33">
      <c r="A33" s="3" t="s">
        <v>273</v>
      </c>
      <c r="B33" s="4">
        <f>IFERROR(__xludf.DUMMYFUNCTION("VALUE(REGEXEXTRACT(A33, ""\d+\.\d+""))"),0.200348462301587)</f>
        <v>0.2003484623</v>
      </c>
    </row>
    <row r="34">
      <c r="A34" s="3" t="s">
        <v>274</v>
      </c>
      <c r="B34" s="4" t="str">
        <f>IFERROR(__xludf.DUMMYFUNCTION("VALUE(REGEXEXTRACT(A34, ""\d+\.\d+""))"),"#N/A")</f>
        <v>#N/A</v>
      </c>
    </row>
    <row r="35">
      <c r="A35" s="3" t="s">
        <v>275</v>
      </c>
      <c r="B35" s="4">
        <f>IFERROR(__xludf.DUMMYFUNCTION("VALUE(REGEXEXTRACT(A35, ""\d+\.\d+""))"),0.200503320571649)</f>
        <v>0.2005033206</v>
      </c>
    </row>
    <row r="36">
      <c r="A36" s="3" t="s">
        <v>276</v>
      </c>
      <c r="B36" s="4" t="str">
        <f>IFERROR(__xludf.DUMMYFUNCTION("VALUE(REGEXEXTRACT(A36, ""\d+\.\d+""))"),"#N/A")</f>
        <v>#N/A</v>
      </c>
    </row>
    <row r="37">
      <c r="A37" s="3" t="s">
        <v>277</v>
      </c>
      <c r="B37" s="4">
        <f>IFERROR(__xludf.DUMMYFUNCTION("VALUE(REGEXEXTRACT(A37, ""\d+\.\d+""))"),0.199846556495405)</f>
        <v>0.1998465565</v>
      </c>
    </row>
    <row r="38">
      <c r="A38" s="3" t="s">
        <v>278</v>
      </c>
      <c r="B38" s="4" t="str">
        <f>IFERROR(__xludf.DUMMYFUNCTION("VALUE(REGEXEXTRACT(A38, ""\d+\.\d+""))"),"#N/A")</f>
        <v>#N/A</v>
      </c>
    </row>
    <row r="39">
      <c r="A39" s="3" t="s">
        <v>279</v>
      </c>
      <c r="B39" s="4">
        <f>IFERROR(__xludf.DUMMYFUNCTION("VALUE(REGEXEXTRACT(A39, ""\d+\.\d+""))"),0.196019022740675)</f>
        <v>0.1960190227</v>
      </c>
    </row>
    <row r="40">
      <c r="A40" s="3" t="s">
        <v>280</v>
      </c>
      <c r="B40" s="4" t="str">
        <f>IFERROR(__xludf.DUMMYFUNCTION("VALUE(REGEXEXTRACT(A40, ""\d+\.\d+""))"),"#N/A")</f>
        <v>#N/A</v>
      </c>
    </row>
    <row r="41">
      <c r="A41" s="3" t="s">
        <v>281</v>
      </c>
      <c r="B41" s="4">
        <f>IFERROR(__xludf.DUMMYFUNCTION("VALUE(REGEXEXTRACT(A41, ""\d+\.\d+""))"),0.198691209488181)</f>
        <v>0.1986912095</v>
      </c>
    </row>
    <row r="42">
      <c r="A42" s="3" t="s">
        <v>282</v>
      </c>
      <c r="B42" s="4" t="str">
        <f>IFERROR(__xludf.DUMMYFUNCTION("VALUE(REGEXEXTRACT(A42, ""\d+\.\d+""))"),"#N/A")</f>
        <v>#N/A</v>
      </c>
    </row>
    <row r="43">
      <c r="A43" s="3" t="s">
        <v>283</v>
      </c>
      <c r="B43" s="4">
        <f>IFERROR(__xludf.DUMMYFUNCTION("VALUE(REGEXEXTRACT(A43, ""\d+\.\d+""))"),0.199853576573173)</f>
        <v>0.1998535766</v>
      </c>
    </row>
    <row r="44">
      <c r="A44" s="3" t="s">
        <v>284</v>
      </c>
      <c r="B44" s="4" t="str">
        <f>IFERROR(__xludf.DUMMYFUNCTION("VALUE(REGEXEXTRACT(A44, ""\d+\.\d+""))"),"#N/A")</f>
        <v>#N/A</v>
      </c>
    </row>
    <row r="45">
      <c r="A45" s="3" t="s">
        <v>285</v>
      </c>
      <c r="B45" s="4">
        <f>IFERROR(__xludf.DUMMYFUNCTION("VALUE(REGEXEXTRACT(A45, ""\d+\.\d+""))"),0.20090109426446)</f>
        <v>0.2009010943</v>
      </c>
    </row>
    <row r="46">
      <c r="A46" s="3" t="s">
        <v>286</v>
      </c>
      <c r="B46" s="4" t="str">
        <f>IFERROR(__xludf.DUMMYFUNCTION("VALUE(REGEXEXTRACT(A46, ""\d+\.\d+""))"),"#N/A")</f>
        <v>#N/A</v>
      </c>
    </row>
    <row r="47">
      <c r="A47" s="3" t="s">
        <v>287</v>
      </c>
      <c r="B47" s="4">
        <f>IFERROR(__xludf.DUMMYFUNCTION("VALUE(REGEXEXTRACT(A47, ""\d+\.\d+""))"),0.203312630150744)</f>
        <v>0.2033126302</v>
      </c>
    </row>
    <row r="48">
      <c r="A48" s="3" t="s">
        <v>288</v>
      </c>
      <c r="B48" s="4" t="str">
        <f>IFERROR(__xludf.DUMMYFUNCTION("VALUE(REGEXEXTRACT(A48, ""\d+\.\d+""))"),"#N/A")</f>
        <v>#N/A</v>
      </c>
    </row>
    <row r="49">
      <c r="A49" s="3" t="s">
        <v>289</v>
      </c>
      <c r="B49" s="4">
        <f>IFERROR(__xludf.DUMMYFUNCTION("VALUE(REGEXEXTRACT(A49, ""\d+\.\d+""))"),0.202883499342719)</f>
        <v>0.2028834993</v>
      </c>
    </row>
    <row r="50">
      <c r="A50" s="3" t="s">
        <v>290</v>
      </c>
      <c r="B50" s="4" t="str">
        <f>IFERROR(__xludf.DUMMYFUNCTION("VALUE(REGEXEXTRACT(A50, ""\d+\.\d+""))"),"#N/A")</f>
        <v>#N/A</v>
      </c>
    </row>
    <row r="51">
      <c r="A51" s="3" t="s">
        <v>291</v>
      </c>
      <c r="B51" s="4">
        <f>IFERROR(__xludf.DUMMYFUNCTION("VALUE(REGEXEXTRACT(A51, ""\d+\.\d+""))"),0.206824293039584)</f>
        <v>0.206824293</v>
      </c>
    </row>
    <row r="52">
      <c r="A52" s="3" t="s">
        <v>292</v>
      </c>
      <c r="B52" s="4" t="str">
        <f>IFERROR(__xludf.DUMMYFUNCTION("VALUE(REGEXEXTRACT(A52, ""\d+\.\d+""))"),"#N/A")</f>
        <v>#N/A</v>
      </c>
    </row>
    <row r="53">
      <c r="A53" s="3" t="s">
        <v>293</v>
      </c>
      <c r="B53" s="4">
        <f>IFERROR(__xludf.DUMMYFUNCTION("VALUE(REGEXEXTRACT(A53, ""\d+\.\d+""))"),0.296394373264656)</f>
        <v>0.2963943733</v>
      </c>
    </row>
    <row r="54">
      <c r="A54" s="3" t="s">
        <v>294</v>
      </c>
      <c r="B54" s="4" t="str">
        <f>IFERROR(__xludf.DUMMYFUNCTION("VALUE(REGEXEXTRACT(A54, ""\d+\.\d+""))"),"#N/A")</f>
        <v>#N/A</v>
      </c>
    </row>
    <row r="55">
      <c r="A55" s="3" t="s">
        <v>295</v>
      </c>
      <c r="B55" s="4">
        <f>IFERROR(__xludf.DUMMYFUNCTION("VALUE(REGEXEXTRACT(A55, ""\d+\.\d+""))"),0.242107152071354)</f>
        <v>0.2421071521</v>
      </c>
    </row>
    <row r="56">
      <c r="A56" s="3" t="s">
        <v>296</v>
      </c>
      <c r="B56" s="4" t="str">
        <f>IFERROR(__xludf.DUMMYFUNCTION("VALUE(REGEXEXTRACT(A56, ""\d+\.\d+""))"),"#N/A")</f>
        <v>#N/A</v>
      </c>
    </row>
    <row r="57">
      <c r="A57" s="3" t="s">
        <v>297</v>
      </c>
      <c r="B57" s="4">
        <f>IFERROR(__xludf.DUMMYFUNCTION("VALUE(REGEXEXTRACT(A57, ""\d+\.\d+""))"),0.244844212630227)</f>
        <v>0.2448442126</v>
      </c>
    </row>
    <row r="58">
      <c r="A58" s="3" t="s">
        <v>298</v>
      </c>
      <c r="B58" s="4" t="str">
        <f>IFERROR(__xludf.DUMMYFUNCTION("VALUE(REGEXEXTRACT(A58, ""\d+\.\d+""))"),"#N/A")</f>
        <v>#N/A</v>
      </c>
    </row>
    <row r="59">
      <c r="A59" s="3" t="s">
        <v>299</v>
      </c>
      <c r="B59" s="4">
        <f>IFERROR(__xludf.DUMMYFUNCTION("VALUE(REGEXEXTRACT(A59, ""\d+\.\d+""))"),0.254523563811489)</f>
        <v>0.2545235638</v>
      </c>
    </row>
    <row r="60">
      <c r="A60" s="3" t="s">
        <v>300</v>
      </c>
      <c r="B60" s="4" t="str">
        <f>IFERROR(__xludf.DUMMYFUNCTION("VALUE(REGEXEXTRACT(A60, ""\d+\.\d+""))"),"#N/A")</f>
        <v>#N/A</v>
      </c>
    </row>
    <row r="61">
      <c r="A61" s="3" t="s">
        <v>301</v>
      </c>
      <c r="B61" s="4">
        <f>IFERROR(__xludf.DUMMYFUNCTION("VALUE(REGEXEXTRACT(A61, ""\d+\.\d+""))"),0.254585696394786)</f>
        <v>0.2545856964</v>
      </c>
    </row>
    <row r="62">
      <c r="A62" s="3" t="s">
        <v>302</v>
      </c>
      <c r="B62" s="4" t="str">
        <f>IFERROR(__xludf.DUMMYFUNCTION("VALUE(REGEXEXTRACT(A62, ""\d+\.\d+""))"),"#N/A")</f>
        <v>#N/A</v>
      </c>
    </row>
    <row r="63">
      <c r="A63" s="3" t="s">
        <v>303</v>
      </c>
      <c r="B63" s="4">
        <f>IFERROR(__xludf.DUMMYFUNCTION("VALUE(REGEXEXTRACT(A63, ""\d+\.\d+""))"),0.255401409467295)</f>
        <v>0.2554014095</v>
      </c>
    </row>
    <row r="64">
      <c r="A64" s="3" t="s">
        <v>304</v>
      </c>
      <c r="B64" s="4" t="str">
        <f>IFERROR(__xludf.DUMMYFUNCTION("VALUE(REGEXEXTRACT(A64, ""\d+\.\d+""))"),"#N/A")</f>
        <v>#N/A</v>
      </c>
    </row>
    <row r="65">
      <c r="A65" s="3" t="s">
        <v>305</v>
      </c>
      <c r="B65" s="4">
        <f>IFERROR(__xludf.DUMMYFUNCTION("VALUE(REGEXEXTRACT(A65, ""\d+\.\d+""))"),0.218887825415253)</f>
        <v>0.2188878254</v>
      </c>
    </row>
    <row r="66">
      <c r="A66" s="3" t="s">
        <v>306</v>
      </c>
      <c r="B66" s="4" t="str">
        <f>IFERROR(__xludf.DUMMYFUNCTION("VALUE(REGEXEXTRACT(A66, ""\d+\.\d+""))"),"#N/A")</f>
        <v>#N/A</v>
      </c>
    </row>
    <row r="67">
      <c r="A67" s="3" t="s">
        <v>307</v>
      </c>
      <c r="B67" s="4">
        <f>IFERROR(__xludf.DUMMYFUNCTION("VALUE(REGEXEXTRACT(A67, ""\d+\.\d+""))"),0.198968372985159)</f>
        <v>0.198968373</v>
      </c>
    </row>
    <row r="68">
      <c r="A68" s="3" t="s">
        <v>308</v>
      </c>
      <c r="B68" s="4" t="str">
        <f>IFERROR(__xludf.DUMMYFUNCTION("VALUE(REGEXEXTRACT(A68, ""\d+\.\d+""))"),"#N/A")</f>
        <v>#N/A</v>
      </c>
    </row>
    <row r="69">
      <c r="A69" s="3" t="s">
        <v>309</v>
      </c>
      <c r="B69" s="4">
        <f>IFERROR(__xludf.DUMMYFUNCTION("VALUE(REGEXEXTRACT(A69, ""\d+\.\d+""))"),0.20063123495012)</f>
        <v>0.200631235</v>
      </c>
    </row>
    <row r="70">
      <c r="A70" s="3" t="s">
        <v>310</v>
      </c>
      <c r="B70" s="4" t="str">
        <f>IFERROR(__xludf.DUMMYFUNCTION("VALUE(REGEXEXTRACT(A70, ""\d+\.\d+""))"),"#N/A")</f>
        <v>#N/A</v>
      </c>
    </row>
    <row r="71">
      <c r="A71" s="3" t="s">
        <v>311</v>
      </c>
      <c r="B71" s="4">
        <f>IFERROR(__xludf.DUMMYFUNCTION("VALUE(REGEXEXTRACT(A71, ""\d+\.\d+""))"),0.195710521324757)</f>
        <v>0.1957105213</v>
      </c>
    </row>
    <row r="72">
      <c r="A72" s="3" t="s">
        <v>312</v>
      </c>
      <c r="B72" s="4" t="str">
        <f>IFERROR(__xludf.DUMMYFUNCTION("VALUE(REGEXEXTRACT(A72, ""\d+\.\d+""))"),"#N/A")</f>
        <v>#N/A</v>
      </c>
    </row>
    <row r="73">
      <c r="A73" s="3" t="s">
        <v>313</v>
      </c>
      <c r="B73" s="4">
        <f>IFERROR(__xludf.DUMMYFUNCTION("VALUE(REGEXEXTRACT(A73, ""\d+\.\d+""))"),0.201111525750651)</f>
        <v>0.2011115258</v>
      </c>
    </row>
    <row r="74">
      <c r="A74" s="3" t="s">
        <v>314</v>
      </c>
      <c r="B74" s="4" t="str">
        <f>IFERROR(__xludf.DUMMYFUNCTION("VALUE(REGEXEXTRACT(A74, ""\d+\.\d+""))"),"#N/A")</f>
        <v>#N/A</v>
      </c>
    </row>
    <row r="75">
      <c r="A75" s="3" t="s">
        <v>315</v>
      </c>
      <c r="B75" s="4">
        <f>IFERROR(__xludf.DUMMYFUNCTION("VALUE(REGEXEXTRACT(A75, ""\d+\.\d+""))"),0.254221809886235)</f>
        <v>0.2542218099</v>
      </c>
    </row>
    <row r="76">
      <c r="A76" s="3" t="s">
        <v>316</v>
      </c>
      <c r="B76" s="4" t="str">
        <f>IFERROR(__xludf.DUMMYFUNCTION("VALUE(REGEXEXTRACT(A76, ""\d+\.\d+""))"),"#N/A")</f>
        <v>#N/A</v>
      </c>
    </row>
    <row r="77">
      <c r="A77" s="3" t="s">
        <v>317</v>
      </c>
      <c r="B77" s="4">
        <f>IFERROR(__xludf.DUMMYFUNCTION("VALUE(REGEXEXTRACT(A77, ""\d+\.\d+""))"),0.203399460661457)</f>
        <v>0.2033994607</v>
      </c>
    </row>
    <row r="78">
      <c r="A78" s="3" t="s">
        <v>318</v>
      </c>
      <c r="B78" s="4" t="str">
        <f>IFERROR(__xludf.DUMMYFUNCTION("VALUE(REGEXEXTRACT(A78, ""\d+\.\d+""))"),"#N/A")</f>
        <v>#N/A</v>
      </c>
    </row>
    <row r="79">
      <c r="A79" s="3" t="s">
        <v>319</v>
      </c>
      <c r="B79" s="4">
        <f>IFERROR(__xludf.DUMMYFUNCTION("VALUE(REGEXEXTRACT(A79, ""\d+\.\d+""))"),0.202640664544326)</f>
        <v>0.2026406645</v>
      </c>
    </row>
    <row r="80">
      <c r="A80" s="3" t="s">
        <v>320</v>
      </c>
      <c r="B80" s="4" t="str">
        <f>IFERROR(__xludf.DUMMYFUNCTION("VALUE(REGEXEXTRACT(A80, ""\d+\.\d+""))"),"#N/A")</f>
        <v>#N/A</v>
      </c>
    </row>
    <row r="81">
      <c r="A81" s="3" t="s">
        <v>321</v>
      </c>
      <c r="B81" s="4">
        <f>IFERROR(__xludf.DUMMYFUNCTION("VALUE(REGEXEXTRACT(A81, ""\d+\.\d+""))"),0.20390777802349)</f>
        <v>0.203907778</v>
      </c>
    </row>
    <row r="82">
      <c r="A82" s="3" t="s">
        <v>322</v>
      </c>
      <c r="B82" s="4" t="str">
        <f>IFERROR(__xludf.DUMMYFUNCTION("VALUE(REGEXEXTRACT(A82, ""\d+\.\d+""))"),"#N/A")</f>
        <v>#N/A</v>
      </c>
    </row>
    <row r="83">
      <c r="A83" s="3" t="s">
        <v>323</v>
      </c>
      <c r="B83" s="4">
        <f>IFERROR(__xludf.DUMMYFUNCTION("VALUE(REGEXEXTRACT(A83, ""\d+\.\d+""))"),0.201943981814216)</f>
        <v>0.2019439818</v>
      </c>
    </row>
    <row r="84">
      <c r="A84" s="3" t="s">
        <v>324</v>
      </c>
      <c r="B84" s="4" t="str">
        <f>IFERROR(__xludf.DUMMYFUNCTION("VALUE(REGEXEXTRACT(A84, ""\d+\.\d+""))"),"#N/A")</f>
        <v>#N/A</v>
      </c>
    </row>
    <row r="85">
      <c r="A85" s="3" t="s">
        <v>325</v>
      </c>
      <c r="B85" s="4">
        <f>IFERROR(__xludf.DUMMYFUNCTION("VALUE(REGEXEXTRACT(A85, ""\d+\.\d+""))"),0.200798035222861)</f>
        <v>0.2007980352</v>
      </c>
    </row>
    <row r="86">
      <c r="A86" s="3" t="s">
        <v>326</v>
      </c>
      <c r="B86" s="4" t="str">
        <f>IFERROR(__xludf.DUMMYFUNCTION("VALUE(REGEXEXTRACT(A86, ""\d+\.\d+""))"),"#N/A")</f>
        <v>#N/A</v>
      </c>
    </row>
    <row r="87">
      <c r="A87" s="3" t="s">
        <v>327</v>
      </c>
      <c r="B87" s="4">
        <f>IFERROR(__xludf.DUMMYFUNCTION("VALUE(REGEXEXTRACT(A87, ""\d+\.\d+""))"),0.205287362477885)</f>
        <v>0.2052873625</v>
      </c>
    </row>
    <row r="88">
      <c r="A88" s="3" t="s">
        <v>328</v>
      </c>
      <c r="B88" s="4" t="str">
        <f>IFERROR(__xludf.DUMMYFUNCTION("VALUE(REGEXEXTRACT(A88, ""\d+\.\d+""))"),"#N/A")</f>
        <v>#N/A</v>
      </c>
    </row>
    <row r="89">
      <c r="A89" s="3" t="s">
        <v>329</v>
      </c>
      <c r="B89" s="4">
        <f>IFERROR(__xludf.DUMMYFUNCTION("VALUE(REGEXEXTRACT(A89, ""\d+\.\d+""))"),0.210125186587793)</f>
        <v>0.2101251866</v>
      </c>
    </row>
    <row r="90">
      <c r="A90" s="3" t="s">
        <v>330</v>
      </c>
      <c r="B90" s="4" t="str">
        <f>IFERROR(__xludf.DUMMYFUNCTION("VALUE(REGEXEXTRACT(A90, ""\d+\.\d+""))"),"#N/A")</f>
        <v>#N/A</v>
      </c>
    </row>
    <row r="91">
      <c r="A91" s="3" t="s">
        <v>331</v>
      </c>
      <c r="B91" s="4">
        <f>IFERROR(__xludf.DUMMYFUNCTION("VALUE(REGEXEXTRACT(A91, ""\d+\.\d+""))"),0.219398661328566)</f>
        <v>0.2193986613</v>
      </c>
    </row>
    <row r="92">
      <c r="A92" s="3" t="s">
        <v>332</v>
      </c>
      <c r="B92" s="4" t="str">
        <f>IFERROR(__xludf.DUMMYFUNCTION("VALUE(REGEXEXTRACT(A92, ""\d+\.\d+""))"),"#N/A")</f>
        <v>#N/A</v>
      </c>
    </row>
    <row r="93">
      <c r="A93" s="3" t="s">
        <v>333</v>
      </c>
      <c r="B93" s="4">
        <f>IFERROR(__xludf.DUMMYFUNCTION("VALUE(REGEXEXTRACT(A93, ""\d+\.\d+""))"),0.223973483033564)</f>
        <v>0.223973483</v>
      </c>
    </row>
    <row r="94">
      <c r="A94" s="3" t="s">
        <v>334</v>
      </c>
      <c r="B94" s="4" t="str">
        <f>IFERROR(__xludf.DUMMYFUNCTION("VALUE(REGEXEXTRACT(A94, ""\d+\.\d+""))"),"#N/A")</f>
        <v>#N/A</v>
      </c>
    </row>
    <row r="95">
      <c r="A95" s="3" t="s">
        <v>335</v>
      </c>
      <c r="B95" s="4">
        <f>IFERROR(__xludf.DUMMYFUNCTION("VALUE(REGEXEXTRACT(A95, ""\d+\.\d+""))"),0.324056499244434)</f>
        <v>0.3240564992</v>
      </c>
    </row>
    <row r="96">
      <c r="A96" s="3" t="s">
        <v>336</v>
      </c>
      <c r="B96" s="4" t="str">
        <f>IFERROR(__xludf.DUMMYFUNCTION("VALUE(REGEXEXTRACT(A96, ""\d+\.\d+""))"),"#N/A")</f>
        <v>#N/A</v>
      </c>
    </row>
    <row r="97">
      <c r="A97" s="3" t="s">
        <v>337</v>
      </c>
      <c r="B97" s="4">
        <f>IFERROR(__xludf.DUMMYFUNCTION("VALUE(REGEXEXTRACT(A97, ""\d+\.\d+""))"),0.242924070669934)</f>
        <v>0.2429240707</v>
      </c>
    </row>
    <row r="98">
      <c r="A98" s="3" t="s">
        <v>338</v>
      </c>
      <c r="B98" s="4" t="str">
        <f>IFERROR(__xludf.DUMMYFUNCTION("VALUE(REGEXEXTRACT(A98, ""\d+\.\d+""))"),"#N/A")</f>
        <v>#N/A</v>
      </c>
    </row>
    <row r="99">
      <c r="A99" s="3" t="s">
        <v>339</v>
      </c>
      <c r="B99" s="4">
        <f>IFERROR(__xludf.DUMMYFUNCTION("VALUE(REGEXEXTRACT(A99, ""\d+\.\d+""))"),0.230525438519706)</f>
        <v>0.2305254385</v>
      </c>
    </row>
    <row r="100">
      <c r="A100" s="3" t="s">
        <v>340</v>
      </c>
      <c r="B100" s="4" t="str">
        <f>IFERROR(__xludf.DUMMYFUNCTION("VALUE(REGEXEXTRACT(A100, ""\d+\.\d+""))"),"#N/A")</f>
        <v>#N/A</v>
      </c>
    </row>
    <row r="101">
      <c r="A101" s="3" t="s">
        <v>341</v>
      </c>
      <c r="B101" s="4">
        <f>IFERROR(__xludf.DUMMYFUNCTION("VALUE(REGEXEXTRACT(A101, ""\d+\.\d+""))"),0.18578133446361)</f>
        <v>0.1857813345</v>
      </c>
    </row>
    <row r="102">
      <c r="A102" s="3" t="s">
        <v>342</v>
      </c>
      <c r="B102" s="4" t="str">
        <f>IFERROR(__xludf.DUMMYFUNCTION("VALUE(REGEXEXTRACT(A102, ""\d+\.\d+""))"),"#N/A")</f>
        <v>#N/A</v>
      </c>
    </row>
    <row r="103">
      <c r="A103" s="3" t="s">
        <v>343</v>
      </c>
      <c r="B103" s="4">
        <f>IFERROR(__xludf.DUMMYFUNCTION("VALUE(REGEXEXTRACT(A103, ""\d+\.\d+""))"),0.183340883228291)</f>
        <v>0.1833408832</v>
      </c>
    </row>
    <row r="104">
      <c r="A104" s="3" t="s">
        <v>344</v>
      </c>
      <c r="B104" s="4" t="str">
        <f>IFERROR(__xludf.DUMMYFUNCTION("VALUE(REGEXEXTRACT(A104, ""\d+\.\d+""))"),"#N/A")</f>
        <v>#N/A</v>
      </c>
    </row>
    <row r="105">
      <c r="A105" s="3" t="s">
        <v>345</v>
      </c>
      <c r="B105" s="4">
        <f>IFERROR(__xludf.DUMMYFUNCTION("VALUE(REGEXEXTRACT(A105, ""\d+\.\d+""))"),0.186474888200894)</f>
        <v>0.1864748882</v>
      </c>
    </row>
    <row r="106">
      <c r="A106" s="3" t="s">
        <v>346</v>
      </c>
      <c r="B106" s="4" t="str">
        <f>IFERROR(__xludf.DUMMYFUNCTION("VALUE(REGEXEXTRACT(A106, ""\d+\.\d+""))"),"#N/A")</f>
        <v>#N/A</v>
      </c>
    </row>
    <row r="107">
      <c r="A107" s="3" t="s">
        <v>347</v>
      </c>
      <c r="B107" s="4">
        <f>IFERROR(__xludf.DUMMYFUNCTION("VALUE(REGEXEXTRACT(A107, ""\d+\.\d+""))"),0.19114515186557)</f>
        <v>0.1911451519</v>
      </c>
    </row>
    <row r="108">
      <c r="A108" s="3" t="s">
        <v>348</v>
      </c>
      <c r="B108" s="4" t="str">
        <f>IFERROR(__xludf.DUMMYFUNCTION("VALUE(REGEXEXTRACT(A108, ""\d+\.\d+""))"),"#N/A")</f>
        <v>#N/A</v>
      </c>
    </row>
    <row r="109">
      <c r="A109" s="3" t="s">
        <v>349</v>
      </c>
      <c r="B109" s="4">
        <f>IFERROR(__xludf.DUMMYFUNCTION("VALUE(REGEXEXTRACT(A109, ""\d+\.\d+""))"),0.298333701901813)</f>
        <v>0.2983337019</v>
      </c>
    </row>
    <row r="110">
      <c r="A110" s="3" t="s">
        <v>350</v>
      </c>
      <c r="B110" s="4" t="str">
        <f>IFERROR(__xludf.DUMMYFUNCTION("VALUE(REGEXEXTRACT(A110, ""\d+\.\d+""))"),"#N/A")</f>
        <v>#N/A</v>
      </c>
    </row>
    <row r="111">
      <c r="A111" s="3" t="s">
        <v>351</v>
      </c>
      <c r="B111" s="4">
        <f>IFERROR(__xludf.DUMMYFUNCTION("VALUE(REGEXEXTRACT(A111, ""\d+\.\d+""))"),0.224187494625043)</f>
        <v>0.2241874946</v>
      </c>
    </row>
    <row r="112">
      <c r="A112" s="3" t="s">
        <v>352</v>
      </c>
      <c r="B112" s="4" t="str">
        <f>IFERROR(__xludf.DUMMYFUNCTION("VALUE(REGEXEXTRACT(A112, ""\d+\.\d+""))"),"#N/A")</f>
        <v>#N/A</v>
      </c>
    </row>
    <row r="113">
      <c r="A113" s="3" t="s">
        <v>353</v>
      </c>
      <c r="B113" s="4">
        <f>IFERROR(__xludf.DUMMYFUNCTION("VALUE(REGEXEXTRACT(A113, ""\d+\.\d+""))"),0.230391694232517)</f>
        <v>0.2303916942</v>
      </c>
    </row>
    <row r="114">
      <c r="A114" s="3" t="s">
        <v>354</v>
      </c>
      <c r="B114" s="4" t="str">
        <f>IFERROR(__xludf.DUMMYFUNCTION("VALUE(REGEXEXTRACT(A114, ""\d+\.\d+""))"),"#N/A")</f>
        <v>#N/A</v>
      </c>
    </row>
    <row r="115">
      <c r="A115" s="3" t="s">
        <v>355</v>
      </c>
      <c r="B115" s="4">
        <f>IFERROR(__xludf.DUMMYFUNCTION("VALUE(REGEXEXTRACT(A115, ""\d+\.\d+""))"),0.230377936262224)</f>
        <v>0.2303779363</v>
      </c>
    </row>
    <row r="116">
      <c r="A116" s="3" t="s">
        <v>356</v>
      </c>
      <c r="B116" s="4" t="str">
        <f>IFERROR(__xludf.DUMMYFUNCTION("VALUE(REGEXEXTRACT(A116, ""\d+\.\d+""))"),"#N/A")</f>
        <v>#N/A</v>
      </c>
    </row>
    <row r="117">
      <c r="A117" s="3" t="s">
        <v>357</v>
      </c>
      <c r="B117" s="4">
        <f>IFERROR(__xludf.DUMMYFUNCTION("VALUE(REGEXEXTRACT(A117, ""\d+\.\d+""))"),0.226748855518084)</f>
        <v>0.2267488555</v>
      </c>
    </row>
    <row r="118">
      <c r="A118" s="3" t="s">
        <v>358</v>
      </c>
      <c r="B118" s="4" t="str">
        <f>IFERROR(__xludf.DUMMYFUNCTION("VALUE(REGEXEXTRACT(A118, ""\d+\.\d+""))"),"#N/A")</f>
        <v>#N/A</v>
      </c>
    </row>
    <row r="119">
      <c r="A119" s="3" t="s">
        <v>359</v>
      </c>
      <c r="B119" s="4">
        <f>IFERROR(__xludf.DUMMYFUNCTION("VALUE(REGEXEXTRACT(A119, ""\d+\.\d+""))"),0.242620001673915)</f>
        <v>0.2426200017</v>
      </c>
    </row>
    <row r="120">
      <c r="A120" s="3" t="s">
        <v>360</v>
      </c>
      <c r="B120" s="4" t="str">
        <f>IFERROR(__xludf.DUMMYFUNCTION("VALUE(REGEXEXTRACT(A120, ""\d+\.\d+""))"),"#N/A")</f>
        <v>#N/A</v>
      </c>
    </row>
    <row r="121">
      <c r="A121" s="3" t="s">
        <v>361</v>
      </c>
      <c r="B121" s="4">
        <f>IFERROR(__xludf.DUMMYFUNCTION("VALUE(REGEXEXTRACT(A121, ""\d+\.\d+""))"),0.261655782378741)</f>
        <v>0.2616557824</v>
      </c>
    </row>
    <row r="122">
      <c r="A122" s="3" t="s">
        <v>362</v>
      </c>
      <c r="B122" s="4" t="str">
        <f>IFERROR(__xludf.DUMMYFUNCTION("VALUE(REGEXEXTRACT(A122, ""\d+\.\d+""))"),"#N/A")</f>
        <v>#N/A</v>
      </c>
    </row>
    <row r="123">
      <c r="A123" s="3" t="s">
        <v>363</v>
      </c>
      <c r="B123" s="4">
        <f>IFERROR(__xludf.DUMMYFUNCTION("VALUE(REGEXEXTRACT(A123, ""\d+\.\d+""))"),0.237677425410953)</f>
        <v>0.2376774254</v>
      </c>
    </row>
    <row r="124">
      <c r="A124" s="3" t="s">
        <v>364</v>
      </c>
      <c r="B124" s="4" t="str">
        <f>IFERROR(__xludf.DUMMYFUNCTION("VALUE(REGEXEXTRACT(A124, ""\d+\.\d+""))"),"#N/A")</f>
        <v>#N/A</v>
      </c>
    </row>
    <row r="125">
      <c r="A125" s="3" t="s">
        <v>365</v>
      </c>
      <c r="B125" s="4">
        <f>IFERROR(__xludf.DUMMYFUNCTION("VALUE(REGEXEXTRACT(A125, ""\d+\.\d+""))"),0.242104099863629)</f>
        <v>0.2421040999</v>
      </c>
    </row>
    <row r="126">
      <c r="A126" s="3" t="s">
        <v>366</v>
      </c>
      <c r="B126" s="4" t="str">
        <f>IFERROR(__xludf.DUMMYFUNCTION("VALUE(REGEXEXTRACT(A126, ""\d+\.\d+""))"),"#N/A")</f>
        <v>#N/A</v>
      </c>
    </row>
    <row r="127">
      <c r="A127" s="3" t="s">
        <v>367</v>
      </c>
      <c r="B127" s="4">
        <f>IFERROR(__xludf.DUMMYFUNCTION("VALUE(REGEXEXTRACT(A127, ""\d+\.\d+""))"),0.231535433252248)</f>
        <v>0.2315354333</v>
      </c>
    </row>
    <row r="128">
      <c r="A128" s="3" t="s">
        <v>368</v>
      </c>
      <c r="B128" s="4" t="str">
        <f>IFERROR(__xludf.DUMMYFUNCTION("VALUE(REGEXEXTRACT(A128, ""\d+\.\d+""))"),"#N/A")</f>
        <v>#N/A</v>
      </c>
    </row>
    <row r="129">
      <c r="A129" s="3" t="s">
        <v>369</v>
      </c>
      <c r="B129" s="4">
        <f>IFERROR(__xludf.DUMMYFUNCTION("VALUE(REGEXEXTRACT(A129, ""\d+\.\d+""))"),0.229163524236448)</f>
        <v>0.2291635242</v>
      </c>
    </row>
    <row r="130">
      <c r="A130" s="3" t="s">
        <v>370</v>
      </c>
      <c r="B130" s="4" t="str">
        <f>IFERROR(__xludf.DUMMYFUNCTION("VALUE(REGEXEXTRACT(A130, ""\d+\.\d+""))"),"#N/A")</f>
        <v>#N/A</v>
      </c>
    </row>
    <row r="131">
      <c r="A131" s="3" t="s">
        <v>371</v>
      </c>
      <c r="B131" s="4">
        <f>IFERROR(__xludf.DUMMYFUNCTION("VALUE(REGEXEXTRACT(A131, ""\d+\.\d+""))"),0.265588488684947)</f>
        <v>0.2655884887</v>
      </c>
    </row>
    <row r="132">
      <c r="A132" s="3" t="s">
        <v>372</v>
      </c>
      <c r="B132" s="4" t="str">
        <f>IFERROR(__xludf.DUMMYFUNCTION("VALUE(REGEXEXTRACT(A132, ""\d+\.\d+""))"),"#N/A")</f>
        <v>#N/A</v>
      </c>
    </row>
    <row r="133">
      <c r="A133" s="3" t="s">
        <v>373</v>
      </c>
      <c r="B133" s="4">
        <f>IFERROR(__xludf.DUMMYFUNCTION("VALUE(REGEXEXTRACT(A133, ""\d+\.\d+""))"),0.214788318836306)</f>
        <v>0.2147883188</v>
      </c>
    </row>
    <row r="134">
      <c r="A134" s="3" t="s">
        <v>374</v>
      </c>
      <c r="B134" s="4" t="str">
        <f>IFERROR(__xludf.DUMMYFUNCTION("VALUE(REGEXEXTRACT(A134, ""\d+\.\d+""))"),"#N/A")</f>
        <v>#N/A</v>
      </c>
    </row>
    <row r="135">
      <c r="A135" s="3" t="s">
        <v>375</v>
      </c>
      <c r="B135" s="4">
        <f>IFERROR(__xludf.DUMMYFUNCTION("VALUE(REGEXEXTRACT(A135, ""\d+\.\d+""))"),0.21563115816502)</f>
        <v>0.2156311582</v>
      </c>
    </row>
    <row r="136">
      <c r="A136" s="3" t="s">
        <v>376</v>
      </c>
      <c r="B136" s="4" t="str">
        <f>IFERROR(__xludf.DUMMYFUNCTION("VALUE(REGEXEXTRACT(A136, ""\d+\.\d+""))"),"#N/A")</f>
        <v>#N/A</v>
      </c>
    </row>
    <row r="137">
      <c r="A137" s="3" t="s">
        <v>377</v>
      </c>
      <c r="B137" s="4">
        <f>IFERROR(__xludf.DUMMYFUNCTION("VALUE(REGEXEXTRACT(A137, ""\d+\.\d+""))"),0.212859075922035)</f>
        <v>0.2128590759</v>
      </c>
    </row>
    <row r="138">
      <c r="A138" s="3" t="s">
        <v>378</v>
      </c>
      <c r="B138" s="4" t="str">
        <f>IFERROR(__xludf.DUMMYFUNCTION("VALUE(REGEXEXTRACT(A138, ""\d+\.\d+""))"),"#N/A")</f>
        <v>#N/A</v>
      </c>
    </row>
    <row r="139">
      <c r="A139" s="3" t="s">
        <v>379</v>
      </c>
      <c r="B139" s="4">
        <f>IFERROR(__xludf.DUMMYFUNCTION("VALUE(REGEXEXTRACT(A139, ""\d+\.\d+""))"),0.215459537707626)</f>
        <v>0.2154595377</v>
      </c>
    </row>
    <row r="140">
      <c r="A140" s="3" t="s">
        <v>380</v>
      </c>
      <c r="B140" s="4" t="str">
        <f>IFERROR(__xludf.DUMMYFUNCTION("VALUE(REGEXEXTRACT(A140, ""\d+\.\d+""))"),"#N/A")</f>
        <v>#N/A</v>
      </c>
    </row>
    <row r="141">
      <c r="A141" s="3" t="s">
        <v>381</v>
      </c>
      <c r="B141" s="4">
        <f>IFERROR(__xludf.DUMMYFUNCTION("VALUE(REGEXEXTRACT(A141, ""\d+\.\d+""))"),0.229967468072755)</f>
        <v>0.2299674681</v>
      </c>
    </row>
    <row r="142">
      <c r="A142" s="3" t="s">
        <v>382</v>
      </c>
      <c r="B142" s="4" t="str">
        <f>IFERROR(__xludf.DUMMYFUNCTION("VALUE(REGEXEXTRACT(A142, ""\d+\.\d+""))"),"#N/A")</f>
        <v>#N/A</v>
      </c>
    </row>
    <row r="143">
      <c r="A143" s="3" t="s">
        <v>383</v>
      </c>
      <c r="B143" s="4">
        <f>IFERROR(__xludf.DUMMYFUNCTION("VALUE(REGEXEXTRACT(A143, ""\d+\.\d+""))"),0.238463737468671)</f>
        <v>0.2384637375</v>
      </c>
    </row>
    <row r="144">
      <c r="A144" s="3" t="s">
        <v>384</v>
      </c>
      <c r="B144" s="4" t="str">
        <f>IFERROR(__xludf.DUMMYFUNCTION("VALUE(REGEXEXTRACT(A144, ""\d+\.\d+""))"),"#N/A")</f>
        <v>#N/A</v>
      </c>
    </row>
    <row r="145">
      <c r="A145" s="3" t="s">
        <v>385</v>
      </c>
      <c r="B145" s="4">
        <f>IFERROR(__xludf.DUMMYFUNCTION("VALUE(REGEXEXTRACT(A145, ""\d+\.\d+""))"),0.231087730048159)</f>
        <v>0.23108773</v>
      </c>
    </row>
    <row r="146">
      <c r="A146" s="3" t="s">
        <v>386</v>
      </c>
      <c r="B146" s="4" t="str">
        <f>IFERROR(__xludf.DUMMYFUNCTION("VALUE(REGEXEXTRACT(A146, ""\d+\.\d+""))"),"#N/A")</f>
        <v>#N/A</v>
      </c>
    </row>
    <row r="147">
      <c r="A147" s="3" t="s">
        <v>387</v>
      </c>
      <c r="B147" s="4">
        <f>IFERROR(__xludf.DUMMYFUNCTION("VALUE(REGEXEXTRACT(A147, ""\d+\.\d+""))"),0.220535190227406)</f>
        <v>0.2205351902</v>
      </c>
    </row>
    <row r="148">
      <c r="A148" s="3" t="s">
        <v>388</v>
      </c>
      <c r="B148" s="4" t="str">
        <f>IFERROR(__xludf.DUMMYFUNCTION("VALUE(REGEXEXTRACT(A148, ""\d+\.\d+""))"),"#N/A")</f>
        <v>#N/A</v>
      </c>
    </row>
    <row r="149">
      <c r="A149" s="3" t="s">
        <v>389</v>
      </c>
      <c r="B149" s="4">
        <f>IFERROR(__xludf.DUMMYFUNCTION("VALUE(REGEXEXTRACT(A149, ""\d+\.\d+""))"),0.231111416331883)</f>
        <v>0.2311114163</v>
      </c>
    </row>
    <row r="150">
      <c r="A150" s="3" t="s">
        <v>390</v>
      </c>
      <c r="B150" s="4" t="str">
        <f>IFERROR(__xludf.DUMMYFUNCTION("VALUE(REGEXEXTRACT(A150, ""\d+\.\d+""))"),"#N/A")</f>
        <v>#N/A</v>
      </c>
    </row>
    <row r="151">
      <c r="A151" s="3" t="s">
        <v>391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63"/>
  </cols>
  <sheetData>
    <row r="1">
      <c r="A1" s="3" t="s">
        <v>242</v>
      </c>
      <c r="B1" s="7" t="str">
        <f>IFERROR(__xludf.DUMMYFUNCTION("VALUE(REGEXEXTRACT(A1, ""\d+\.\d+""))"),"#N/A")</f>
        <v>#N/A</v>
      </c>
    </row>
    <row r="2">
      <c r="A2" s="3" t="s">
        <v>166</v>
      </c>
      <c r="B2" s="7" t="str">
        <f>IFERROR(__xludf.DUMMYFUNCTION("VALUE(REGEXEXTRACT(A2, ""\d+\.\d+""))"),"#N/A")</f>
        <v>#N/A</v>
      </c>
    </row>
    <row r="3">
      <c r="A3" s="3" t="s">
        <v>392</v>
      </c>
      <c r="B3" s="7">
        <f>IFERROR(__xludf.DUMMYFUNCTION("VALUE(REGEXEXTRACT(A3, ""\d+\.\d+""))"),0.198877716656838)</f>
        <v>0.1988777167</v>
      </c>
    </row>
    <row r="4">
      <c r="A4" s="3" t="s">
        <v>244</v>
      </c>
      <c r="B4" s="7" t="str">
        <f>IFERROR(__xludf.DUMMYFUNCTION("VALUE(REGEXEXTRACT(A4, ""\d+\.\d+""))"),"#N/A")</f>
        <v>#N/A</v>
      </c>
    </row>
    <row r="5">
      <c r="A5" s="3" t="s">
        <v>393</v>
      </c>
      <c r="B5" s="7">
        <f>IFERROR(__xludf.DUMMYFUNCTION("VALUE(REGEXEXTRACT(A5, ""\d+\.\d+""))"),0.276141602474323)</f>
        <v>0.2761416025</v>
      </c>
    </row>
    <row r="6">
      <c r="A6" s="3" t="s">
        <v>246</v>
      </c>
      <c r="B6" s="7" t="str">
        <f>IFERROR(__xludf.DUMMYFUNCTION("VALUE(REGEXEXTRACT(A6, ""\d+\.\d+""))"),"#N/A")</f>
        <v>#N/A</v>
      </c>
    </row>
    <row r="7">
      <c r="A7" s="3" t="s">
        <v>394</v>
      </c>
      <c r="B7" s="7">
        <f>IFERROR(__xludf.DUMMYFUNCTION("VALUE(REGEXEXTRACT(A7, ""\d+\.\d+""))"),0.278073383136149)</f>
        <v>0.2780733831</v>
      </c>
    </row>
    <row r="8">
      <c r="A8" s="3" t="s">
        <v>248</v>
      </c>
      <c r="B8" s="7" t="str">
        <f>IFERROR(__xludf.DUMMYFUNCTION("VALUE(REGEXEXTRACT(A8, ""\d+\.\d+""))"),"#N/A")</f>
        <v>#N/A</v>
      </c>
    </row>
    <row r="9">
      <c r="A9" s="3" t="s">
        <v>395</v>
      </c>
      <c r="B9" s="7">
        <f>IFERROR(__xludf.DUMMYFUNCTION("VALUE(REGEXEXTRACT(A9, ""\d+\.\d+""))"),0.278261938547348)</f>
        <v>0.2782619385</v>
      </c>
    </row>
    <row r="10">
      <c r="A10" s="3" t="s">
        <v>250</v>
      </c>
      <c r="B10" s="7" t="str">
        <f>IFERROR(__xludf.DUMMYFUNCTION("VALUE(REGEXEXTRACT(A10, ""\d+\.\d+""))"),"#N/A")</f>
        <v>#N/A</v>
      </c>
    </row>
    <row r="11">
      <c r="A11" s="3" t="s">
        <v>396</v>
      </c>
      <c r="B11" s="7">
        <f>IFERROR(__xludf.DUMMYFUNCTION("VALUE(REGEXEXTRACT(A11, ""\d+\.\d+""))"),0.286258601850828)</f>
        <v>0.2862586019</v>
      </c>
    </row>
    <row r="12">
      <c r="A12" s="3" t="s">
        <v>252</v>
      </c>
      <c r="B12" s="7" t="str">
        <f>IFERROR(__xludf.DUMMYFUNCTION("VALUE(REGEXEXTRACT(A12, ""\d+\.\d+""))"),"#N/A")</f>
        <v>#N/A</v>
      </c>
    </row>
    <row r="13">
      <c r="A13" s="3" t="s">
        <v>397</v>
      </c>
      <c r="B13" s="7">
        <f>IFERROR(__xludf.DUMMYFUNCTION("VALUE(REGEXEXTRACT(A13, ""\d+\.\d+""))"),0.259401222111651)</f>
        <v>0.2594012221</v>
      </c>
    </row>
    <row r="14">
      <c r="A14" s="3" t="s">
        <v>398</v>
      </c>
      <c r="B14" s="7" t="str">
        <f>IFERROR(__xludf.DUMMYFUNCTION("VALUE(REGEXEXTRACT(A14, ""\d+\.\d+""))"),"#N/A")</f>
        <v>#N/A</v>
      </c>
    </row>
    <row r="15">
      <c r="A15" s="3" t="s">
        <v>399</v>
      </c>
      <c r="B15" s="7">
        <f>IFERROR(__xludf.DUMMYFUNCTION("VALUE(REGEXEXTRACT(A15, ""\d+\.\d+""))"),0.241206591463339)</f>
        <v>0.2412065915</v>
      </c>
    </row>
    <row r="16">
      <c r="A16" s="3" t="s">
        <v>400</v>
      </c>
      <c r="B16" s="7" t="str">
        <f>IFERROR(__xludf.DUMMYFUNCTION("VALUE(REGEXEXTRACT(A16, ""\d+\.\d+""))"),"#N/A")</f>
        <v>#N/A</v>
      </c>
    </row>
    <row r="17">
      <c r="A17" s="3" t="s">
        <v>401</v>
      </c>
      <c r="B17" s="7">
        <f>IFERROR(__xludf.DUMMYFUNCTION("VALUE(REGEXEXTRACT(A17, ""\d+\.\d+""))"),0.247616561701434)</f>
        <v>0.2476165617</v>
      </c>
    </row>
    <row r="18">
      <c r="A18" s="3" t="s">
        <v>402</v>
      </c>
      <c r="B18" s="7" t="str">
        <f>IFERROR(__xludf.DUMMYFUNCTION("VALUE(REGEXEXTRACT(A18, ""\d+\.\d+""))"),"#N/A")</f>
        <v>#N/A</v>
      </c>
    </row>
    <row r="19">
      <c r="A19" s="3" t="s">
        <v>403</v>
      </c>
      <c r="B19" s="7">
        <f>IFERROR(__xludf.DUMMYFUNCTION("VALUE(REGEXEXTRACT(A19, ""\d+\.\d+""))"),0.248635682343112)</f>
        <v>0.2486356823</v>
      </c>
    </row>
    <row r="20">
      <c r="A20" s="3" t="s">
        <v>404</v>
      </c>
      <c r="B20" s="7" t="str">
        <f>IFERROR(__xludf.DUMMYFUNCTION("VALUE(REGEXEXTRACT(A20, ""\d+\.\d+""))"),"#N/A")</f>
        <v>#N/A</v>
      </c>
    </row>
    <row r="21">
      <c r="A21" s="3" t="s">
        <v>405</v>
      </c>
      <c r="B21" s="7">
        <f>IFERROR(__xludf.DUMMYFUNCTION("VALUE(REGEXEXTRACT(A21, ""\d+\.\d+""))"),0.250251807137328)</f>
        <v>0.2502518071</v>
      </c>
    </row>
    <row r="22">
      <c r="A22" s="3" t="s">
        <v>406</v>
      </c>
      <c r="B22" s="7" t="str">
        <f>IFERROR(__xludf.DUMMYFUNCTION("VALUE(REGEXEXTRACT(A22, ""\d+\.\d+""))"),"#N/A")</f>
        <v>#N/A</v>
      </c>
    </row>
    <row r="23">
      <c r="A23" s="3" t="s">
        <v>407</v>
      </c>
      <c r="B23" s="7">
        <f>IFERROR(__xludf.DUMMYFUNCTION("VALUE(REGEXEXTRACT(A23, ""\d+\.\d+""))"),0.254484244081404)</f>
        <v>0.2544842441</v>
      </c>
    </row>
    <row r="24">
      <c r="A24" s="3" t="s">
        <v>408</v>
      </c>
      <c r="B24" s="7" t="str">
        <f>IFERROR(__xludf.DUMMYFUNCTION("VALUE(REGEXEXTRACT(A24, ""\d+\.\d+""))"),"#N/A")</f>
        <v>#N/A</v>
      </c>
    </row>
    <row r="25">
      <c r="A25" s="3" t="s">
        <v>409</v>
      </c>
      <c r="B25" s="7">
        <f>IFERROR(__xludf.DUMMYFUNCTION("VALUE(REGEXEXTRACT(A25, ""\d+\.\d+""))"),0.261824544510786)</f>
        <v>0.2618245445</v>
      </c>
    </row>
    <row r="26">
      <c r="A26" s="3" t="s">
        <v>410</v>
      </c>
      <c r="B26" s="7" t="str">
        <f>IFERROR(__xludf.DUMMYFUNCTION("VALUE(REGEXEXTRACT(A26, ""\d+\.\d+""))"),"#N/A")</f>
        <v>#N/A</v>
      </c>
    </row>
    <row r="27">
      <c r="A27" s="3" t="s">
        <v>411</v>
      </c>
      <c r="B27" s="7">
        <f>IFERROR(__xludf.DUMMYFUNCTION("VALUE(REGEXEXTRACT(A27, ""\d+\.\d+""))"),0.263118229473807)</f>
        <v>0.2631182295</v>
      </c>
    </row>
    <row r="28">
      <c r="A28" s="3" t="s">
        <v>412</v>
      </c>
      <c r="B28" s="7" t="str">
        <f>IFERROR(__xludf.DUMMYFUNCTION("VALUE(REGEXEXTRACT(A28, ""\d+\.\d+""))"),"#N/A")</f>
        <v>#N/A</v>
      </c>
    </row>
    <row r="29">
      <c r="A29" s="3" t="s">
        <v>413</v>
      </c>
      <c r="B29" s="7">
        <f>IFERROR(__xludf.DUMMYFUNCTION("VALUE(REGEXEXTRACT(A29, ""\d+\.\d+""))"),0.259812415920315)</f>
        <v>0.2598124159</v>
      </c>
    </row>
    <row r="30">
      <c r="A30" s="3" t="s">
        <v>414</v>
      </c>
      <c r="B30" s="7" t="str">
        <f>IFERROR(__xludf.DUMMYFUNCTION("VALUE(REGEXEXTRACT(A30, ""\d+\.\d+""))"),"#N/A")</f>
        <v>#N/A</v>
      </c>
    </row>
    <row r="31">
      <c r="A31" s="3" t="s">
        <v>415</v>
      </c>
      <c r="B31" s="7">
        <f>IFERROR(__xludf.DUMMYFUNCTION("VALUE(REGEXEXTRACT(A31, ""\d+\.\d+""))"),0.218749458665044)</f>
        <v>0.2187494587</v>
      </c>
    </row>
    <row r="32">
      <c r="A32" s="3" t="s">
        <v>416</v>
      </c>
      <c r="B32" s="7" t="str">
        <f>IFERROR(__xludf.DUMMYFUNCTION("VALUE(REGEXEXTRACT(A32, ""\d+\.\d+""))"),"#N/A")</f>
        <v>#N/A</v>
      </c>
    </row>
    <row r="33">
      <c r="A33" s="3" t="s">
        <v>417</v>
      </c>
      <c r="B33" s="7">
        <f>IFERROR(__xludf.DUMMYFUNCTION("VALUE(REGEXEXTRACT(A33, ""\d+\.\d+""))"),0.195583989078087)</f>
        <v>0.1955839891</v>
      </c>
    </row>
    <row r="34">
      <c r="A34" s="3" t="s">
        <v>418</v>
      </c>
      <c r="B34" s="7" t="str">
        <f>IFERROR(__xludf.DUMMYFUNCTION("VALUE(REGEXEXTRACT(A34, ""\d+\.\d+""))"),"#N/A")</f>
        <v>#N/A</v>
      </c>
    </row>
    <row r="35">
      <c r="A35" s="3" t="s">
        <v>419</v>
      </c>
      <c r="B35" s="7">
        <f>IFERROR(__xludf.DUMMYFUNCTION("VALUE(REGEXEXTRACT(A35, ""\d+\.\d+""))"),0.196177852720035)</f>
        <v>0.1961778527</v>
      </c>
    </row>
    <row r="36">
      <c r="A36" s="3" t="s">
        <v>420</v>
      </c>
      <c r="B36" s="7" t="str">
        <f>IFERROR(__xludf.DUMMYFUNCTION("VALUE(REGEXEXTRACT(A36, ""\d+\.\d+""))"),"#N/A")</f>
        <v>#N/A</v>
      </c>
    </row>
    <row r="37">
      <c r="A37" s="3" t="s">
        <v>421</v>
      </c>
      <c r="B37" s="7">
        <f>IFERROR(__xludf.DUMMYFUNCTION("VALUE(REGEXEXTRACT(A37, ""\d+\.\d+""))"),0.198787609341982)</f>
        <v>0.1987876093</v>
      </c>
    </row>
    <row r="38">
      <c r="A38" s="3" t="s">
        <v>422</v>
      </c>
      <c r="B38" s="7" t="str">
        <f>IFERROR(__xludf.DUMMYFUNCTION("VALUE(REGEXEXTRACT(A38, ""\d+\.\d+""))"),"#N/A")</f>
        <v>#N/A</v>
      </c>
    </row>
    <row r="39">
      <c r="A39" s="3" t="s">
        <v>423</v>
      </c>
      <c r="B39" s="7">
        <f>IFERROR(__xludf.DUMMYFUNCTION("VALUE(REGEXEXTRACT(A39, ""\d+\.\d+""))"),0.200424899949014)</f>
        <v>0.2004248999</v>
      </c>
    </row>
    <row r="40">
      <c r="A40" s="3" t="s">
        <v>424</v>
      </c>
      <c r="B40" s="7" t="str">
        <f>IFERROR(__xludf.DUMMYFUNCTION("VALUE(REGEXEXTRACT(A40, ""\d+\.\d+""))"),"#N/A")</f>
        <v>#N/A</v>
      </c>
    </row>
    <row r="41">
      <c r="A41" s="3" t="s">
        <v>425</v>
      </c>
      <c r="B41" s="7">
        <f>IFERROR(__xludf.DUMMYFUNCTION("VALUE(REGEXEXTRACT(A41, ""\d+\.\d+""))"),0.207965283152734)</f>
        <v>0.2079652832</v>
      </c>
    </row>
    <row r="42">
      <c r="A42" s="3" t="s">
        <v>426</v>
      </c>
      <c r="B42" s="7" t="str">
        <f>IFERROR(__xludf.DUMMYFUNCTION("VALUE(REGEXEXTRACT(A42, ""\d+\.\d+""))"),"#N/A")</f>
        <v>#N/A</v>
      </c>
    </row>
    <row r="43">
      <c r="A43" s="3" t="s">
        <v>427</v>
      </c>
      <c r="B43" s="7">
        <f>IFERROR(__xludf.DUMMYFUNCTION("VALUE(REGEXEXTRACT(A43, ""\d+\.\d+""))"),0.209581956960415)</f>
        <v>0.209581957</v>
      </c>
    </row>
    <row r="44">
      <c r="A44" s="3" t="s">
        <v>428</v>
      </c>
      <c r="B44" s="7" t="str">
        <f>IFERROR(__xludf.DUMMYFUNCTION("VALUE(REGEXEXTRACT(A44, ""\d+\.\d+""))"),"#N/A")</f>
        <v>#N/A</v>
      </c>
    </row>
    <row r="45">
      <c r="A45" s="3" t="s">
        <v>429</v>
      </c>
      <c r="B45" s="7">
        <f>IFERROR(__xludf.DUMMYFUNCTION("VALUE(REGEXEXTRACT(A45, ""\d+\.\d+""))"),0.2108711231203)</f>
        <v>0.2108711231</v>
      </c>
    </row>
    <row r="46">
      <c r="A46" s="3" t="s">
        <v>430</v>
      </c>
      <c r="B46" s="7" t="str">
        <f>IFERROR(__xludf.DUMMYFUNCTION("VALUE(REGEXEXTRACT(A46, ""\d+\.\d+""))"),"#N/A")</f>
        <v>#N/A</v>
      </c>
    </row>
    <row r="47">
      <c r="A47" s="3" t="s">
        <v>431</v>
      </c>
      <c r="B47" s="7">
        <f>IFERROR(__xludf.DUMMYFUNCTION("VALUE(REGEXEXTRACT(A47, ""\d+\.\d+""))"),0.210224882442011)</f>
        <v>0.2102248824</v>
      </c>
    </row>
    <row r="48">
      <c r="A48" s="3" t="s">
        <v>432</v>
      </c>
      <c r="B48" s="7" t="str">
        <f>IFERROR(__xludf.DUMMYFUNCTION("VALUE(REGEXEXTRACT(A48, ""\d+\.\d+""))"),"#N/A")</f>
        <v>#N/A</v>
      </c>
    </row>
    <row r="49">
      <c r="A49" s="3" t="s">
        <v>433</v>
      </c>
      <c r="B49" s="7">
        <f>IFERROR(__xludf.DUMMYFUNCTION("VALUE(REGEXEXTRACT(A49, ""\d+\.\d+""))"),0.206347363506806)</f>
        <v>0.2063473635</v>
      </c>
    </row>
    <row r="50">
      <c r="A50" s="3" t="s">
        <v>434</v>
      </c>
      <c r="B50" s="7" t="str">
        <f>IFERROR(__xludf.DUMMYFUNCTION("VALUE(REGEXEXTRACT(A50, ""\d+\.\d+""))"),"#N/A")</f>
        <v>#N/A</v>
      </c>
    </row>
    <row r="51">
      <c r="A51" s="3" t="s">
        <v>435</v>
      </c>
      <c r="B51" s="7">
        <f>IFERROR(__xludf.DUMMYFUNCTION("VALUE(REGEXEXTRACT(A51, ""\d+\.\d+""))"),0.207715105779153)</f>
        <v>0.2077151058</v>
      </c>
    </row>
    <row r="52">
      <c r="A52" s="3" t="s">
        <v>436</v>
      </c>
      <c r="B52" s="7" t="str">
        <f>IFERROR(__xludf.DUMMYFUNCTION("VALUE(REGEXEXTRACT(A52, ""\d+\.\d+""))"),"#N/A")</f>
        <v>#N/A</v>
      </c>
    </row>
    <row r="53">
      <c r="A53" s="3" t="s">
        <v>437</v>
      </c>
      <c r="B53" s="7">
        <f>IFERROR(__xludf.DUMMYFUNCTION("VALUE(REGEXEXTRACT(A53, ""\d+\.\d+""))"),0.297852378341687)</f>
        <v>0.2978523783</v>
      </c>
    </row>
    <row r="54">
      <c r="A54" s="3" t="s">
        <v>438</v>
      </c>
      <c r="B54" s="7" t="str">
        <f>IFERROR(__xludf.DUMMYFUNCTION("VALUE(REGEXEXTRACT(A54, ""\d+\.\d+""))"),"#N/A")</f>
        <v>#N/A</v>
      </c>
    </row>
    <row r="55">
      <c r="A55" s="3" t="s">
        <v>439</v>
      </c>
      <c r="B55" s="7">
        <f>IFERROR(__xludf.DUMMYFUNCTION("VALUE(REGEXEXTRACT(A55, ""\d+\.\d+""))"),0.252403665413533)</f>
        <v>0.2524036654</v>
      </c>
    </row>
    <row r="56">
      <c r="A56" s="3" t="s">
        <v>440</v>
      </c>
      <c r="B56" s="7" t="str">
        <f>IFERROR(__xludf.DUMMYFUNCTION("VALUE(REGEXEXTRACT(A56, ""\d+\.\d+""))"),"#N/A")</f>
        <v>#N/A</v>
      </c>
    </row>
    <row r="57">
      <c r="A57" s="3" t="s">
        <v>441</v>
      </c>
      <c r="B57" s="7">
        <f>IFERROR(__xludf.DUMMYFUNCTION("VALUE(REGEXEXTRACT(A57, ""\d+\.\d+""))"),0.255511630639097)</f>
        <v>0.2555116306</v>
      </c>
    </row>
    <row r="58">
      <c r="A58" s="3" t="s">
        <v>442</v>
      </c>
      <c r="B58" s="7" t="str">
        <f>IFERROR(__xludf.DUMMYFUNCTION("VALUE(REGEXEXTRACT(A58, ""\d+\.\d+""))"),"#N/A")</f>
        <v>#N/A</v>
      </c>
    </row>
    <row r="59">
      <c r="A59" s="3" t="s">
        <v>443</v>
      </c>
      <c r="B59" s="7">
        <f>IFERROR(__xludf.DUMMYFUNCTION("VALUE(REGEXEXTRACT(A59, ""\d+\.\d+""))"),0.265260485773256)</f>
        <v>0.2652604858</v>
      </c>
    </row>
    <row r="60">
      <c r="A60" s="3" t="s">
        <v>444</v>
      </c>
      <c r="B60" s="7" t="str">
        <f>IFERROR(__xludf.DUMMYFUNCTION("VALUE(REGEXEXTRACT(A60, ""\d+\.\d+""))"),"#N/A")</f>
        <v>#N/A</v>
      </c>
    </row>
    <row r="61">
      <c r="A61" s="3" t="s">
        <v>445</v>
      </c>
      <c r="B61" s="7">
        <f>IFERROR(__xludf.DUMMYFUNCTION("VALUE(REGEXEXTRACT(A61, ""\d+\.\d+""))"),0.266520264355742)</f>
        <v>0.2665202644</v>
      </c>
    </row>
    <row r="62">
      <c r="A62" s="3" t="s">
        <v>446</v>
      </c>
      <c r="B62" s="7" t="str">
        <f>IFERROR(__xludf.DUMMYFUNCTION("VALUE(REGEXEXTRACT(A62, ""\d+\.\d+""))"),"#N/A")</f>
        <v>#N/A</v>
      </c>
    </row>
    <row r="63">
      <c r="A63" s="3" t="s">
        <v>447</v>
      </c>
      <c r="B63" s="7">
        <f>IFERROR(__xludf.DUMMYFUNCTION("VALUE(REGEXEXTRACT(A63, ""\d+\.\d+""))"),0.270617333007764)</f>
        <v>0.270617333</v>
      </c>
    </row>
    <row r="64">
      <c r="A64" s="3" t="s">
        <v>448</v>
      </c>
      <c r="B64" s="7" t="str">
        <f>IFERROR(__xludf.DUMMYFUNCTION("VALUE(REGEXEXTRACT(A64, ""\d+\.\d+""))"),"#N/A")</f>
        <v>#N/A</v>
      </c>
    </row>
    <row r="65">
      <c r="A65" s="3" t="s">
        <v>449</v>
      </c>
      <c r="B65" s="7">
        <f>IFERROR(__xludf.DUMMYFUNCTION("VALUE(REGEXEXTRACT(A65, ""\d+\.\d+""))"),0.22212008652145)</f>
        <v>0.2221200865</v>
      </c>
    </row>
    <row r="66">
      <c r="A66" s="3" t="s">
        <v>450</v>
      </c>
      <c r="B66" s="7" t="str">
        <f>IFERROR(__xludf.DUMMYFUNCTION("VALUE(REGEXEXTRACT(A66, ""\d+\.\d+""))"),"#N/A")</f>
        <v>#N/A</v>
      </c>
    </row>
    <row r="67">
      <c r="A67" s="3" t="s">
        <v>451</v>
      </c>
      <c r="B67" s="7">
        <f>IFERROR(__xludf.DUMMYFUNCTION("VALUE(REGEXEXTRACT(A67, ""\d+\.\d+""))"),0.198002527765492)</f>
        <v>0.1980025278</v>
      </c>
    </row>
    <row r="68">
      <c r="A68" s="3" t="s">
        <v>452</v>
      </c>
      <c r="B68" s="7" t="str">
        <f>IFERROR(__xludf.DUMMYFUNCTION("VALUE(REGEXEXTRACT(A68, ""\d+\.\d+""))"),"#N/A")</f>
        <v>#N/A</v>
      </c>
    </row>
    <row r="69">
      <c r="A69" s="3" t="s">
        <v>453</v>
      </c>
      <c r="B69" s="7">
        <f>IFERROR(__xludf.DUMMYFUNCTION("VALUE(REGEXEXTRACT(A69, ""\d+\.\d+""))"),0.19852965363777)</f>
        <v>0.1985296536</v>
      </c>
    </row>
    <row r="70">
      <c r="A70" s="3" t="s">
        <v>454</v>
      </c>
      <c r="B70" s="7" t="str">
        <f>IFERROR(__xludf.DUMMYFUNCTION("VALUE(REGEXEXTRACT(A70, ""\d+\.\d+""))"),"#N/A")</f>
        <v>#N/A</v>
      </c>
    </row>
    <row r="71">
      <c r="A71" s="3" t="s">
        <v>455</v>
      </c>
      <c r="B71" s="7">
        <f>IFERROR(__xludf.DUMMYFUNCTION("VALUE(REGEXEXTRACT(A71, ""\d+\.\d+""))"),0.199061689917194)</f>
        <v>0.1990616899</v>
      </c>
    </row>
    <row r="72">
      <c r="A72" s="3" t="s">
        <v>456</v>
      </c>
      <c r="B72" s="7" t="str">
        <f>IFERROR(__xludf.DUMMYFUNCTION("VALUE(REGEXEXTRACT(A72, ""\d+\.\d+""))"),"#N/A")</f>
        <v>#N/A</v>
      </c>
    </row>
    <row r="73">
      <c r="A73" s="3" t="s">
        <v>457</v>
      </c>
      <c r="B73" s="7">
        <f>IFERROR(__xludf.DUMMYFUNCTION("VALUE(REGEXEXTRACT(A73, ""\d+\.\d+""))"),0.208737649116664)</f>
        <v>0.2087376491</v>
      </c>
    </row>
    <row r="74">
      <c r="A74" s="3" t="s">
        <v>458</v>
      </c>
      <c r="B74" s="7" t="str">
        <f>IFERROR(__xludf.DUMMYFUNCTION("VALUE(REGEXEXTRACT(A74, ""\d+\.\d+""))"),"#N/A")</f>
        <v>#N/A</v>
      </c>
    </row>
    <row r="75">
      <c r="A75" s="3" t="s">
        <v>459</v>
      </c>
      <c r="B75" s="7">
        <f>IFERROR(__xludf.DUMMYFUNCTION("VALUE(REGEXEXTRACT(A75, ""\d+\.\d+""))"),0.232133627573836)</f>
        <v>0.2321336276</v>
      </c>
    </row>
    <row r="76">
      <c r="A76" s="3" t="s">
        <v>460</v>
      </c>
      <c r="B76" s="7" t="str">
        <f>IFERROR(__xludf.DUMMYFUNCTION("VALUE(REGEXEXTRACT(A76, ""\d+\.\d+""))"),"#N/A")</f>
        <v>#N/A</v>
      </c>
    </row>
    <row r="77">
      <c r="A77" s="3" t="s">
        <v>461</v>
      </c>
      <c r="B77" s="7">
        <f>IFERROR(__xludf.DUMMYFUNCTION("VALUE(REGEXEXTRACT(A77, ""\d+\.\d+""))"),0.210350642998427)</f>
        <v>0.210350643</v>
      </c>
    </row>
    <row r="78">
      <c r="A78" s="3" t="s">
        <v>462</v>
      </c>
      <c r="B78" s="7" t="str">
        <f>IFERROR(__xludf.DUMMYFUNCTION("VALUE(REGEXEXTRACT(A78, ""\d+\.\d+""))"),"#N/A")</f>
        <v>#N/A</v>
      </c>
    </row>
    <row r="79">
      <c r="A79" s="3" t="s">
        <v>463</v>
      </c>
      <c r="B79" s="7">
        <f>IFERROR(__xludf.DUMMYFUNCTION("VALUE(REGEXEXTRACT(A79, ""\d+\.\d+""))"),0.214435485542901)</f>
        <v>0.2144354855</v>
      </c>
    </row>
    <row r="80">
      <c r="A80" s="3" t="s">
        <v>464</v>
      </c>
      <c r="B80" s="7" t="str">
        <f>IFERROR(__xludf.DUMMYFUNCTION("VALUE(REGEXEXTRACT(A80, ""\d+\.\d+""))"),"#N/A")</f>
        <v>#N/A</v>
      </c>
    </row>
    <row r="81">
      <c r="A81" s="3" t="s">
        <v>465</v>
      </c>
      <c r="B81" s="7">
        <f>IFERROR(__xludf.DUMMYFUNCTION("VALUE(REGEXEXTRACT(A81, ""\d+\.\d+""))"),0.220928452795591)</f>
        <v>0.2209284528</v>
      </c>
    </row>
    <row r="82">
      <c r="A82" s="3" t="s">
        <v>466</v>
      </c>
      <c r="B82" s="7" t="str">
        <f>IFERROR(__xludf.DUMMYFUNCTION("VALUE(REGEXEXTRACT(A82, ""\d+\.\d+""))"),"#N/A")</f>
        <v>#N/A</v>
      </c>
    </row>
    <row r="83">
      <c r="A83" s="3" t="s">
        <v>467</v>
      </c>
      <c r="B83" s="7">
        <f>IFERROR(__xludf.DUMMYFUNCTION("VALUE(REGEXEXTRACT(A83, ""\d+\.\d+""))"),0.225072392992284)</f>
        <v>0.225072393</v>
      </c>
    </row>
    <row r="84">
      <c r="A84" s="3" t="s">
        <v>468</v>
      </c>
      <c r="B84" s="7" t="str">
        <f>IFERROR(__xludf.DUMMYFUNCTION("VALUE(REGEXEXTRACT(A84, ""\d+\.\d+""))"),"#N/A")</f>
        <v>#N/A</v>
      </c>
    </row>
    <row r="85">
      <c r="A85" s="3" t="s">
        <v>469</v>
      </c>
      <c r="B85" s="7">
        <f>IFERROR(__xludf.DUMMYFUNCTION("VALUE(REGEXEXTRACT(A85, ""\d+\.\d+""))"),0.226564185432945)</f>
        <v>0.2265641854</v>
      </c>
    </row>
    <row r="86">
      <c r="A86" s="3" t="s">
        <v>470</v>
      </c>
      <c r="B86" s="7" t="str">
        <f>IFERROR(__xludf.DUMMYFUNCTION("VALUE(REGEXEXTRACT(A86, ""\d+\.\d+""))"),"#N/A")</f>
        <v>#N/A</v>
      </c>
    </row>
    <row r="87">
      <c r="A87" s="3" t="s">
        <v>471</v>
      </c>
      <c r="B87" s="7">
        <f>IFERROR(__xludf.DUMMYFUNCTION("VALUE(REGEXEXTRACT(A87, ""\d+\.\d+""))"),0.220942617726915)</f>
        <v>0.2209426177</v>
      </c>
    </row>
    <row r="88">
      <c r="A88" s="3" t="s">
        <v>472</v>
      </c>
      <c r="B88" s="7" t="str">
        <f>IFERROR(__xludf.DUMMYFUNCTION("VALUE(REGEXEXTRACT(A88, ""\d+\.\d+""))"),"#N/A")</f>
        <v>#N/A</v>
      </c>
    </row>
    <row r="89">
      <c r="A89" s="3" t="s">
        <v>473</v>
      </c>
      <c r="B89" s="7">
        <f>IFERROR(__xludf.DUMMYFUNCTION("VALUE(REGEXEXTRACT(A89, ""\d+\.\d+""))"),0.220169944622585)</f>
        <v>0.2201699446</v>
      </c>
    </row>
    <row r="90">
      <c r="A90" s="3" t="s">
        <v>474</v>
      </c>
      <c r="B90" s="7" t="str">
        <f>IFERROR(__xludf.DUMMYFUNCTION("VALUE(REGEXEXTRACT(A90, ""\d+\.\d+""))"),"#N/A")</f>
        <v>#N/A</v>
      </c>
    </row>
    <row r="91">
      <c r="A91" s="3" t="s">
        <v>475</v>
      </c>
      <c r="B91" s="7">
        <f>IFERROR(__xludf.DUMMYFUNCTION("VALUE(REGEXEXTRACT(A91, ""\d+\.\d+""))"),0.22466127596872)</f>
        <v>0.224661276</v>
      </c>
    </row>
    <row r="92">
      <c r="A92" s="3" t="s">
        <v>476</v>
      </c>
      <c r="B92" s="7" t="str">
        <f>IFERROR(__xludf.DUMMYFUNCTION("VALUE(REGEXEXTRACT(A92, ""\d+\.\d+""))"),"#N/A")</f>
        <v>#N/A</v>
      </c>
    </row>
    <row r="93">
      <c r="A93" s="3" t="s">
        <v>477</v>
      </c>
      <c r="B93" s="7">
        <f>IFERROR(__xludf.DUMMYFUNCTION("VALUE(REGEXEXTRACT(A93, ""\d+\.\d+""))"),0.226516386708192)</f>
        <v>0.2265163867</v>
      </c>
    </row>
    <row r="94">
      <c r="A94" s="3" t="s">
        <v>478</v>
      </c>
      <c r="B94" s="7" t="str">
        <f>IFERROR(__xludf.DUMMYFUNCTION("VALUE(REGEXEXTRACT(A94, ""\d+\.\d+""))"),"#N/A")</f>
        <v>#N/A</v>
      </c>
    </row>
    <row r="95">
      <c r="A95" s="3" t="s">
        <v>479</v>
      </c>
      <c r="B95" s="7">
        <f>IFERROR(__xludf.DUMMYFUNCTION("VALUE(REGEXEXTRACT(A95, ""\d+\.\d+""))"),0.331580600167698)</f>
        <v>0.3315806002</v>
      </c>
    </row>
    <row r="96">
      <c r="A96" s="3" t="s">
        <v>480</v>
      </c>
      <c r="B96" s="7" t="str">
        <f>IFERROR(__xludf.DUMMYFUNCTION("VALUE(REGEXEXTRACT(A96, ""\d+\.\d+""))"),"#N/A")</f>
        <v>#N/A</v>
      </c>
    </row>
    <row r="97">
      <c r="A97" s="3" t="s">
        <v>481</v>
      </c>
      <c r="B97" s="7">
        <f>IFERROR(__xludf.DUMMYFUNCTION("VALUE(REGEXEXTRACT(A97, ""\d+\.\d+""))"),0.260578998046587)</f>
        <v>0.260578998</v>
      </c>
    </row>
    <row r="98">
      <c r="A98" s="3" t="s">
        <v>482</v>
      </c>
      <c r="B98" s="7" t="str">
        <f>IFERROR(__xludf.DUMMYFUNCTION("VALUE(REGEXEXTRACT(A98, ""\d+\.\d+""))"),"#N/A")</f>
        <v>#N/A</v>
      </c>
    </row>
    <row r="99">
      <c r="A99" s="3" t="s">
        <v>483</v>
      </c>
      <c r="B99" s="7">
        <f>IFERROR(__xludf.DUMMYFUNCTION("VALUE(REGEXEXTRACT(A99, ""\d+\.\d+""))"),0.222078799173178)</f>
        <v>0.2220787992</v>
      </c>
    </row>
    <row r="100">
      <c r="A100" s="3" t="s">
        <v>484</v>
      </c>
      <c r="B100" s="7" t="str">
        <f>IFERROR(__xludf.DUMMYFUNCTION("VALUE(REGEXEXTRACT(A100, ""\d+\.\d+""))"),"#N/A")</f>
        <v>#N/A</v>
      </c>
    </row>
    <row r="101">
      <c r="A101" s="3" t="s">
        <v>485</v>
      </c>
      <c r="B101" s="7">
        <f>IFERROR(__xludf.DUMMYFUNCTION("VALUE(REGEXEXTRACT(A101, ""\d+\.\d+""))"),0.191652175398668)</f>
        <v>0.1916521754</v>
      </c>
    </row>
    <row r="102">
      <c r="A102" s="3" t="s">
        <v>486</v>
      </c>
      <c r="B102" s="7" t="str">
        <f>IFERROR(__xludf.DUMMYFUNCTION("VALUE(REGEXEXTRACT(A102, ""\d+\.\d+""))"),"#N/A")</f>
        <v>#N/A</v>
      </c>
    </row>
    <row r="103">
      <c r="A103" s="3" t="s">
        <v>487</v>
      </c>
      <c r="B103" s="7">
        <f>IFERROR(__xludf.DUMMYFUNCTION("VALUE(REGEXEXTRACT(A103, ""\d+\.\d+""))"),0.193335911393066)</f>
        <v>0.1933359114</v>
      </c>
    </row>
    <row r="104">
      <c r="A104" s="3" t="s">
        <v>488</v>
      </c>
      <c r="B104" s="7" t="str">
        <f>IFERROR(__xludf.DUMMYFUNCTION("VALUE(REGEXEXTRACT(A104, ""\d+\.\d+""))"),"#N/A")</f>
        <v>#N/A</v>
      </c>
    </row>
    <row r="105">
      <c r="A105" s="3" t="s">
        <v>489</v>
      </c>
      <c r="B105" s="7">
        <f>IFERROR(__xludf.DUMMYFUNCTION("VALUE(REGEXEXTRACT(A105, ""\d+\.\d+""))"),0.199260762967467)</f>
        <v>0.199260763</v>
      </c>
    </row>
    <row r="106">
      <c r="A106" s="3" t="s">
        <v>490</v>
      </c>
      <c r="B106" s="7" t="str">
        <f>IFERROR(__xludf.DUMMYFUNCTION("VALUE(REGEXEXTRACT(A106, ""\d+\.\d+""))"),"#N/A")</f>
        <v>#N/A</v>
      </c>
    </row>
    <row r="107">
      <c r="A107" s="3" t="s">
        <v>491</v>
      </c>
      <c r="B107" s="7">
        <f>IFERROR(__xludf.DUMMYFUNCTION("VALUE(REGEXEXTRACT(A107, ""\d+\.\d+""))"),0.210967824355619)</f>
        <v>0.2109678244</v>
      </c>
    </row>
    <row r="108">
      <c r="A108" s="3" t="s">
        <v>492</v>
      </c>
      <c r="B108" s="7" t="str">
        <f>IFERROR(__xludf.DUMMYFUNCTION("VALUE(REGEXEXTRACT(A108, ""\d+\.\d+""))"),"#N/A")</f>
        <v>#N/A</v>
      </c>
    </row>
    <row r="109">
      <c r="A109" s="3" t="s">
        <v>493</v>
      </c>
      <c r="B109" s="7">
        <f>IFERROR(__xludf.DUMMYFUNCTION("VALUE(REGEXEXTRACT(A109, ""\d+\.\d+""))"),0.282486670106639)</f>
        <v>0.2824866701</v>
      </c>
    </row>
    <row r="110">
      <c r="A110" s="3" t="s">
        <v>494</v>
      </c>
      <c r="B110" s="7" t="str">
        <f>IFERROR(__xludf.DUMMYFUNCTION("VALUE(REGEXEXTRACT(A110, ""\d+\.\d+""))"),"#N/A")</f>
        <v>#N/A</v>
      </c>
    </row>
    <row r="111">
      <c r="A111" s="3" t="s">
        <v>495</v>
      </c>
      <c r="B111" s="7">
        <f>IFERROR(__xludf.DUMMYFUNCTION("VALUE(REGEXEXTRACT(A111, ""\d+\.\d+""))"),0.24176972954752)</f>
        <v>0.2417697295</v>
      </c>
    </row>
    <row r="112">
      <c r="A112" s="3" t="s">
        <v>496</v>
      </c>
      <c r="B112" s="7" t="str">
        <f>IFERROR(__xludf.DUMMYFUNCTION("VALUE(REGEXEXTRACT(A112, ""\d+\.\d+""))"),"#N/A")</f>
        <v>#N/A</v>
      </c>
    </row>
    <row r="113">
      <c r="A113" s="3" t="s">
        <v>497</v>
      </c>
      <c r="B113" s="7">
        <f>IFERROR(__xludf.DUMMYFUNCTION("VALUE(REGEXEXTRACT(A113, ""\d+\.\d+""))"),0.248674790914172)</f>
        <v>0.2486747909</v>
      </c>
    </row>
    <row r="114">
      <c r="A114" s="3" t="s">
        <v>498</v>
      </c>
      <c r="B114" s="7" t="str">
        <f>IFERROR(__xludf.DUMMYFUNCTION("VALUE(REGEXEXTRACT(A114, ""\d+\.\d+""))"),"#N/A")</f>
        <v>#N/A</v>
      </c>
    </row>
    <row r="115">
      <c r="A115" s="3" t="s">
        <v>499</v>
      </c>
      <c r="B115" s="7">
        <f>IFERROR(__xludf.DUMMYFUNCTION("VALUE(REGEXEXTRACT(A115, ""\d+\.\d+""))"),0.251711787511057)</f>
        <v>0.2517117875</v>
      </c>
    </row>
    <row r="116">
      <c r="A116" s="3" t="s">
        <v>500</v>
      </c>
      <c r="B116" s="7" t="str">
        <f>IFERROR(__xludf.DUMMYFUNCTION("VALUE(REGEXEXTRACT(A116, ""\d+\.\d+""))"),"#N/A")</f>
        <v>#N/A</v>
      </c>
    </row>
    <row r="117">
      <c r="A117" s="3" t="s">
        <v>501</v>
      </c>
      <c r="B117" s="7">
        <f>IFERROR(__xludf.DUMMYFUNCTION("VALUE(REGEXEXTRACT(A117, ""\d+\.\d+""))"),0.254907314625411)</f>
        <v>0.2549073146</v>
      </c>
    </row>
    <row r="118">
      <c r="A118" s="3" t="s">
        <v>502</v>
      </c>
      <c r="B118" s="7" t="str">
        <f>IFERROR(__xludf.DUMMYFUNCTION("VALUE(REGEXEXTRACT(A118, ""\d+\.\d+""))"),"#N/A")</f>
        <v>#N/A</v>
      </c>
    </row>
    <row r="119">
      <c r="A119" s="3" t="s">
        <v>503</v>
      </c>
      <c r="B119" s="7">
        <f>IFERROR(__xludf.DUMMYFUNCTION("VALUE(REGEXEXTRACT(A119, ""\d+\.\d+""))"),0.249284614339156)</f>
        <v>0.2492846143</v>
      </c>
    </row>
    <row r="120">
      <c r="A120" s="3" t="s">
        <v>504</v>
      </c>
      <c r="B120" s="7" t="str">
        <f>IFERROR(__xludf.DUMMYFUNCTION("VALUE(REGEXEXTRACT(A120, ""\d+\.\d+""))"),"#N/A")</f>
        <v>#N/A</v>
      </c>
    </row>
    <row r="121">
      <c r="A121" s="3" t="s">
        <v>505</v>
      </c>
      <c r="B121" s="7">
        <f>IFERROR(__xludf.DUMMYFUNCTION("VALUE(REGEXEXTRACT(A121, ""\d+\.\d+""))"),0.263616800887021)</f>
        <v>0.2636168009</v>
      </c>
    </row>
    <row r="122">
      <c r="A122" s="3" t="s">
        <v>506</v>
      </c>
      <c r="B122" s="7" t="str">
        <f>IFERROR(__xludf.DUMMYFUNCTION("VALUE(REGEXEXTRACT(A122, ""\d+\.\d+""))"),"#N/A")</f>
        <v>#N/A</v>
      </c>
    </row>
    <row r="123">
      <c r="A123" s="3" t="s">
        <v>507</v>
      </c>
      <c r="B123" s="7">
        <f>IFERROR(__xludf.DUMMYFUNCTION("VALUE(REGEXEXTRACT(A123, ""\d+\.\d+""))"),0.240178832497911)</f>
        <v>0.2401788325</v>
      </c>
    </row>
    <row r="124">
      <c r="A124" s="3" t="s">
        <v>508</v>
      </c>
      <c r="B124" s="7" t="str">
        <f>IFERROR(__xludf.DUMMYFUNCTION("VALUE(REGEXEXTRACT(A124, ""\d+\.\d+""))"),"#N/A")</f>
        <v>#N/A</v>
      </c>
    </row>
    <row r="125">
      <c r="A125" s="3" t="s">
        <v>509</v>
      </c>
      <c r="B125" s="7">
        <f>IFERROR(__xludf.DUMMYFUNCTION("VALUE(REGEXEXTRACT(A125, ""\d+\.\d+""))"),0.243947130387242)</f>
        <v>0.2439471304</v>
      </c>
    </row>
    <row r="126">
      <c r="A126" s="3" t="s">
        <v>510</v>
      </c>
      <c r="B126" s="7" t="str">
        <f>IFERROR(__xludf.DUMMYFUNCTION("VALUE(REGEXEXTRACT(A126, ""\d+\.\d+""))"),"#N/A")</f>
        <v>#N/A</v>
      </c>
    </row>
    <row r="127">
      <c r="A127" s="3" t="s">
        <v>511</v>
      </c>
      <c r="B127" s="7">
        <f>IFERROR(__xludf.DUMMYFUNCTION("VALUE(REGEXEXTRACT(A127, ""\d+\.\d+""))"),0.237256245700034)</f>
        <v>0.2372562457</v>
      </c>
    </row>
    <row r="128">
      <c r="A128" s="3" t="s">
        <v>512</v>
      </c>
      <c r="B128" s="7" t="str">
        <f>IFERROR(__xludf.DUMMYFUNCTION("VALUE(REGEXEXTRACT(A128, ""\d+\.\d+""))"),"#N/A")</f>
        <v>#N/A</v>
      </c>
    </row>
    <row r="129">
      <c r="A129" s="3" t="s">
        <v>513</v>
      </c>
      <c r="B129" s="7">
        <f>IFERROR(__xludf.DUMMYFUNCTION("VALUE(REGEXEXTRACT(A129, ""\d+\.\d+""))"),0.238909248458155)</f>
        <v>0.2389092485</v>
      </c>
    </row>
    <row r="130">
      <c r="A130" s="3" t="s">
        <v>514</v>
      </c>
      <c r="B130" s="7" t="str">
        <f>IFERROR(__xludf.DUMMYFUNCTION("VALUE(REGEXEXTRACT(A130, ""\d+\.\d+""))"),"#N/A")</f>
        <v>#N/A</v>
      </c>
    </row>
    <row r="131">
      <c r="A131" s="3" t="s">
        <v>515</v>
      </c>
      <c r="B131" s="7">
        <f>IFERROR(__xludf.DUMMYFUNCTION("VALUE(REGEXEXTRACT(A131, ""\d+\.\d+""))"),0.259053381769374)</f>
        <v>0.2590533818</v>
      </c>
    </row>
    <row r="132">
      <c r="A132" s="3" t="s">
        <v>516</v>
      </c>
      <c r="B132" s="7" t="str">
        <f>IFERROR(__xludf.DUMMYFUNCTION("VALUE(REGEXEXTRACT(A132, ""\d+\.\d+""))"),"#N/A")</f>
        <v>#N/A</v>
      </c>
    </row>
    <row r="133">
      <c r="A133" s="3" t="s">
        <v>517</v>
      </c>
      <c r="B133" s="7">
        <f>IFERROR(__xludf.DUMMYFUNCTION("VALUE(REGEXEXTRACT(A133, ""\d+\.\d+""))"),0.224484871799597)</f>
        <v>0.2244848718</v>
      </c>
    </row>
    <row r="134">
      <c r="A134" s="3" t="s">
        <v>518</v>
      </c>
      <c r="B134" s="7" t="str">
        <f>IFERROR(__xludf.DUMMYFUNCTION("VALUE(REGEXEXTRACT(A134, ""\d+\.\d+""))"),"#N/A")</f>
        <v>#N/A</v>
      </c>
    </row>
    <row r="135">
      <c r="A135" s="3" t="s">
        <v>519</v>
      </c>
      <c r="B135" s="7">
        <f>IFERROR(__xludf.DUMMYFUNCTION("VALUE(REGEXEXTRACT(A135, ""\d+\.\d+""))"),0.222910122656518)</f>
        <v>0.2229101227</v>
      </c>
    </row>
    <row r="136">
      <c r="A136" s="3" t="s">
        <v>520</v>
      </c>
      <c r="B136" s="7" t="str">
        <f>IFERROR(__xludf.DUMMYFUNCTION("VALUE(REGEXEXTRACT(A136, ""\d+\.\d+""))"),"#N/A")</f>
        <v>#N/A</v>
      </c>
    </row>
    <row r="137">
      <c r="A137" s="3" t="s">
        <v>521</v>
      </c>
      <c r="B137" s="7">
        <f>IFERROR(__xludf.DUMMYFUNCTION("VALUE(REGEXEXTRACT(A137, ""\d+\.\d+""))"),0.224759349737702)</f>
        <v>0.2247593497</v>
      </c>
    </row>
    <row r="138">
      <c r="A138" s="3" t="s">
        <v>522</v>
      </c>
      <c r="B138" s="7" t="str">
        <f>IFERROR(__xludf.DUMMYFUNCTION("VALUE(REGEXEXTRACT(A138, ""\d+\.\d+""))"),"#N/A")</f>
        <v>#N/A</v>
      </c>
    </row>
    <row r="139">
      <c r="A139" s="3" t="s">
        <v>523</v>
      </c>
      <c r="B139" s="7">
        <f>IFERROR(__xludf.DUMMYFUNCTION("VALUE(REGEXEXTRACT(A139, ""\d+\.\d+""))"),0.231255657142242)</f>
        <v>0.2312556571</v>
      </c>
    </row>
    <row r="140">
      <c r="A140" s="3" t="s">
        <v>524</v>
      </c>
      <c r="B140" s="7" t="str">
        <f>IFERROR(__xludf.DUMMYFUNCTION("VALUE(REGEXEXTRACT(A140, ""\d+\.\d+""))"),"#N/A")</f>
        <v>#N/A</v>
      </c>
    </row>
    <row r="141">
      <c r="A141" s="3" t="s">
        <v>525</v>
      </c>
      <c r="B141" s="7">
        <f>IFERROR(__xludf.DUMMYFUNCTION("VALUE(REGEXEXTRACT(A141, ""\d+\.\d+""))"),0.243624945866504)</f>
        <v>0.2436249459</v>
      </c>
    </row>
    <row r="142">
      <c r="A142" s="3" t="s">
        <v>526</v>
      </c>
      <c r="B142" s="7" t="str">
        <f>IFERROR(__xludf.DUMMYFUNCTION("VALUE(REGEXEXTRACT(A142, ""\d+\.\d+""))"),"#N/A")</f>
        <v>#N/A</v>
      </c>
    </row>
    <row r="143">
      <c r="A143" s="3" t="s">
        <v>527</v>
      </c>
      <c r="B143" s="7">
        <f>IFERROR(__xludf.DUMMYFUNCTION("VALUE(REGEXEXTRACT(A143, ""\d+\.\d+""))"),0.247054847980859)</f>
        <v>0.247054848</v>
      </c>
    </row>
    <row r="144">
      <c r="A144" s="3" t="s">
        <v>528</v>
      </c>
      <c r="B144" s="7" t="str">
        <f>IFERROR(__xludf.DUMMYFUNCTION("VALUE(REGEXEXTRACT(A144, ""\d+\.\d+""))"),"#N/A")</f>
        <v>#N/A</v>
      </c>
    </row>
    <row r="145">
      <c r="A145" s="3" t="s">
        <v>529</v>
      </c>
      <c r="B145" s="7">
        <f>IFERROR(__xludf.DUMMYFUNCTION("VALUE(REGEXEXTRACT(A145, ""\d+\.\d+""))"),0.237265317859599)</f>
        <v>0.2372653179</v>
      </c>
    </row>
    <row r="146">
      <c r="A146" s="3" t="s">
        <v>530</v>
      </c>
      <c r="B146" s="7" t="str">
        <f>IFERROR(__xludf.DUMMYFUNCTION("VALUE(REGEXEXTRACT(A146, ""\d+\.\d+""))"),"#N/A")</f>
        <v>#N/A</v>
      </c>
    </row>
    <row r="147">
      <c r="A147" s="3" t="s">
        <v>531</v>
      </c>
      <c r="B147" s="7">
        <f>IFERROR(__xludf.DUMMYFUNCTION("VALUE(REGEXEXTRACT(A147, ""\d+\.\d+""))"),0.225458209325396)</f>
        <v>0.2254582093</v>
      </c>
    </row>
    <row r="148">
      <c r="A148" s="3" t="s">
        <v>532</v>
      </c>
      <c r="B148" s="7" t="str">
        <f>IFERROR(__xludf.DUMMYFUNCTION("VALUE(REGEXEXTRACT(A148, ""\d+\.\d+""))"),"#N/A")</f>
        <v>#N/A</v>
      </c>
    </row>
    <row r="149">
      <c r="A149" s="3" t="s">
        <v>533</v>
      </c>
      <c r="B149" s="7">
        <f>IFERROR(__xludf.DUMMYFUNCTION("VALUE(REGEXEXTRACT(A149, ""\d+\.\d+""))"),0.233306136050911)</f>
        <v>0.2333061361</v>
      </c>
    </row>
    <row r="150">
      <c r="A150" s="3" t="s">
        <v>534</v>
      </c>
      <c r="B150" s="7" t="str">
        <f>IFERROR(__xludf.DUMMYFUNCTION("VALUE(REGEXEXTRACT(A150, ""\d+\.\d+""))"),"#N/A")</f>
        <v>#N/A</v>
      </c>
    </row>
    <row r="151">
      <c r="A151" s="3" t="s">
        <v>535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25"/>
  </cols>
  <sheetData>
    <row r="1">
      <c r="A1" s="3" t="s">
        <v>242</v>
      </c>
      <c r="B1" s="4" t="str">
        <f>IFERROR(__xludf.DUMMYFUNCTION("VALUE(REGEXEXTRACT(A1, ""\d+\.\d+""))"),"#N/A")</f>
        <v>#N/A</v>
      </c>
    </row>
    <row r="2">
      <c r="A2" s="3" t="s">
        <v>166</v>
      </c>
      <c r="B2" s="4" t="str">
        <f>IFERROR(__xludf.DUMMYFUNCTION("VALUE(REGEXEXTRACT(A2, ""\d+\.\d+""))"),"#N/A")</f>
        <v>#N/A</v>
      </c>
    </row>
    <row r="3">
      <c r="A3" s="3" t="s">
        <v>536</v>
      </c>
      <c r="B3" s="4">
        <f>IFERROR(__xludf.DUMMYFUNCTION("VALUE(REGEXEXTRACT(A3, ""\d+\.\d+""))"),0.208052983254705)</f>
        <v>0.2080529833</v>
      </c>
    </row>
    <row r="4">
      <c r="A4" s="3" t="s">
        <v>244</v>
      </c>
      <c r="B4" s="4" t="str">
        <f>IFERROR(__xludf.DUMMYFUNCTION("VALUE(REGEXEXTRACT(A4, ""\d+\.\d+""))"),"#N/A")</f>
        <v>#N/A</v>
      </c>
    </row>
    <row r="5">
      <c r="A5" s="3" t="s">
        <v>537</v>
      </c>
      <c r="B5" s="4">
        <f>IFERROR(__xludf.DUMMYFUNCTION("VALUE(REGEXEXTRACT(A5, ""\d+\.\d+""))"),0.284537221961152)</f>
        <v>0.284537222</v>
      </c>
    </row>
    <row r="6">
      <c r="A6" s="3" t="s">
        <v>538</v>
      </c>
      <c r="B6" s="4" t="str">
        <f>IFERROR(__xludf.DUMMYFUNCTION("VALUE(REGEXEXTRACT(A6, ""\d+\.\d+""))"),"#N/A")</f>
        <v>#N/A</v>
      </c>
    </row>
    <row r="7">
      <c r="A7" s="3" t="s">
        <v>539</v>
      </c>
      <c r="B7" s="4">
        <f>IFERROR(__xludf.DUMMYFUNCTION("VALUE(REGEXEXTRACT(A7, ""\d+\.\d+""))"),0.278883711653521)</f>
        <v>0.2788837117</v>
      </c>
    </row>
    <row r="8">
      <c r="A8" s="3" t="s">
        <v>540</v>
      </c>
      <c r="B8" s="4" t="str">
        <f>IFERROR(__xludf.DUMMYFUNCTION("VALUE(REGEXEXTRACT(A8, ""\d+\.\d+""))"),"#N/A")</f>
        <v>#N/A</v>
      </c>
    </row>
    <row r="9">
      <c r="A9" s="3" t="s">
        <v>541</v>
      </c>
      <c r="B9" s="4">
        <f>IFERROR(__xludf.DUMMYFUNCTION("VALUE(REGEXEXTRACT(A9, ""\d+\.\d+""))"),0.286063613767875)</f>
        <v>0.2860636138</v>
      </c>
    </row>
    <row r="10">
      <c r="A10" s="3" t="s">
        <v>542</v>
      </c>
      <c r="B10" s="4" t="str">
        <f>IFERROR(__xludf.DUMMYFUNCTION("VALUE(REGEXEXTRACT(A10, ""\d+\.\d+""))"),"#N/A")</f>
        <v>#N/A</v>
      </c>
    </row>
    <row r="11">
      <c r="A11" s="3" t="s">
        <v>543</v>
      </c>
      <c r="B11" s="4">
        <f>IFERROR(__xludf.DUMMYFUNCTION("VALUE(REGEXEXTRACT(A11, ""\d+\.\d+""))"),0.282754653944911)</f>
        <v>0.2827546539</v>
      </c>
    </row>
    <row r="12">
      <c r="A12" s="3" t="s">
        <v>544</v>
      </c>
      <c r="B12" s="4" t="str">
        <f>IFERROR(__xludf.DUMMYFUNCTION("VALUE(REGEXEXTRACT(A12, ""\d+\.\d+""))"),"#N/A")</f>
        <v>#N/A</v>
      </c>
    </row>
    <row r="13">
      <c r="A13" s="3" t="s">
        <v>545</v>
      </c>
      <c r="B13" s="4">
        <f>IFERROR(__xludf.DUMMYFUNCTION("VALUE(REGEXEXTRACT(A13, ""\d+\.\d+""))"),0.258411224138778)</f>
        <v>0.2584112241</v>
      </c>
    </row>
    <row r="14">
      <c r="A14" s="3" t="s">
        <v>546</v>
      </c>
      <c r="B14" s="4" t="str">
        <f>IFERROR(__xludf.DUMMYFUNCTION("VALUE(REGEXEXTRACT(A14, ""\d+\.\d+""))"),"#N/A")</f>
        <v>#N/A</v>
      </c>
    </row>
    <row r="15">
      <c r="A15" s="3" t="s">
        <v>547</v>
      </c>
      <c r="B15" s="4">
        <f>IFERROR(__xludf.DUMMYFUNCTION("VALUE(REGEXEXTRACT(A15, ""\d+\.\d+""))"),0.287054611866676)</f>
        <v>0.2870546119</v>
      </c>
    </row>
    <row r="16">
      <c r="A16" s="3" t="s">
        <v>548</v>
      </c>
      <c r="B16" s="4" t="str">
        <f>IFERROR(__xludf.DUMMYFUNCTION("VALUE(REGEXEXTRACT(A16, ""\d+\.\d+""))"),"#N/A")</f>
        <v>#N/A</v>
      </c>
    </row>
    <row r="17">
      <c r="A17" s="3" t="s">
        <v>549</v>
      </c>
      <c r="B17" s="4">
        <f>IFERROR(__xludf.DUMMYFUNCTION("VALUE(REGEXEXTRACT(A17, ""\d+\.\d+""))"),0.252004179412993)</f>
        <v>0.2520041794</v>
      </c>
    </row>
    <row r="18">
      <c r="A18" s="3" t="s">
        <v>550</v>
      </c>
      <c r="B18" s="4" t="str">
        <f>IFERROR(__xludf.DUMMYFUNCTION("VALUE(REGEXEXTRACT(A18, ""\d+\.\d+""))"),"#N/A")</f>
        <v>#N/A</v>
      </c>
    </row>
    <row r="19">
      <c r="A19" s="3" t="s">
        <v>551</v>
      </c>
      <c r="B19" s="4">
        <f>IFERROR(__xludf.DUMMYFUNCTION("VALUE(REGEXEXTRACT(A19, ""\d+\.\d+""))"),0.26141944935869)</f>
        <v>0.2614194494</v>
      </c>
    </row>
    <row r="20">
      <c r="A20" s="3" t="s">
        <v>552</v>
      </c>
      <c r="B20" s="4" t="str">
        <f>IFERROR(__xludf.DUMMYFUNCTION("VALUE(REGEXEXTRACT(A20, ""\d+\.\d+""))"),"#N/A")</f>
        <v>#N/A</v>
      </c>
    </row>
    <row r="21">
      <c r="A21" s="3" t="s">
        <v>553</v>
      </c>
      <c r="B21" s="4">
        <f>IFERROR(__xludf.DUMMYFUNCTION("VALUE(REGEXEXTRACT(A21, ""\d+\.\d+""))"),0.243455053073861)</f>
        <v>0.2434550531</v>
      </c>
    </row>
    <row r="22">
      <c r="A22" s="3" t="s">
        <v>554</v>
      </c>
      <c r="B22" s="4" t="str">
        <f>IFERROR(__xludf.DUMMYFUNCTION("VALUE(REGEXEXTRACT(A22, ""\d+\.\d+""))"),"#N/A")</f>
        <v>#N/A</v>
      </c>
    </row>
    <row r="23">
      <c r="A23" s="3" t="s">
        <v>555</v>
      </c>
      <c r="B23" s="4">
        <f>IFERROR(__xludf.DUMMYFUNCTION("VALUE(REGEXEXTRACT(A23, ""\d+\.\d+""))"),0.242828250543638)</f>
        <v>0.2428282505</v>
      </c>
    </row>
    <row r="24">
      <c r="A24" s="3" t="s">
        <v>556</v>
      </c>
      <c r="B24" s="4" t="str">
        <f>IFERROR(__xludf.DUMMYFUNCTION("VALUE(REGEXEXTRACT(A24, ""\d+\.\d+""))"),"#N/A")</f>
        <v>#N/A</v>
      </c>
    </row>
    <row r="25">
      <c r="A25" s="3" t="s">
        <v>557</v>
      </c>
      <c r="B25" s="4">
        <f>IFERROR(__xludf.DUMMYFUNCTION("VALUE(REGEXEXTRACT(A25, ""\d+\.\d+""))"),0.251331309662022)</f>
        <v>0.2513313097</v>
      </c>
    </row>
    <row r="26">
      <c r="A26" s="3" t="s">
        <v>558</v>
      </c>
      <c r="B26" s="4" t="str">
        <f>IFERROR(__xludf.DUMMYFUNCTION("VALUE(REGEXEXTRACT(A26, ""\d+\.\d+""))"),"#N/A")</f>
        <v>#N/A</v>
      </c>
    </row>
    <row r="27">
      <c r="A27" s="3" t="s">
        <v>559</v>
      </c>
      <c r="B27" s="4">
        <f>IFERROR(__xludf.DUMMYFUNCTION("VALUE(REGEXEXTRACT(A27, ""\d+\.\d+""))"),0.251995015111307)</f>
        <v>0.2519950151</v>
      </c>
    </row>
    <row r="28">
      <c r="A28" s="3" t="s">
        <v>560</v>
      </c>
      <c r="B28" s="4" t="str">
        <f>IFERROR(__xludf.DUMMYFUNCTION("VALUE(REGEXEXTRACT(A28, ""\d+\.\d+""))"),"#N/A")</f>
        <v>#N/A</v>
      </c>
    </row>
    <row r="29">
      <c r="A29" s="3" t="s">
        <v>561</v>
      </c>
      <c r="B29" s="4">
        <f>IFERROR(__xludf.DUMMYFUNCTION("VALUE(REGEXEXTRACT(A29, ""\d+\.\d+""))"),0.246289659504152)</f>
        <v>0.2462896595</v>
      </c>
    </row>
    <row r="30">
      <c r="A30" s="3" t="s">
        <v>562</v>
      </c>
      <c r="B30" s="4" t="str">
        <f>IFERROR(__xludf.DUMMYFUNCTION("VALUE(REGEXEXTRACT(A30, ""\d+\.\d+""))"),"#N/A")</f>
        <v>#N/A</v>
      </c>
    </row>
    <row r="31">
      <c r="A31" s="3" t="s">
        <v>563</v>
      </c>
      <c r="B31" s="4">
        <f>IFERROR(__xludf.DUMMYFUNCTION("VALUE(REGEXEXTRACT(A31, ""\d+\.\d+""))"),0.216972954752076)</f>
        <v>0.2169729548</v>
      </c>
    </row>
    <row r="32">
      <c r="A32" s="3" t="s">
        <v>564</v>
      </c>
      <c r="B32" s="4" t="str">
        <f>IFERROR(__xludf.DUMMYFUNCTION("VALUE(REGEXEXTRACT(A32, ""\d+\.\d+""))"),"#N/A")</f>
        <v>#N/A</v>
      </c>
    </row>
    <row r="33">
      <c r="A33" s="3" t="s">
        <v>565</v>
      </c>
      <c r="B33" s="4">
        <f>IFERROR(__xludf.DUMMYFUNCTION("VALUE(REGEXEXTRACT(A33, ""\d+\.\d+""))"),0.278477347627647)</f>
        <v>0.2784773476</v>
      </c>
    </row>
    <row r="34">
      <c r="A34" s="3" t="s">
        <v>566</v>
      </c>
      <c r="B34" s="4" t="str">
        <f>IFERROR(__xludf.DUMMYFUNCTION("VALUE(REGEXEXTRACT(A34, ""\d+\.\d+""))"),"#N/A")</f>
        <v>#N/A</v>
      </c>
    </row>
    <row r="35">
      <c r="A35" s="3" t="s">
        <v>567</v>
      </c>
      <c r="B35" s="4">
        <f>IFERROR(__xludf.DUMMYFUNCTION("VALUE(REGEXEXTRACT(A35, ""\d+\.\d+""))"),0.212367969940169)</f>
        <v>0.2123679699</v>
      </c>
    </row>
    <row r="36">
      <c r="A36" s="3" t="s">
        <v>568</v>
      </c>
      <c r="B36" s="4" t="str">
        <f>IFERROR(__xludf.DUMMYFUNCTION("VALUE(REGEXEXTRACT(A36, ""\d+\.\d+""))"),"#N/A")</f>
        <v>#N/A</v>
      </c>
    </row>
    <row r="37">
      <c r="A37" s="3" t="s">
        <v>569</v>
      </c>
      <c r="B37" s="4">
        <f>IFERROR(__xludf.DUMMYFUNCTION("VALUE(REGEXEXTRACT(A37, ""\d+\.\d+""))"),0.22567842899221)</f>
        <v>0.225678429</v>
      </c>
    </row>
    <row r="38">
      <c r="A38" s="3" t="s">
        <v>570</v>
      </c>
      <c r="B38" s="4" t="str">
        <f>IFERROR(__xludf.DUMMYFUNCTION("VALUE(REGEXEXTRACT(A38, ""\d+\.\d+""))"),"#N/A")</f>
        <v>#N/A</v>
      </c>
    </row>
    <row r="39">
      <c r="A39" s="3" t="s">
        <v>571</v>
      </c>
      <c r="B39" s="4">
        <f>IFERROR(__xludf.DUMMYFUNCTION("VALUE(REGEXEXTRACT(A39, ""\d+\.\d+""))"),0.205933952528379)</f>
        <v>0.2059339525</v>
      </c>
    </row>
    <row r="40">
      <c r="A40" s="3" t="s">
        <v>572</v>
      </c>
      <c r="B40" s="4" t="str">
        <f>IFERROR(__xludf.DUMMYFUNCTION("VALUE(REGEXEXTRACT(A40, ""\d+\.\d+""))"),"#N/A")</f>
        <v>#N/A</v>
      </c>
    </row>
    <row r="41">
      <c r="A41" s="3" t="s">
        <v>573</v>
      </c>
      <c r="B41" s="4">
        <f>IFERROR(__xludf.DUMMYFUNCTION("VALUE(REGEXEXTRACT(A41, ""\d+\.\d+""))"),0.197647049225391)</f>
        <v>0.1976470492</v>
      </c>
    </row>
    <row r="42">
      <c r="A42" s="3" t="s">
        <v>574</v>
      </c>
      <c r="B42" s="4" t="str">
        <f>IFERROR(__xludf.DUMMYFUNCTION("VALUE(REGEXEXTRACT(A42, ""\d+\.\d+""))"),"#N/A")</f>
        <v>#N/A</v>
      </c>
    </row>
    <row r="43">
      <c r="A43" s="3" t="s">
        <v>575</v>
      </c>
      <c r="B43" s="4">
        <f>IFERROR(__xludf.DUMMYFUNCTION("VALUE(REGEXEXTRACT(A43, ""\d+\.\d+""))"),0.207106985063762)</f>
        <v>0.2071069851</v>
      </c>
    </row>
    <row r="44">
      <c r="A44" s="3" t="s">
        <v>576</v>
      </c>
      <c r="B44" s="4" t="str">
        <f>IFERROR(__xludf.DUMMYFUNCTION("VALUE(REGEXEXTRACT(A44, ""\d+\.\d+""))"),"#N/A")</f>
        <v>#N/A</v>
      </c>
    </row>
    <row r="45">
      <c r="A45" s="3" t="s">
        <v>577</v>
      </c>
      <c r="B45" s="4">
        <f>IFERROR(__xludf.DUMMYFUNCTION("VALUE(REGEXEXTRACT(A45, ""\d+\.\d+""))"),0.209481909814364)</f>
        <v>0.2094819098</v>
      </c>
    </row>
    <row r="46">
      <c r="A46" s="3" t="s">
        <v>578</v>
      </c>
      <c r="B46" s="4" t="str">
        <f>IFERROR(__xludf.DUMMYFUNCTION("VALUE(REGEXEXTRACT(A46, ""\d+\.\d+""))"),"#N/A")</f>
        <v>#N/A</v>
      </c>
    </row>
    <row r="47">
      <c r="A47" s="3" t="s">
        <v>579</v>
      </c>
      <c r="B47" s="4">
        <f>IFERROR(__xludf.DUMMYFUNCTION("VALUE(REGEXEXTRACT(A47, ""\d+\.\d+""))"),0.201738633501646)</f>
        <v>0.2017386335</v>
      </c>
    </row>
    <row r="48">
      <c r="A48" s="3" t="s">
        <v>580</v>
      </c>
      <c r="B48" s="4" t="str">
        <f>IFERROR(__xludf.DUMMYFUNCTION("VALUE(REGEXEXTRACT(A48, ""\d+\.\d+""))"),"#N/A")</f>
        <v>#N/A</v>
      </c>
    </row>
    <row r="49">
      <c r="A49" s="3" t="s">
        <v>581</v>
      </c>
      <c r="B49" s="4">
        <f>IFERROR(__xludf.DUMMYFUNCTION("VALUE(REGEXEXTRACT(A49, ""\d+\.\d+""))"),0.198702456585704)</f>
        <v>0.1987024566</v>
      </c>
    </row>
    <row r="50">
      <c r="A50" s="3" t="s">
        <v>582</v>
      </c>
      <c r="B50" s="4" t="str">
        <f>IFERROR(__xludf.DUMMYFUNCTION("VALUE(REGEXEXTRACT(A50, ""\d+\.\d+""))"),"#N/A")</f>
        <v>#N/A</v>
      </c>
    </row>
    <row r="51">
      <c r="A51" s="3" t="s">
        <v>583</v>
      </c>
      <c r="B51" s="4">
        <f>IFERROR(__xludf.DUMMYFUNCTION("VALUE(REGEXEXTRACT(A51, ""\d+\.\d+""))"),0.200096217489188)</f>
        <v>0.2000962175</v>
      </c>
    </row>
    <row r="52">
      <c r="A52" s="3" t="s">
        <v>584</v>
      </c>
      <c r="B52" s="4" t="str">
        <f>IFERROR(__xludf.DUMMYFUNCTION("VALUE(REGEXEXTRACT(A52, ""\d+\.\d+""))"),"#N/A")</f>
        <v>#N/A</v>
      </c>
    </row>
    <row r="53">
      <c r="A53" s="3" t="s">
        <v>585</v>
      </c>
      <c r="B53" s="4">
        <f>IFERROR(__xludf.DUMMYFUNCTION("VALUE(REGEXEXTRACT(A53, ""\d+\.\d+""))"),0.288243698246842)</f>
        <v>0.2882436982</v>
      </c>
    </row>
    <row r="54">
      <c r="A54" s="3" t="s">
        <v>586</v>
      </c>
      <c r="B54" s="4" t="str">
        <f>IFERROR(__xludf.DUMMYFUNCTION("VALUE(REGEXEXTRACT(A54, ""\d+\.\d+""))"),"#N/A")</f>
        <v>#N/A</v>
      </c>
    </row>
    <row r="55">
      <c r="A55" s="3" t="s">
        <v>587</v>
      </c>
      <c r="B55" s="4">
        <f>IFERROR(__xludf.DUMMYFUNCTION("VALUE(REGEXEXTRACT(A55, ""\d+\.\d+""))"),0.319010781395891)</f>
        <v>0.3190107814</v>
      </c>
    </row>
    <row r="56">
      <c r="A56" s="3" t="s">
        <v>588</v>
      </c>
      <c r="B56" s="4" t="str">
        <f>IFERROR(__xludf.DUMMYFUNCTION("VALUE(REGEXEXTRACT(A56, ""\d+\.\d+""))"),"#N/A")</f>
        <v>#N/A</v>
      </c>
    </row>
    <row r="57">
      <c r="A57" s="3" t="s">
        <v>589</v>
      </c>
      <c r="B57" s="4">
        <f>IFERROR(__xludf.DUMMYFUNCTION("VALUE(REGEXEXTRACT(A57, ""\d+\.\d+""))"),0.256449687331072)</f>
        <v>0.2564496873</v>
      </c>
    </row>
    <row r="58">
      <c r="A58" s="3" t="s">
        <v>590</v>
      </c>
      <c r="B58" s="4" t="str">
        <f>IFERROR(__xludf.DUMMYFUNCTION("VALUE(REGEXEXTRACT(A58, ""\d+\.\d+""))"),"#N/A")</f>
        <v>#N/A</v>
      </c>
    </row>
    <row r="59">
      <c r="A59" s="3" t="s">
        <v>591</v>
      </c>
      <c r="B59" s="4">
        <f>IFERROR(__xludf.DUMMYFUNCTION("VALUE(REGEXEXTRACT(A59, ""\d+\.\d+""))"),0.255965250135141)</f>
        <v>0.2559652501</v>
      </c>
    </row>
    <row r="60">
      <c r="A60" s="3" t="s">
        <v>592</v>
      </c>
      <c r="B60" s="4" t="str">
        <f>IFERROR(__xludf.DUMMYFUNCTION("VALUE(REGEXEXTRACT(A60, ""\d+\.\d+""))"),"#N/A")</f>
        <v>#N/A</v>
      </c>
    </row>
    <row r="61">
      <c r="A61" s="3" t="s">
        <v>593</v>
      </c>
      <c r="B61" s="4">
        <f>IFERROR(__xludf.DUMMYFUNCTION("VALUE(REGEXEXTRACT(A61, ""\d+\.\d+""))"),0.250349389481669)</f>
        <v>0.2503493895</v>
      </c>
    </row>
    <row r="62">
      <c r="A62" s="3" t="s">
        <v>594</v>
      </c>
      <c r="B62" s="4" t="str">
        <f>IFERROR(__xludf.DUMMYFUNCTION("VALUE(REGEXEXTRACT(A62, ""\d+\.\d+""))"),"#N/A")</f>
        <v>#N/A</v>
      </c>
    </row>
    <row r="63">
      <c r="A63" s="3" t="s">
        <v>595</v>
      </c>
      <c r="B63" s="4">
        <f>IFERROR(__xludf.DUMMYFUNCTION("VALUE(REGEXEXTRACT(A63, ""\d+\.\d+""))"),0.251625711413951)</f>
        <v>0.2516257114</v>
      </c>
    </row>
    <row r="64">
      <c r="A64" s="3" t="s">
        <v>596</v>
      </c>
      <c r="B64" s="4" t="str">
        <f>IFERROR(__xludf.DUMMYFUNCTION("VALUE(REGEXEXTRACT(A64, ""\d+\.\d+""))"),"#N/A")</f>
        <v>#N/A</v>
      </c>
    </row>
    <row r="65">
      <c r="A65" s="3" t="s">
        <v>597</v>
      </c>
      <c r="B65" s="4">
        <f>IFERROR(__xludf.DUMMYFUNCTION("VALUE(REGEXEXTRACT(A65, ""\d+\.\d+""))"),0.222318337971153)</f>
        <v>0.222318338</v>
      </c>
    </row>
    <row r="66">
      <c r="A66" s="3" t="s">
        <v>598</v>
      </c>
      <c r="B66" s="4" t="str">
        <f>IFERROR(__xludf.DUMMYFUNCTION("VALUE(REGEXEXTRACT(A66, ""\d+\.\d+""))"),"#N/A")</f>
        <v>#N/A</v>
      </c>
    </row>
    <row r="67">
      <c r="A67" s="3" t="s">
        <v>599</v>
      </c>
      <c r="B67" s="4">
        <f>IFERROR(__xludf.DUMMYFUNCTION("VALUE(REGEXEXTRACT(A67, ""\d+\.\d+""))"),0.284681362950882)</f>
        <v>0.284681363</v>
      </c>
    </row>
    <row r="68">
      <c r="A68" s="3" t="s">
        <v>600</v>
      </c>
      <c r="B68" s="4" t="str">
        <f>IFERROR(__xludf.DUMMYFUNCTION("VALUE(REGEXEXTRACT(A68, ""\d+\.\d+""))"),"#N/A")</f>
        <v>#N/A</v>
      </c>
    </row>
    <row r="69">
      <c r="A69" s="3" t="s">
        <v>601</v>
      </c>
      <c r="B69" s="4">
        <f>IFERROR(__xludf.DUMMYFUNCTION("VALUE(REGEXEXTRACT(A69, ""\d+\.\d+""))"),0.217803349135706)</f>
        <v>0.2178033491</v>
      </c>
    </row>
    <row r="70">
      <c r="A70" s="3" t="s">
        <v>602</v>
      </c>
      <c r="B70" s="4" t="str">
        <f>IFERROR(__xludf.DUMMYFUNCTION("VALUE(REGEXEXTRACT(A70, ""\d+\.\d+""))"),"#N/A")</f>
        <v>#N/A</v>
      </c>
    </row>
    <row r="71">
      <c r="A71" s="3" t="s">
        <v>603</v>
      </c>
      <c r="B71" s="4">
        <f>IFERROR(__xludf.DUMMYFUNCTION("VALUE(REGEXEXTRACT(A71, ""\d+\.\d+""))"),0.223879194770013)</f>
        <v>0.2238791948</v>
      </c>
    </row>
    <row r="72">
      <c r="A72" s="3" t="s">
        <v>604</v>
      </c>
      <c r="B72" s="4" t="str">
        <f>IFERROR(__xludf.DUMMYFUNCTION("VALUE(REGEXEXTRACT(A72, ""\d+\.\d+""))"),"#N/A")</f>
        <v>#N/A</v>
      </c>
    </row>
    <row r="73">
      <c r="A73" s="3" t="s">
        <v>605</v>
      </c>
      <c r="B73" s="4">
        <f>IFERROR(__xludf.DUMMYFUNCTION("VALUE(REGEXEXTRACT(A73, ""\d+\.\d+""))"),0.19981799435783)</f>
        <v>0.1998179944</v>
      </c>
    </row>
    <row r="74">
      <c r="A74" s="3" t="s">
        <v>606</v>
      </c>
      <c r="B74" s="4" t="str">
        <f>IFERROR(__xludf.DUMMYFUNCTION("VALUE(REGEXEXTRACT(A74, ""\d+\.\d+""))"),"#N/A")</f>
        <v>#N/A</v>
      </c>
    </row>
    <row r="75">
      <c r="A75" s="3" t="s">
        <v>607</v>
      </c>
      <c r="B75" s="4">
        <f>IFERROR(__xludf.DUMMYFUNCTION("VALUE(REGEXEXTRACT(A75, ""\d+\.\d+""))"),0.229981617647058)</f>
        <v>0.2299816176</v>
      </c>
    </row>
    <row r="76">
      <c r="A76" s="3" t="s">
        <v>608</v>
      </c>
      <c r="B76" s="4" t="str">
        <f>IFERROR(__xludf.DUMMYFUNCTION("VALUE(REGEXEXTRACT(A76, ""\d+\.\d+""))"),"#N/A")</f>
        <v>#N/A</v>
      </c>
    </row>
    <row r="77">
      <c r="A77" s="3" t="s">
        <v>609</v>
      </c>
      <c r="B77" s="4">
        <f>IFERROR(__xludf.DUMMYFUNCTION("VALUE(REGEXEXTRACT(A77, ""\d+\.\d+""))"),0.2905993748925)</f>
        <v>0.2905993749</v>
      </c>
    </row>
    <row r="78">
      <c r="A78" s="3" t="s">
        <v>610</v>
      </c>
      <c r="B78" s="4" t="str">
        <f>IFERROR(__xludf.DUMMYFUNCTION("VALUE(REGEXEXTRACT(A78, ""\d+\.\d+""))"),"#N/A")</f>
        <v>#N/A</v>
      </c>
    </row>
    <row r="79">
      <c r="A79" s="3" t="s">
        <v>611</v>
      </c>
      <c r="B79" s="4">
        <f>IFERROR(__xludf.DUMMYFUNCTION("VALUE(REGEXEXTRACT(A79, ""\d+\.\d+""))"),0.226411408039092)</f>
        <v>0.226411408</v>
      </c>
    </row>
    <row r="80">
      <c r="A80" s="3" t="s">
        <v>612</v>
      </c>
      <c r="B80" s="4" t="str">
        <f>IFERROR(__xludf.DUMMYFUNCTION("VALUE(REGEXEXTRACT(A80, ""\d+\.\d+""))"),"#N/A")</f>
        <v>#N/A</v>
      </c>
    </row>
    <row r="81">
      <c r="A81" s="3" t="s">
        <v>613</v>
      </c>
      <c r="B81" s="4">
        <f>IFERROR(__xludf.DUMMYFUNCTION("VALUE(REGEXEXTRACT(A81, ""\d+\.\d+""))"),0.224396386569978)</f>
        <v>0.2243963866</v>
      </c>
    </row>
    <row r="82">
      <c r="A82" s="3" t="s">
        <v>614</v>
      </c>
      <c r="B82" s="4" t="str">
        <f>IFERROR(__xludf.DUMMYFUNCTION("VALUE(REGEXEXTRACT(A82, ""\d+\.\d+""))"),"#N/A")</f>
        <v>#N/A</v>
      </c>
    </row>
    <row r="83">
      <c r="A83" s="3" t="s">
        <v>615</v>
      </c>
      <c r="B83" s="4">
        <f>IFERROR(__xludf.DUMMYFUNCTION("VALUE(REGEXEXTRACT(A83, ""\d+\.\d+""))"),0.213756770526192)</f>
        <v>0.2137567705</v>
      </c>
    </row>
    <row r="84">
      <c r="A84" s="3" t="s">
        <v>616</v>
      </c>
      <c r="B84" s="4" t="str">
        <f>IFERROR(__xludf.DUMMYFUNCTION("VALUE(REGEXEXTRACT(A84, ""\d+\.\d+""))"),"#N/A")</f>
        <v>#N/A</v>
      </c>
    </row>
    <row r="85">
      <c r="A85" s="3" t="s">
        <v>617</v>
      </c>
      <c r="B85" s="4">
        <f>IFERROR(__xludf.DUMMYFUNCTION("VALUE(REGEXEXTRACT(A85, ""\d+\.\d+""))"),0.213282682042115)</f>
        <v>0.213282682</v>
      </c>
    </row>
    <row r="86">
      <c r="A86" s="3" t="s">
        <v>618</v>
      </c>
      <c r="B86" s="4" t="str">
        <f>IFERROR(__xludf.DUMMYFUNCTION("VALUE(REGEXEXTRACT(A86, ""\d+\.\d+""))"),"#N/A")</f>
        <v>#N/A</v>
      </c>
    </row>
    <row r="87">
      <c r="A87" s="3" t="s">
        <v>619</v>
      </c>
      <c r="B87" s="4">
        <f>IFERROR(__xludf.DUMMYFUNCTION("VALUE(REGEXEXTRACT(A87, ""\d+\.\d+""))"),0.207380146137402)</f>
        <v>0.2073801461</v>
      </c>
    </row>
    <row r="88">
      <c r="A88" s="3" t="s">
        <v>620</v>
      </c>
      <c r="B88" s="4" t="str">
        <f>IFERROR(__xludf.DUMMYFUNCTION("VALUE(REGEXEXTRACT(A88, ""\d+\.\d+""))"),"#N/A")</f>
        <v>#N/A</v>
      </c>
    </row>
    <row r="89">
      <c r="A89" s="3" t="s">
        <v>621</v>
      </c>
      <c r="B89" s="4">
        <f>IFERROR(__xludf.DUMMYFUNCTION("VALUE(REGEXEXTRACT(A89, ""\d+\.\d+""))"),0.207818162901125)</f>
        <v>0.2078181629</v>
      </c>
    </row>
    <row r="90">
      <c r="A90" s="3" t="s">
        <v>622</v>
      </c>
      <c r="B90" s="4" t="str">
        <f>IFERROR(__xludf.DUMMYFUNCTION("VALUE(REGEXEXTRACT(A90, ""\d+\.\d+""))"),"#N/A")</f>
        <v>#N/A</v>
      </c>
    </row>
    <row r="91">
      <c r="A91" s="3" t="s">
        <v>623</v>
      </c>
      <c r="B91" s="4">
        <f>IFERROR(__xludf.DUMMYFUNCTION("VALUE(REGEXEXTRACT(A91, ""\d+\.\d+""))"),0.208507096095016)</f>
        <v>0.2085070961</v>
      </c>
    </row>
    <row r="92">
      <c r="A92" s="3" t="s">
        <v>624</v>
      </c>
      <c r="B92" s="4" t="str">
        <f>IFERROR(__xludf.DUMMYFUNCTION("VALUE(REGEXEXTRACT(A92, ""\d+\.\d+""))"),"#N/A")</f>
        <v>#N/A</v>
      </c>
    </row>
    <row r="93">
      <c r="A93" s="3" t="s">
        <v>625</v>
      </c>
      <c r="B93" s="4">
        <f>IFERROR(__xludf.DUMMYFUNCTION("VALUE(REGEXEXTRACT(A93, ""\d+\.\d+""))"),0.217139975781979)</f>
        <v>0.2171399758</v>
      </c>
    </row>
    <row r="94">
      <c r="A94" s="3" t="s">
        <v>626</v>
      </c>
      <c r="B94" s="4" t="str">
        <f>IFERROR(__xludf.DUMMYFUNCTION("VALUE(REGEXEXTRACT(A94, ""\d+\.\d+""))"),"#N/A")</f>
        <v>#N/A</v>
      </c>
    </row>
    <row r="95">
      <c r="A95" s="3" t="s">
        <v>627</v>
      </c>
      <c r="B95" s="4">
        <f>IFERROR(__xludf.DUMMYFUNCTION("VALUE(REGEXEXTRACT(A95, ""\d+\.\d+""))"),0.300698805838124)</f>
        <v>0.3006988058</v>
      </c>
    </row>
    <row r="96">
      <c r="A96" s="3" t="s">
        <v>628</v>
      </c>
      <c r="B96" s="4" t="str">
        <f>IFERROR(__xludf.DUMMYFUNCTION("VALUE(REGEXEXTRACT(A96, ""\d+\.\d+""))"),"#N/A")</f>
        <v>#N/A</v>
      </c>
    </row>
    <row r="97">
      <c r="A97" s="3" t="s">
        <v>629</v>
      </c>
      <c r="B97" s="4">
        <f>IFERROR(__xludf.DUMMYFUNCTION("VALUE(REGEXEXTRACT(A97, ""\d+\.\d+""))"),0.296552539052901)</f>
        <v>0.2965525391</v>
      </c>
    </row>
    <row r="98">
      <c r="A98" s="3" t="s">
        <v>630</v>
      </c>
      <c r="B98" s="4" t="str">
        <f>IFERROR(__xludf.DUMMYFUNCTION("VALUE(REGEXEXTRACT(A98, ""\d+\.\d+""))"),"#N/A")</f>
        <v>#N/A</v>
      </c>
    </row>
    <row r="99">
      <c r="A99" s="3" t="s">
        <v>631</v>
      </c>
      <c r="B99" s="4">
        <f>IFERROR(__xludf.DUMMYFUNCTION("VALUE(REGEXEXTRACT(A99, ""\d+\.\d+""))"),0.213358365275934)</f>
        <v>0.2133583653</v>
      </c>
    </row>
    <row r="100">
      <c r="A100" s="3" t="s">
        <v>632</v>
      </c>
      <c r="B100" s="4" t="str">
        <f>IFERROR(__xludf.DUMMYFUNCTION("VALUE(REGEXEXTRACT(A100, ""\d+\.\d+""))"),"#N/A")</f>
        <v>#N/A</v>
      </c>
    </row>
    <row r="101">
      <c r="A101" s="3" t="s">
        <v>633</v>
      </c>
      <c r="B101" s="4">
        <f>IFERROR(__xludf.DUMMYFUNCTION("VALUE(REGEXEXTRACT(A101, ""\d+\.\d+""))"),0.303496664839181)</f>
        <v>0.3034966648</v>
      </c>
    </row>
    <row r="102">
      <c r="A102" s="3" t="s">
        <v>634</v>
      </c>
      <c r="B102" s="4" t="str">
        <f>IFERROR(__xludf.DUMMYFUNCTION("VALUE(REGEXEXTRACT(A102, ""\d+\.\d+""))"),"#N/A")</f>
        <v>#N/A</v>
      </c>
    </row>
    <row r="103">
      <c r="A103" s="3" t="s">
        <v>635</v>
      </c>
      <c r="B103" s="4">
        <f>IFERROR(__xludf.DUMMYFUNCTION("VALUE(REGEXEXTRACT(A103, ""\d+\.\d+""))"),0.228487262503685)</f>
        <v>0.2284872625</v>
      </c>
    </row>
    <row r="104">
      <c r="A104" s="3" t="s">
        <v>636</v>
      </c>
      <c r="B104" s="4" t="str">
        <f>IFERROR(__xludf.DUMMYFUNCTION("VALUE(REGEXEXTRACT(A104, ""\d+\.\d+""))"),"#N/A")</f>
        <v>#N/A</v>
      </c>
    </row>
    <row r="105">
      <c r="A105" s="3" t="s">
        <v>637</v>
      </c>
      <c r="B105" s="4">
        <f>IFERROR(__xludf.DUMMYFUNCTION("VALUE(REGEXEXTRACT(A105, ""\d+\.\d+""))"),0.213801728202245)</f>
        <v>0.2138017282</v>
      </c>
    </row>
    <row r="106">
      <c r="A106" s="3" t="s">
        <v>638</v>
      </c>
      <c r="B106" s="4" t="str">
        <f>IFERROR(__xludf.DUMMYFUNCTION("VALUE(REGEXEXTRACT(A106, ""\d+\.\d+""))"),"#N/A")</f>
        <v>#N/A</v>
      </c>
    </row>
    <row r="107">
      <c r="A107" s="3" t="s">
        <v>639</v>
      </c>
      <c r="B107" s="4">
        <f>IFERROR(__xludf.DUMMYFUNCTION("VALUE(REGEXEXTRACT(A107, ""\d+\.\d+""))"),0.206485632356012)</f>
        <v>0.2064856324</v>
      </c>
    </row>
    <row r="108">
      <c r="A108" s="3" t="s">
        <v>640</v>
      </c>
      <c r="B108" s="4" t="str">
        <f>IFERROR(__xludf.DUMMYFUNCTION("VALUE(REGEXEXTRACT(A108, ""\d+\.\d+""))"),"#N/A")</f>
        <v>#N/A</v>
      </c>
    </row>
    <row r="109">
      <c r="A109" s="3" t="s">
        <v>641</v>
      </c>
      <c r="B109" s="4">
        <f>IFERROR(__xludf.DUMMYFUNCTION("VALUE(REGEXEXTRACT(A109, ""\d+\.\d+""))"),0.274240858349918)</f>
        <v>0.2742408583</v>
      </c>
    </row>
    <row r="110">
      <c r="A110" s="3" t="s">
        <v>642</v>
      </c>
      <c r="B110" s="4" t="str">
        <f>IFERROR(__xludf.DUMMYFUNCTION("VALUE(REGEXEXTRACT(A110, ""\d+\.\d+""))"),"#N/A")</f>
        <v>#N/A</v>
      </c>
    </row>
    <row r="111">
      <c r="A111" s="3" t="s">
        <v>643</v>
      </c>
      <c r="B111" s="4">
        <f>IFERROR(__xludf.DUMMYFUNCTION("VALUE(REGEXEXTRACT(A111, ""\d+\.\d+""))"),0.314725387687969)</f>
        <v>0.3147253877</v>
      </c>
    </row>
    <row r="112">
      <c r="A112" s="3" t="s">
        <v>644</v>
      </c>
      <c r="B112" s="4" t="str">
        <f>IFERROR(__xludf.DUMMYFUNCTION("VALUE(REGEXEXTRACT(A112, ""\d+\.\d+""))"),"#N/A")</f>
        <v>#N/A</v>
      </c>
    </row>
    <row r="113">
      <c r="A113" s="3" t="s">
        <v>645</v>
      </c>
      <c r="B113" s="4">
        <f>IFERROR(__xludf.DUMMYFUNCTION("VALUE(REGEXEXTRACT(A113, ""\d+\.\d+""))"),0.245317988215022)</f>
        <v>0.2453179882</v>
      </c>
    </row>
    <row r="114">
      <c r="A114" s="3" t="s">
        <v>646</v>
      </c>
      <c r="B114" s="4" t="str">
        <f>IFERROR(__xludf.DUMMYFUNCTION("VALUE(REGEXEXTRACT(A114, ""\d+\.\d+""))"),"#N/A")</f>
        <v>#N/A</v>
      </c>
    </row>
    <row r="115">
      <c r="A115" s="3" t="s">
        <v>647</v>
      </c>
      <c r="B115" s="4">
        <f>IFERROR(__xludf.DUMMYFUNCTION("VALUE(REGEXEXTRACT(A115, ""\d+\.\d+""))"),0.243893309791021)</f>
        <v>0.2438933098</v>
      </c>
    </row>
    <row r="116">
      <c r="A116" s="3" t="s">
        <v>648</v>
      </c>
      <c r="B116" s="4" t="str">
        <f>IFERROR(__xludf.DUMMYFUNCTION("VALUE(REGEXEXTRACT(A116, ""\d+\.\d+""))"),"#N/A")</f>
        <v>#N/A</v>
      </c>
    </row>
    <row r="117">
      <c r="A117" s="3" t="s">
        <v>649</v>
      </c>
      <c r="B117" s="4">
        <f>IFERROR(__xludf.DUMMYFUNCTION("VALUE(REGEXEXTRACT(A117, ""\d+\.\d+""))"),0.236625548245614)</f>
        <v>0.2366255482</v>
      </c>
    </row>
    <row r="118">
      <c r="A118" s="3" t="s">
        <v>650</v>
      </c>
      <c r="B118" s="4" t="str">
        <f>IFERROR(__xludf.DUMMYFUNCTION("VALUE(REGEXEXTRACT(A118, ""\d+\.\d+""))"),"#N/A")</f>
        <v>#N/A</v>
      </c>
    </row>
    <row r="119">
      <c r="A119" s="3" t="s">
        <v>651</v>
      </c>
      <c r="B119" s="4">
        <f>IFERROR(__xludf.DUMMYFUNCTION("VALUE(REGEXEXTRACT(A119, ""\d+\.\d+""))"),0.241265485635043)</f>
        <v>0.2412654856</v>
      </c>
    </row>
    <row r="120">
      <c r="A120" s="3" t="s">
        <v>652</v>
      </c>
      <c r="B120" s="4" t="str">
        <f>IFERROR(__xludf.DUMMYFUNCTION("VALUE(REGEXEXTRACT(A120, ""\d+\.\d+""))"),"#N/A")</f>
        <v>#N/A</v>
      </c>
    </row>
    <row r="121">
      <c r="A121" s="3" t="s">
        <v>653</v>
      </c>
      <c r="B121" s="4">
        <f>IFERROR(__xludf.DUMMYFUNCTION("VALUE(REGEXEXTRACT(A121, ""\d+\.\d+""))"),0.255283528981768)</f>
        <v>0.255283529</v>
      </c>
    </row>
    <row r="122">
      <c r="A122" s="3" t="s">
        <v>654</v>
      </c>
      <c r="B122" s="4" t="str">
        <f>IFERROR(__xludf.DUMMYFUNCTION("VALUE(REGEXEXTRACT(A122, ""\d+\.\d+""))"),"#N/A")</f>
        <v>#N/A</v>
      </c>
    </row>
    <row r="123">
      <c r="A123" s="3" t="s">
        <v>655</v>
      </c>
      <c r="B123" s="4">
        <f>IFERROR(__xludf.DUMMYFUNCTION("VALUE(REGEXEXTRACT(A123, ""\d+\.\d+""))"),0.279323732508354)</f>
        <v>0.2793237325</v>
      </c>
    </row>
    <row r="124">
      <c r="A124" s="3" t="s">
        <v>656</v>
      </c>
      <c r="B124" s="4" t="str">
        <f>IFERROR(__xludf.DUMMYFUNCTION("VALUE(REGEXEXTRACT(A124, ""\d+\.\d+""))"),"#N/A")</f>
        <v>#N/A</v>
      </c>
    </row>
    <row r="125">
      <c r="A125" s="3" t="s">
        <v>657</v>
      </c>
      <c r="B125" s="4">
        <f>IFERROR(__xludf.DUMMYFUNCTION("VALUE(REGEXEXTRACT(A125, ""\d+\.\d+""))"),0.287216423027544)</f>
        <v>0.287216423</v>
      </c>
    </row>
    <row r="126">
      <c r="A126" s="3" t="s">
        <v>658</v>
      </c>
      <c r="B126" s="4" t="str">
        <f>IFERROR(__xludf.DUMMYFUNCTION("VALUE(REGEXEXTRACT(A126, ""\d+\.\d+""))"),"#N/A")</f>
        <v>#N/A</v>
      </c>
    </row>
    <row r="127">
      <c r="A127" s="3" t="s">
        <v>659</v>
      </c>
      <c r="B127" s="4">
        <f>IFERROR(__xludf.DUMMYFUNCTION("VALUE(REGEXEXTRACT(A127, ""\d+\.\d+""))"),0.27449463694469)</f>
        <v>0.2744946369</v>
      </c>
    </row>
    <row r="128">
      <c r="A128" s="3" t="s">
        <v>660</v>
      </c>
      <c r="B128" s="4" t="str">
        <f>IFERROR(__xludf.DUMMYFUNCTION("VALUE(REGEXEXTRACT(A128, ""\d+\.\d+""))"),"#N/A")</f>
        <v>#N/A</v>
      </c>
    </row>
    <row r="129">
      <c r="A129" s="3" t="s">
        <v>661</v>
      </c>
      <c r="B129" s="4">
        <f>IFERROR(__xludf.DUMMYFUNCTION("VALUE(REGEXEXTRACT(A129, ""\d+\.\d+""))"),0.25860090637132)</f>
        <v>0.2586009064</v>
      </c>
    </row>
    <row r="130">
      <c r="A130" s="3" t="s">
        <v>662</v>
      </c>
      <c r="B130" s="4" t="str">
        <f>IFERROR(__xludf.DUMMYFUNCTION("VALUE(REGEXEXTRACT(A130, ""\d+\.\d+""))"),"#N/A")</f>
        <v>#N/A</v>
      </c>
    </row>
    <row r="131">
      <c r="A131" s="3" t="s">
        <v>663</v>
      </c>
      <c r="B131" s="4">
        <f>IFERROR(__xludf.DUMMYFUNCTION("VALUE(REGEXEXTRACT(A131, ""\d+\.\d+""))"),0.264214947217922)</f>
        <v>0.2642149472</v>
      </c>
    </row>
    <row r="132">
      <c r="A132" s="3" t="s">
        <v>664</v>
      </c>
      <c r="B132" s="4" t="str">
        <f>IFERROR(__xludf.DUMMYFUNCTION("VALUE(REGEXEXTRACT(A132, ""\d+\.\d+""))"),"#N/A")</f>
        <v>#N/A</v>
      </c>
    </row>
    <row r="133">
      <c r="A133" s="3" t="s">
        <v>665</v>
      </c>
      <c r="B133" s="4">
        <f>IFERROR(__xludf.DUMMYFUNCTION("VALUE(REGEXEXTRACT(A133, ""\d+\.\d+""))"),0.289661226058405)</f>
        <v>0.2896612261</v>
      </c>
    </row>
    <row r="134">
      <c r="A134" s="3" t="s">
        <v>666</v>
      </c>
      <c r="B134" s="4" t="str">
        <f>IFERROR(__xludf.DUMMYFUNCTION("VALUE(REGEXEXTRACT(A134, ""\d+\.\d+""))"),"#N/A")</f>
        <v>#N/A</v>
      </c>
    </row>
    <row r="135">
      <c r="A135" s="3" t="s">
        <v>667</v>
      </c>
      <c r="B135" s="4">
        <f>IFERROR(__xludf.DUMMYFUNCTION("VALUE(REGEXEXTRACT(A135, ""\d+\.\d+""))"),0.22719175389454)</f>
        <v>0.2271917539</v>
      </c>
    </row>
    <row r="136">
      <c r="A136" s="3" t="s">
        <v>668</v>
      </c>
      <c r="B136" s="4" t="str">
        <f>IFERROR(__xludf.DUMMYFUNCTION("VALUE(REGEXEXTRACT(A136, ""\d+\.\d+""))"),"#N/A")</f>
        <v>#N/A</v>
      </c>
    </row>
    <row r="137">
      <c r="A137" s="3" t="s">
        <v>669</v>
      </c>
      <c r="B137" s="4">
        <f>IFERROR(__xludf.DUMMYFUNCTION("VALUE(REGEXEXTRACT(A137, ""\d+\.\d+""))"),0.235101715302349)</f>
        <v>0.2351017153</v>
      </c>
    </row>
    <row r="138">
      <c r="A138" s="3" t="s">
        <v>670</v>
      </c>
      <c r="B138" s="4" t="str">
        <f>IFERROR(__xludf.DUMMYFUNCTION("VALUE(REGEXEXTRACT(A138, ""\d+\.\d+""))"),"#N/A")</f>
        <v>#N/A</v>
      </c>
    </row>
    <row r="139">
      <c r="A139" s="3" t="s">
        <v>671</v>
      </c>
      <c r="B139" s="4">
        <f>IFERROR(__xludf.DUMMYFUNCTION("VALUE(REGEXEXTRACT(A139, ""\d+\.\d+""))"),0.224717582482554)</f>
        <v>0.2247175825</v>
      </c>
    </row>
    <row r="140">
      <c r="A140" s="3" t="s">
        <v>672</v>
      </c>
      <c r="B140" s="4" t="str">
        <f>IFERROR(__xludf.DUMMYFUNCTION("VALUE(REGEXEXTRACT(A140, ""\d+\.\d+""))"),"#N/A")</f>
        <v>#N/A</v>
      </c>
    </row>
    <row r="141">
      <c r="A141" s="3" t="s">
        <v>673</v>
      </c>
      <c r="B141" s="4">
        <f>IFERROR(__xludf.DUMMYFUNCTION("VALUE(REGEXEXTRACT(A141, ""\d+\.\d+""))"),0.236800172920045)</f>
        <v>0.2368001729</v>
      </c>
    </row>
    <row r="142">
      <c r="A142" s="3" t="s">
        <v>674</v>
      </c>
      <c r="B142" s="4" t="str">
        <f>IFERROR(__xludf.DUMMYFUNCTION("VALUE(REGEXEXTRACT(A142, ""\d+\.\d+""))"),"#N/A")</f>
        <v>#N/A</v>
      </c>
    </row>
    <row r="143">
      <c r="A143" s="3" t="s">
        <v>675</v>
      </c>
      <c r="B143" s="4">
        <f>IFERROR(__xludf.DUMMYFUNCTION("VALUE(REGEXEXTRACT(A143, ""\d+\.\d+""))"),0.247562833247334)</f>
        <v>0.2475628332</v>
      </c>
    </row>
    <row r="144">
      <c r="A144" s="3" t="s">
        <v>676</v>
      </c>
      <c r="B144" s="4" t="str">
        <f>IFERROR(__xludf.DUMMYFUNCTION("VALUE(REGEXEXTRACT(A144, ""\d+\.\d+""))"),"#N/A")</f>
        <v>#N/A</v>
      </c>
    </row>
    <row r="145">
      <c r="A145" s="3" t="s">
        <v>677</v>
      </c>
      <c r="B145" s="4">
        <f>IFERROR(__xludf.DUMMYFUNCTION("VALUE(REGEXEXTRACT(A145, ""\d+\.\d+""))"),0.237337175275812)</f>
        <v>0.2373371753</v>
      </c>
    </row>
    <row r="146">
      <c r="A146" s="3" t="s">
        <v>678</v>
      </c>
      <c r="B146" s="4" t="str">
        <f>IFERROR(__xludf.DUMMYFUNCTION("VALUE(REGEXEXTRACT(A146, ""\d+\.\d+""))"),"#N/A")</f>
        <v>#N/A</v>
      </c>
    </row>
    <row r="147">
      <c r="A147" s="3" t="s">
        <v>679</v>
      </c>
      <c r="B147" s="4">
        <f>IFERROR(__xludf.DUMMYFUNCTION("VALUE(REGEXEXTRACT(A147, ""\d+\.\d+""))"),0.242261119634257)</f>
        <v>0.2422611196</v>
      </c>
    </row>
    <row r="148">
      <c r="A148" s="3" t="s">
        <v>680</v>
      </c>
      <c r="B148" s="4" t="str">
        <f>IFERROR(__xludf.DUMMYFUNCTION("VALUE(REGEXEXTRACT(A148, ""\d+\.\d+""))"),"#N/A")</f>
        <v>#N/A</v>
      </c>
    </row>
    <row r="149">
      <c r="A149" s="3" t="s">
        <v>681</v>
      </c>
      <c r="B149" s="4">
        <f>IFERROR(__xludf.DUMMYFUNCTION("VALUE(REGEXEXTRACT(A149, ""\d+\.\d+""))"),0.229715908567374)</f>
        <v>0.2297159086</v>
      </c>
    </row>
    <row r="150">
      <c r="A150" s="3" t="s">
        <v>682</v>
      </c>
      <c r="B150" s="4" t="str">
        <f>IFERROR(__xludf.DUMMYFUNCTION("VALUE(REGEXEXTRACT(A150, ""\d+\.\d+""))"),"#N/A")</f>
        <v>#N/A</v>
      </c>
    </row>
    <row r="151">
      <c r="A151" s="3" t="s">
        <v>683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75"/>
  </cols>
  <sheetData>
    <row r="1">
      <c r="A1" s="3" t="s">
        <v>242</v>
      </c>
      <c r="B1" s="4" t="str">
        <f>IFERROR(__xludf.DUMMYFUNCTION("VALUE(REGEXEXTRACT(A1, ""\d+\.\d+""))"),"#N/A")</f>
        <v>#N/A</v>
      </c>
    </row>
    <row r="2">
      <c r="A2" s="3" t="s">
        <v>166</v>
      </c>
      <c r="B2" s="4" t="str">
        <f>IFERROR(__xludf.DUMMYFUNCTION("VALUE(REGEXEXTRACT(A2, ""\d+\.\d+""))"),"#N/A")</f>
        <v>#N/A</v>
      </c>
    </row>
    <row r="3">
      <c r="A3" s="3" t="s">
        <v>684</v>
      </c>
      <c r="B3" s="4">
        <f>IFERROR(__xludf.DUMMYFUNCTION("VALUE(REGEXEXTRACT(A3, ""\d+\.\d+""))"),0.28810015810052)</f>
        <v>0.2881001581</v>
      </c>
    </row>
    <row r="4">
      <c r="A4" s="3" t="s">
        <v>244</v>
      </c>
      <c r="B4" s="4" t="str">
        <f>IFERROR(__xludf.DUMMYFUNCTION("VALUE(REGEXEXTRACT(A4, ""\d+\.\d+""))"),"#N/A")</f>
        <v>#N/A</v>
      </c>
    </row>
    <row r="5">
      <c r="A5" s="3" t="s">
        <v>685</v>
      </c>
      <c r="B5" s="4">
        <f>IFERROR(__xludf.DUMMYFUNCTION("VALUE(REGEXEXTRACT(A5, ""\d+\.\d+""))"),0.38430352458966)</f>
        <v>0.3843035246</v>
      </c>
    </row>
    <row r="6">
      <c r="A6" s="3" t="s">
        <v>246</v>
      </c>
      <c r="B6" s="4" t="str">
        <f>IFERROR(__xludf.DUMMYFUNCTION("VALUE(REGEXEXTRACT(A6, ""\d+\.\d+""))"),"#N/A")</f>
        <v>#N/A</v>
      </c>
    </row>
    <row r="7">
      <c r="A7" s="3" t="s">
        <v>686</v>
      </c>
      <c r="B7" s="4">
        <f>IFERROR(__xludf.DUMMYFUNCTION("VALUE(REGEXEXTRACT(A7, ""\d+\.\d+""))"),0.382287662323701)</f>
        <v>0.3822876623</v>
      </c>
    </row>
    <row r="8">
      <c r="A8" s="3" t="s">
        <v>248</v>
      </c>
      <c r="B8" s="4" t="str">
        <f>IFERROR(__xludf.DUMMYFUNCTION("VALUE(REGEXEXTRACT(A8, ""\d+\.\d+""))"),"#N/A")</f>
        <v>#N/A</v>
      </c>
    </row>
    <row r="9">
      <c r="A9" s="3" t="s">
        <v>687</v>
      </c>
      <c r="B9" s="4">
        <f>IFERROR(__xludf.DUMMYFUNCTION("VALUE(REGEXEXTRACT(A9, ""\d+\.\d+""))"),0.379865485942183)</f>
        <v>0.3798654859</v>
      </c>
    </row>
    <row r="10">
      <c r="A10" s="3" t="s">
        <v>250</v>
      </c>
      <c r="B10" s="4" t="str">
        <f>IFERROR(__xludf.DUMMYFUNCTION("VALUE(REGEXEXTRACT(A10, ""\d+\.\d+""))"),"#N/A")</f>
        <v>#N/A</v>
      </c>
    </row>
    <row r="11">
      <c r="A11" s="3" t="s">
        <v>688</v>
      </c>
      <c r="B11" s="4">
        <f>IFERROR(__xludf.DUMMYFUNCTION("VALUE(REGEXEXTRACT(A11, ""\d+\.\d+""))"),0.381367342989827)</f>
        <v>0.381367343</v>
      </c>
    </row>
    <row r="12">
      <c r="A12" s="3" t="s">
        <v>252</v>
      </c>
      <c r="B12" s="4" t="str">
        <f>IFERROR(__xludf.DUMMYFUNCTION("VALUE(REGEXEXTRACT(A12, ""\d+\.\d+""))"),"#N/A")</f>
        <v>#N/A</v>
      </c>
    </row>
    <row r="13">
      <c r="A13" s="3" t="s">
        <v>689</v>
      </c>
      <c r="B13" s="4">
        <f>IFERROR(__xludf.DUMMYFUNCTION("VALUE(REGEXEXTRACT(A13, ""\d+\.\d+""))"),0.316234228340459)</f>
        <v>0.3162342283</v>
      </c>
    </row>
    <row r="14">
      <c r="A14" s="3" t="s">
        <v>254</v>
      </c>
      <c r="B14" s="4" t="str">
        <f>IFERROR(__xludf.DUMMYFUNCTION("VALUE(REGEXEXTRACT(A14, ""\d+\.\d+""))"),"#N/A")</f>
        <v>#N/A</v>
      </c>
    </row>
    <row r="15">
      <c r="A15" s="3" t="s">
        <v>690</v>
      </c>
      <c r="B15" s="4">
        <f>IFERROR(__xludf.DUMMYFUNCTION("VALUE(REGEXEXTRACT(A15, ""\d+\.\d+""))"),0.321535874766573)</f>
        <v>0.3215358748</v>
      </c>
    </row>
    <row r="16">
      <c r="A16" s="3" t="s">
        <v>256</v>
      </c>
      <c r="B16" s="4" t="str">
        <f>IFERROR(__xludf.DUMMYFUNCTION("VALUE(REGEXEXTRACT(A16, ""\d+\.\d+""))"),"#N/A")</f>
        <v>#N/A</v>
      </c>
    </row>
    <row r="17">
      <c r="A17" s="3" t="s">
        <v>691</v>
      </c>
      <c r="B17" s="4">
        <f>IFERROR(__xludf.DUMMYFUNCTION("VALUE(REGEXEXTRACT(A17, ""\d+\.\d+""))"),0.322782793764435)</f>
        <v>0.3227827938</v>
      </c>
    </row>
    <row r="18">
      <c r="A18" s="3" t="s">
        <v>258</v>
      </c>
      <c r="B18" s="4" t="str">
        <f>IFERROR(__xludf.DUMMYFUNCTION("VALUE(REGEXEXTRACT(A18, ""\d+\.\d+""))"),"#N/A")</f>
        <v>#N/A</v>
      </c>
    </row>
    <row r="19">
      <c r="A19" s="3" t="s">
        <v>692</v>
      </c>
      <c r="B19" s="4">
        <f>IFERROR(__xludf.DUMMYFUNCTION("VALUE(REGEXEXTRACT(A19, ""\d+\.\d+""))"),0.318208594018747)</f>
        <v>0.318208594</v>
      </c>
    </row>
    <row r="20">
      <c r="A20" s="3" t="s">
        <v>260</v>
      </c>
      <c r="B20" s="4" t="str">
        <f>IFERROR(__xludf.DUMMYFUNCTION("VALUE(REGEXEXTRACT(A20, ""\d+\.\d+""))"),"#N/A")</f>
        <v>#N/A</v>
      </c>
    </row>
    <row r="21">
      <c r="A21" s="3" t="s">
        <v>693</v>
      </c>
      <c r="B21" s="4">
        <f>IFERROR(__xludf.DUMMYFUNCTION("VALUE(REGEXEXTRACT(A21, ""\d+\.\d+""))"),0.314886525059585)</f>
        <v>0.3148865251</v>
      </c>
    </row>
    <row r="22">
      <c r="A22" s="3" t="s">
        <v>262</v>
      </c>
      <c r="B22" s="4" t="str">
        <f>IFERROR(__xludf.DUMMYFUNCTION("VALUE(REGEXEXTRACT(A22, ""\d+\.\d+""))"),"#N/A")</f>
        <v>#N/A</v>
      </c>
    </row>
    <row r="23">
      <c r="A23" s="3" t="s">
        <v>694</v>
      </c>
      <c r="B23" s="4">
        <f>IFERROR(__xludf.DUMMYFUNCTION("VALUE(REGEXEXTRACT(A23, ""\d+\.\d+""))"),0.300612758535431)</f>
        <v>0.3006127585</v>
      </c>
    </row>
    <row r="24">
      <c r="A24" s="3" t="s">
        <v>264</v>
      </c>
      <c r="B24" s="4" t="str">
        <f>IFERROR(__xludf.DUMMYFUNCTION("VALUE(REGEXEXTRACT(A24, ""\d+\.\d+""))"),"#N/A")</f>
        <v>#N/A</v>
      </c>
    </row>
    <row r="25">
      <c r="A25" s="3" t="s">
        <v>695</v>
      </c>
      <c r="B25" s="4">
        <f>IFERROR(__xludf.DUMMYFUNCTION("VALUE(REGEXEXTRACT(A25, ""\d+\.\d+""))"),0.300107687263501)</f>
        <v>0.3001076873</v>
      </c>
    </row>
    <row r="26">
      <c r="A26" s="3" t="s">
        <v>266</v>
      </c>
      <c r="B26" s="4" t="str">
        <f>IFERROR(__xludf.DUMMYFUNCTION("VALUE(REGEXEXTRACT(A26, ""\d+\.\d+""))"),"#N/A")</f>
        <v>#N/A</v>
      </c>
    </row>
    <row r="27">
      <c r="A27" s="3" t="s">
        <v>696</v>
      </c>
      <c r="B27" s="4">
        <f>IFERROR(__xludf.DUMMYFUNCTION("VALUE(REGEXEXTRACT(A27, ""\d+\.\d+""))"),0.300841004164823)</f>
        <v>0.3008410042</v>
      </c>
    </row>
    <row r="28">
      <c r="A28" s="3" t="s">
        <v>268</v>
      </c>
      <c r="B28" s="4" t="str">
        <f>IFERROR(__xludf.DUMMYFUNCTION("VALUE(REGEXEXTRACT(A28, ""\d+\.\d+""))"),"#N/A")</f>
        <v>#N/A</v>
      </c>
    </row>
    <row r="29">
      <c r="A29" s="3" t="s">
        <v>697</v>
      </c>
      <c r="B29" s="4">
        <f>IFERROR(__xludf.DUMMYFUNCTION("VALUE(REGEXEXTRACT(A29, ""\d+\.\d+""))"),0.297637166983021)</f>
        <v>0.297637167</v>
      </c>
    </row>
    <row r="30">
      <c r="A30" s="3" t="s">
        <v>270</v>
      </c>
      <c r="B30" s="4" t="str">
        <f>IFERROR(__xludf.DUMMYFUNCTION("VALUE(REGEXEXTRACT(A30, ""\d+\.\d+""))"),"#N/A")</f>
        <v>#N/A</v>
      </c>
    </row>
    <row r="31">
      <c r="A31" s="3" t="s">
        <v>698</v>
      </c>
      <c r="B31" s="4">
        <f>IFERROR(__xludf.DUMMYFUNCTION("VALUE(REGEXEXTRACT(A31, ""\d+\.\d+""))"),0.249921233844414)</f>
        <v>0.2499212338</v>
      </c>
    </row>
    <row r="32">
      <c r="A32" s="3" t="s">
        <v>272</v>
      </c>
      <c r="B32" s="4" t="str">
        <f>IFERROR(__xludf.DUMMYFUNCTION("VALUE(REGEXEXTRACT(A32, ""\d+\.\d+""))"),"#N/A")</f>
        <v>#N/A</v>
      </c>
    </row>
    <row r="33">
      <c r="A33" s="3" t="s">
        <v>699</v>
      </c>
      <c r="B33" s="4">
        <f>IFERROR(__xludf.DUMMYFUNCTION("VALUE(REGEXEXTRACT(A33, ""\d+\.\d+""))"),0.241424371283601)</f>
        <v>0.2414243713</v>
      </c>
    </row>
    <row r="34">
      <c r="A34" s="3" t="s">
        <v>274</v>
      </c>
      <c r="B34" s="4" t="str">
        <f>IFERROR(__xludf.DUMMYFUNCTION("VALUE(REGEXEXTRACT(A34, ""\d+\.\d+""))"),"#N/A")</f>
        <v>#N/A</v>
      </c>
    </row>
    <row r="35">
      <c r="A35" s="3" t="s">
        <v>700</v>
      </c>
      <c r="B35" s="4">
        <f>IFERROR(__xludf.DUMMYFUNCTION("VALUE(REGEXEXTRACT(A35, ""\d+\.\d+""))"),0.242791587578013)</f>
        <v>0.2427915876</v>
      </c>
    </row>
    <row r="36">
      <c r="A36" s="3" t="s">
        <v>276</v>
      </c>
      <c r="B36" s="4" t="str">
        <f>IFERROR(__xludf.DUMMYFUNCTION("VALUE(REGEXEXTRACT(A36, ""\d+\.\d+""))"),"#N/A")</f>
        <v>#N/A</v>
      </c>
    </row>
    <row r="37">
      <c r="A37" s="3" t="s">
        <v>701</v>
      </c>
      <c r="B37" s="4">
        <f>IFERROR(__xludf.DUMMYFUNCTION("VALUE(REGEXEXTRACT(A37, ""\d+\.\d+""))"),0.242513558329033)</f>
        <v>0.2425135583</v>
      </c>
    </row>
    <row r="38">
      <c r="A38" s="3" t="s">
        <v>278</v>
      </c>
      <c r="B38" s="4" t="str">
        <f>IFERROR(__xludf.DUMMYFUNCTION("VALUE(REGEXEXTRACT(A38, ""\d+\.\d+""))"),"#N/A")</f>
        <v>#N/A</v>
      </c>
    </row>
    <row r="39">
      <c r="A39" s="3" t="s">
        <v>702</v>
      </c>
      <c r="B39" s="4">
        <f>IFERROR(__xludf.DUMMYFUNCTION("VALUE(REGEXEXTRACT(A39, ""\d+\.\d+""))"),0.242580660827927)</f>
        <v>0.2425806608</v>
      </c>
    </row>
    <row r="40">
      <c r="A40" s="3" t="s">
        <v>280</v>
      </c>
      <c r="B40" s="4" t="str">
        <f>IFERROR(__xludf.DUMMYFUNCTION("VALUE(REGEXEXTRACT(A40, ""\d+\.\d+""))"),"#N/A")</f>
        <v>#N/A</v>
      </c>
    </row>
    <row r="41">
      <c r="A41" s="3" t="s">
        <v>703</v>
      </c>
      <c r="B41" s="4">
        <f>IFERROR(__xludf.DUMMYFUNCTION("VALUE(REGEXEXTRACT(A41, ""\d+\.\d+""))"),0.220146066376111)</f>
        <v>0.2201460664</v>
      </c>
    </row>
    <row r="42">
      <c r="A42" s="3" t="s">
        <v>282</v>
      </c>
      <c r="B42" s="4" t="str">
        <f>IFERROR(__xludf.DUMMYFUNCTION("VALUE(REGEXEXTRACT(A42, ""\d+\.\d+""))"),"#N/A")</f>
        <v>#N/A</v>
      </c>
    </row>
    <row r="43">
      <c r="A43" s="3" t="s">
        <v>704</v>
      </c>
      <c r="B43" s="4">
        <f>IFERROR(__xludf.DUMMYFUNCTION("VALUE(REGEXEXTRACT(A43, ""\d+\.\d+""))"),0.227381359341982)</f>
        <v>0.2273813593</v>
      </c>
    </row>
    <row r="44">
      <c r="A44" s="3" t="s">
        <v>284</v>
      </c>
      <c r="B44" s="4" t="str">
        <f>IFERROR(__xludf.DUMMYFUNCTION("VALUE(REGEXEXTRACT(A44, ""\d+\.\d+""))"),"#N/A")</f>
        <v>#N/A</v>
      </c>
    </row>
    <row r="45">
      <c r="A45" s="3" t="s">
        <v>705</v>
      </c>
      <c r="B45" s="4">
        <f>IFERROR(__xludf.DUMMYFUNCTION("VALUE(REGEXEXTRACT(A45, ""\d+\.\d+""))"),0.228003234188412)</f>
        <v>0.2280032342</v>
      </c>
    </row>
    <row r="46">
      <c r="A46" s="3" t="s">
        <v>286</v>
      </c>
      <c r="B46" s="4" t="str">
        <f>IFERROR(__xludf.DUMMYFUNCTION("VALUE(REGEXEXTRACT(A46, ""\d+\.\d+""))"),"#N/A")</f>
        <v>#N/A</v>
      </c>
    </row>
    <row r="47">
      <c r="A47" s="3" t="s">
        <v>706</v>
      </c>
      <c r="B47" s="4">
        <f>IFERROR(__xludf.DUMMYFUNCTION("VALUE(REGEXEXTRACT(A47, ""\d+\.\d+""))"),0.229599412133274)</f>
        <v>0.2295994121</v>
      </c>
    </row>
    <row r="48">
      <c r="A48" s="3" t="s">
        <v>288</v>
      </c>
      <c r="B48" s="4" t="str">
        <f>IFERROR(__xludf.DUMMYFUNCTION("VALUE(REGEXEXTRACT(A48, ""\d+\.\d+""))"),"#N/A")</f>
        <v>#N/A</v>
      </c>
    </row>
    <row r="49">
      <c r="A49" s="3" t="s">
        <v>707</v>
      </c>
      <c r="B49" s="4">
        <f>IFERROR(__xludf.DUMMYFUNCTION("VALUE(REGEXEXTRACT(A49, ""\d+\.\d+""))"),0.22856053084611)</f>
        <v>0.2285605308</v>
      </c>
    </row>
    <row r="50">
      <c r="A50" s="3" t="s">
        <v>290</v>
      </c>
      <c r="B50" s="4" t="str">
        <f>IFERROR(__xludf.DUMMYFUNCTION("VALUE(REGEXEXTRACT(A50, ""\d+\.\d+""))"),"#N/A")</f>
        <v>#N/A</v>
      </c>
    </row>
    <row r="51">
      <c r="A51" s="3" t="s">
        <v>708</v>
      </c>
      <c r="B51" s="4">
        <f>IFERROR(__xludf.DUMMYFUNCTION("VALUE(REGEXEXTRACT(A51, ""\d+\.\d+""))"),0.229465314634625)</f>
        <v>0.2294653146</v>
      </c>
    </row>
    <row r="52">
      <c r="A52" s="3" t="s">
        <v>292</v>
      </c>
      <c r="B52" s="4" t="str">
        <f>IFERROR(__xludf.DUMMYFUNCTION("VALUE(REGEXEXTRACT(A52, ""\d+\.\d+""))"),"#N/A")</f>
        <v>#N/A</v>
      </c>
    </row>
    <row r="53">
      <c r="A53" s="3" t="s">
        <v>709</v>
      </c>
      <c r="B53" s="4">
        <f>IFERROR(__xludf.DUMMYFUNCTION("VALUE(REGEXEXTRACT(A53, ""\d+\.\d+""))"),0.31699573497162)</f>
        <v>0.316995735</v>
      </c>
    </row>
    <row r="54">
      <c r="A54" s="3" t="s">
        <v>294</v>
      </c>
      <c r="B54" s="4" t="str">
        <f>IFERROR(__xludf.DUMMYFUNCTION("VALUE(REGEXEXTRACT(A54, ""\d+\.\d+""))"),"#N/A")</f>
        <v>#N/A</v>
      </c>
    </row>
    <row r="55">
      <c r="A55" s="3" t="s">
        <v>710</v>
      </c>
      <c r="B55" s="4">
        <f>IFERROR(__xludf.DUMMYFUNCTION("VALUE(REGEXEXTRACT(A55, ""\d+\.\d+""))"),0.274337807217185)</f>
        <v>0.2743378072</v>
      </c>
    </row>
    <row r="56">
      <c r="A56" s="3" t="s">
        <v>296</v>
      </c>
      <c r="B56" s="4" t="str">
        <f>IFERROR(__xludf.DUMMYFUNCTION("VALUE(REGEXEXTRACT(A56, ""\d+\.\d+""))"),"#N/A")</f>
        <v>#N/A</v>
      </c>
    </row>
    <row r="57">
      <c r="A57" s="3" t="s">
        <v>711</v>
      </c>
      <c r="B57" s="4">
        <f>IFERROR(__xludf.DUMMYFUNCTION("VALUE(REGEXEXTRACT(A57, ""\d+\.\d+""))"),0.277611816382254)</f>
        <v>0.2776118164</v>
      </c>
    </row>
    <row r="58">
      <c r="A58" s="3" t="s">
        <v>298</v>
      </c>
      <c r="B58" s="4" t="str">
        <f>IFERROR(__xludf.DUMMYFUNCTION("VALUE(REGEXEXTRACT(A58, ""\d+\.\d+""))"),"#N/A")</f>
        <v>#N/A</v>
      </c>
    </row>
    <row r="59">
      <c r="A59" s="3" t="s">
        <v>712</v>
      </c>
      <c r="B59" s="4">
        <f>IFERROR(__xludf.DUMMYFUNCTION("VALUE(REGEXEXTRACT(A59, ""\d+\.\d+""))"),0.280498974534989)</f>
        <v>0.2804989745</v>
      </c>
    </row>
    <row r="60">
      <c r="A60" s="3" t="s">
        <v>300</v>
      </c>
      <c r="B60" s="4" t="str">
        <f>IFERROR(__xludf.DUMMYFUNCTION("VALUE(REGEXEXTRACT(A60, ""\d+\.\d+""))"),"#N/A")</f>
        <v>#N/A</v>
      </c>
    </row>
    <row r="61">
      <c r="A61" s="3" t="s">
        <v>713</v>
      </c>
      <c r="B61" s="4">
        <f>IFERROR(__xludf.DUMMYFUNCTION("VALUE(REGEXEXTRACT(A61, ""\d+\.\d+""))"),0.275897107198142)</f>
        <v>0.2758971072</v>
      </c>
    </row>
    <row r="62">
      <c r="A62" s="3" t="s">
        <v>302</v>
      </c>
      <c r="B62" s="4" t="str">
        <f>IFERROR(__xludf.DUMMYFUNCTION("VALUE(REGEXEXTRACT(A62, ""\d+\.\d+""))"),"#N/A")</f>
        <v>#N/A</v>
      </c>
    </row>
    <row r="63">
      <c r="A63" s="3" t="s">
        <v>714</v>
      </c>
      <c r="B63" s="4">
        <f>IFERROR(__xludf.DUMMYFUNCTION("VALUE(REGEXEXTRACT(A63, ""\d+\.\d+""))"),0.29508721635584)</f>
        <v>0.2950872164</v>
      </c>
    </row>
    <row r="64">
      <c r="A64" s="3" t="s">
        <v>304</v>
      </c>
      <c r="B64" s="4" t="str">
        <f>IFERROR(__xludf.DUMMYFUNCTION("VALUE(REGEXEXTRACT(A64, ""\d+\.\d+""))"),"#N/A")</f>
        <v>#N/A</v>
      </c>
    </row>
    <row r="65">
      <c r="A65" s="3" t="s">
        <v>715</v>
      </c>
      <c r="B65" s="4">
        <f>IFERROR(__xludf.DUMMYFUNCTION("VALUE(REGEXEXTRACT(A65, ""\d+\.\d+""))"),0.234237483644773)</f>
        <v>0.2342374836</v>
      </c>
    </row>
    <row r="66">
      <c r="A66" s="3" t="s">
        <v>306</v>
      </c>
      <c r="B66" s="4" t="str">
        <f>IFERROR(__xludf.DUMMYFUNCTION("VALUE(REGEXEXTRACT(A66, ""\d+\.\d+""))"),"#N/A")</f>
        <v>#N/A</v>
      </c>
    </row>
    <row r="67">
      <c r="A67" s="3" t="s">
        <v>716</v>
      </c>
      <c r="B67" s="4">
        <f>IFERROR(__xludf.DUMMYFUNCTION("VALUE(REGEXEXTRACT(A67, ""\d+\.\d+""))"),0.239840624846429)</f>
        <v>0.2398406248</v>
      </c>
    </row>
    <row r="68">
      <c r="A68" s="3" t="s">
        <v>308</v>
      </c>
      <c r="B68" s="4" t="str">
        <f>IFERROR(__xludf.DUMMYFUNCTION("VALUE(REGEXEXTRACT(A68, ""\d+\.\d+""))"),"#N/A")</f>
        <v>#N/A</v>
      </c>
    </row>
    <row r="69">
      <c r="A69" s="3" t="s">
        <v>717</v>
      </c>
      <c r="B69" s="4">
        <f>IFERROR(__xludf.DUMMYFUNCTION("VALUE(REGEXEXTRACT(A69, ""\d+\.\d+""))"),0.24152548766217)</f>
        <v>0.2415254877</v>
      </c>
    </row>
    <row r="70">
      <c r="A70" s="3" t="s">
        <v>310</v>
      </c>
      <c r="B70" s="4" t="str">
        <f>IFERROR(__xludf.DUMMYFUNCTION("VALUE(REGEXEXTRACT(A70, ""\d+\.\d+""))"),"#N/A")</f>
        <v>#N/A</v>
      </c>
    </row>
    <row r="71">
      <c r="A71" s="3" t="s">
        <v>718</v>
      </c>
      <c r="B71" s="4">
        <f>IFERROR(__xludf.DUMMYFUNCTION("VALUE(REGEXEXTRACT(A71, ""\d+\.\d+""))"),0.239532741550567)</f>
        <v>0.2395327416</v>
      </c>
    </row>
    <row r="72">
      <c r="A72" s="3" t="s">
        <v>312</v>
      </c>
      <c r="B72" s="4" t="str">
        <f>IFERROR(__xludf.DUMMYFUNCTION("VALUE(REGEXEXTRACT(A72, ""\d+\.\d+""))"),"#N/A")</f>
        <v>#N/A</v>
      </c>
    </row>
    <row r="73">
      <c r="A73" s="3" t="s">
        <v>719</v>
      </c>
      <c r="B73" s="4">
        <f>IFERROR(__xludf.DUMMYFUNCTION("VALUE(REGEXEXTRACT(A73, ""\d+\.\d+""))"),0.243088791986092)</f>
        <v>0.243088792</v>
      </c>
    </row>
    <row r="74">
      <c r="A74" s="3" t="s">
        <v>314</v>
      </c>
      <c r="B74" s="4" t="str">
        <f>IFERROR(__xludf.DUMMYFUNCTION("VALUE(REGEXEXTRACT(A74, ""\d+\.\d+""))"),"#N/A")</f>
        <v>#N/A</v>
      </c>
    </row>
    <row r="75">
      <c r="A75" s="3" t="s">
        <v>720</v>
      </c>
      <c r="B75" s="4">
        <f>IFERROR(__xludf.DUMMYFUNCTION("VALUE(REGEXEXTRACT(A75, ""\d+\.\d+""))"),0.269870190949186)</f>
        <v>0.2698701909</v>
      </c>
    </row>
    <row r="76">
      <c r="A76" s="3" t="s">
        <v>316</v>
      </c>
      <c r="B76" s="4" t="str">
        <f>IFERROR(__xludf.DUMMYFUNCTION("VALUE(REGEXEXTRACT(A76, ""\d+\.\d+""))"),"#N/A")</f>
        <v>#N/A</v>
      </c>
    </row>
    <row r="77">
      <c r="A77" s="3" t="s">
        <v>721</v>
      </c>
      <c r="B77" s="4">
        <f>IFERROR(__xludf.DUMMYFUNCTION("VALUE(REGEXEXTRACT(A77, ""\d+\.\d+""))"),0.242374938187994)</f>
        <v>0.2423749382</v>
      </c>
    </row>
    <row r="78">
      <c r="A78" s="3" t="s">
        <v>318</v>
      </c>
      <c r="B78" s="4" t="str">
        <f>IFERROR(__xludf.DUMMYFUNCTION("VALUE(REGEXEXTRACT(A78, ""\d+\.\d+""))"),"#N/A")</f>
        <v>#N/A</v>
      </c>
    </row>
    <row r="79">
      <c r="A79" s="3" t="s">
        <v>722</v>
      </c>
      <c r="B79" s="4">
        <f>IFERROR(__xludf.DUMMYFUNCTION("VALUE(REGEXEXTRACT(A79, ""\d+\.\d+""))"),0.242718324994471)</f>
        <v>0.242718325</v>
      </c>
    </row>
    <row r="80">
      <c r="A80" s="3" t="s">
        <v>320</v>
      </c>
      <c r="B80" s="4" t="str">
        <f>IFERROR(__xludf.DUMMYFUNCTION("VALUE(REGEXEXTRACT(A80, ""\d+\.\d+""))"),"#N/A")</f>
        <v>#N/A</v>
      </c>
    </row>
    <row r="81">
      <c r="A81" s="3" t="s">
        <v>723</v>
      </c>
      <c r="B81" s="4">
        <f>IFERROR(__xludf.DUMMYFUNCTION("VALUE(REGEXEXTRACT(A81, ""\d+\.\d+""))"),0.241193058089463)</f>
        <v>0.2411930581</v>
      </c>
    </row>
    <row r="82">
      <c r="A82" s="3" t="s">
        <v>322</v>
      </c>
      <c r="B82" s="4" t="str">
        <f>IFERROR(__xludf.DUMMYFUNCTION("VALUE(REGEXEXTRACT(A82, ""\d+\.\d+""))"),"#N/A")</f>
        <v>#N/A</v>
      </c>
    </row>
    <row r="83">
      <c r="A83" s="3" t="s">
        <v>724</v>
      </c>
      <c r="B83" s="4">
        <f>IFERROR(__xludf.DUMMYFUNCTION("VALUE(REGEXEXTRACT(A83, ""\d+\.\d+""))"),0.238750105579512)</f>
        <v>0.2387501056</v>
      </c>
    </row>
    <row r="84">
      <c r="A84" s="3" t="s">
        <v>324</v>
      </c>
      <c r="B84" s="4" t="str">
        <f>IFERROR(__xludf.DUMMYFUNCTION("VALUE(REGEXEXTRACT(A84, ""\d+\.\d+""))"),"#N/A")</f>
        <v>#N/A</v>
      </c>
    </row>
    <row r="85">
      <c r="A85" s="3" t="s">
        <v>725</v>
      </c>
      <c r="B85" s="4">
        <f>IFERROR(__xludf.DUMMYFUNCTION("VALUE(REGEXEXTRACT(A85, ""\d+\.\d+""))"),0.232699026979212)</f>
        <v>0.232699027</v>
      </c>
    </row>
    <row r="86">
      <c r="A86" s="3" t="s">
        <v>326</v>
      </c>
      <c r="B86" s="4" t="str">
        <f>IFERROR(__xludf.DUMMYFUNCTION("VALUE(REGEXEXTRACT(A86, ""\d+\.\d+""))"),"#N/A")</f>
        <v>#N/A</v>
      </c>
    </row>
    <row r="87">
      <c r="A87" s="3" t="s">
        <v>726</v>
      </c>
      <c r="B87" s="4">
        <f>IFERROR(__xludf.DUMMYFUNCTION("VALUE(REGEXEXTRACT(A87, ""\d+\.\d+""))"),0.251985451527102)</f>
        <v>0.2519854515</v>
      </c>
    </row>
    <row r="88">
      <c r="A88" s="3" t="s">
        <v>328</v>
      </c>
      <c r="B88" s="4" t="str">
        <f>IFERROR(__xludf.DUMMYFUNCTION("VALUE(REGEXEXTRACT(A88, ""\d+\.\d+""))"),"#N/A")</f>
        <v>#N/A</v>
      </c>
    </row>
    <row r="89">
      <c r="A89" s="3" t="s">
        <v>727</v>
      </c>
      <c r="B89" s="4">
        <f>IFERROR(__xludf.DUMMYFUNCTION("VALUE(REGEXEXTRACT(A89, ""\d+\.\d+""))"),0.252224840594132)</f>
        <v>0.2522248406</v>
      </c>
    </row>
    <row r="90">
      <c r="A90" s="3" t="s">
        <v>330</v>
      </c>
      <c r="B90" s="4" t="str">
        <f>IFERROR(__xludf.DUMMYFUNCTION("VALUE(REGEXEXTRACT(A90, ""\d+\.\d+""))"),"#N/A")</f>
        <v>#N/A</v>
      </c>
    </row>
    <row r="91">
      <c r="A91" s="3" t="s">
        <v>728</v>
      </c>
      <c r="B91" s="4">
        <f>IFERROR(__xludf.DUMMYFUNCTION("VALUE(REGEXEXTRACT(A91, ""\d+\.\d+""))"),0.25605841925586)</f>
        <v>0.2560584193</v>
      </c>
    </row>
    <row r="92">
      <c r="A92" s="3" t="s">
        <v>332</v>
      </c>
      <c r="B92" s="4" t="str">
        <f>IFERROR(__xludf.DUMMYFUNCTION("VALUE(REGEXEXTRACT(A92, ""\d+\.\d+""))"),"#N/A")</f>
        <v>#N/A</v>
      </c>
    </row>
    <row r="93">
      <c r="A93" s="3" t="s">
        <v>729</v>
      </c>
      <c r="B93" s="4">
        <f>IFERROR(__xludf.DUMMYFUNCTION("VALUE(REGEXEXTRACT(A93, ""\d+\.\d+""))"),0.256962298899823)</f>
        <v>0.2569622989</v>
      </c>
    </row>
    <row r="94">
      <c r="A94" s="3" t="s">
        <v>334</v>
      </c>
      <c r="B94" s="4" t="str">
        <f>IFERROR(__xludf.DUMMYFUNCTION("VALUE(REGEXEXTRACT(A94, ""\d+\.\d+""))"),"#N/A")</f>
        <v>#N/A</v>
      </c>
    </row>
    <row r="95">
      <c r="A95" s="3" t="s">
        <v>730</v>
      </c>
      <c r="B95" s="4">
        <f>IFERROR(__xludf.DUMMYFUNCTION("VALUE(REGEXEXTRACT(A95, ""\d+\.\d+""))"),0.376495967630473)</f>
        <v>0.3764959676</v>
      </c>
    </row>
    <row r="96">
      <c r="A96" s="3" t="s">
        <v>336</v>
      </c>
      <c r="B96" s="4" t="str">
        <f>IFERROR(__xludf.DUMMYFUNCTION("VALUE(REGEXEXTRACT(A96, ""\d+\.\d+""))"),"#N/A")</f>
        <v>#N/A</v>
      </c>
    </row>
    <row r="97">
      <c r="A97" s="3" t="s">
        <v>731</v>
      </c>
      <c r="B97" s="4">
        <f>IFERROR(__xludf.DUMMYFUNCTION("VALUE(REGEXEXTRACT(A97, ""\d+\.\d+""))"),0.291727885507273)</f>
        <v>0.2917278855</v>
      </c>
    </row>
    <row r="98">
      <c r="A98" s="3" t="s">
        <v>338</v>
      </c>
      <c r="B98" s="4" t="str">
        <f>IFERROR(__xludf.DUMMYFUNCTION("VALUE(REGEXEXTRACT(A98, ""\d+\.\d+""))"),"#N/A")</f>
        <v>#N/A</v>
      </c>
    </row>
    <row r="99">
      <c r="A99" s="3" t="s">
        <v>732</v>
      </c>
      <c r="B99" s="4">
        <f>IFERROR(__xludf.DUMMYFUNCTION("VALUE(REGEXEXTRACT(A99, ""\d+\.\d+""))"),0.256105515396948)</f>
        <v>0.2561055154</v>
      </c>
    </row>
    <row r="100">
      <c r="A100" s="3" t="s">
        <v>340</v>
      </c>
      <c r="B100" s="4" t="str">
        <f>IFERROR(__xludf.DUMMYFUNCTION("VALUE(REGEXEXTRACT(A100, ""\d+\.\d+""))"),"#N/A")</f>
        <v>#N/A</v>
      </c>
    </row>
    <row r="101">
      <c r="A101" s="3" t="s">
        <v>733</v>
      </c>
      <c r="B101" s="4">
        <f>IFERROR(__xludf.DUMMYFUNCTION("VALUE(REGEXEXTRACT(A101, ""\d+\.\d+""))"),0.231309189794338)</f>
        <v>0.2313091898</v>
      </c>
    </row>
    <row r="102">
      <c r="A102" s="3" t="s">
        <v>342</v>
      </c>
      <c r="B102" s="4" t="str">
        <f>IFERROR(__xludf.DUMMYFUNCTION("VALUE(REGEXEXTRACT(A102, ""\d+\.\d+""))"),"#N/A")</f>
        <v>#N/A</v>
      </c>
    </row>
    <row r="103">
      <c r="A103" s="3" t="s">
        <v>734</v>
      </c>
      <c r="B103" s="4">
        <f>IFERROR(__xludf.DUMMYFUNCTION("VALUE(REGEXEXTRACT(A103, ""\d+\.\d+""))"),0.223338714049216)</f>
        <v>0.223338714</v>
      </c>
    </row>
    <row r="104">
      <c r="A104" s="3" t="s">
        <v>344</v>
      </c>
      <c r="B104" s="4" t="str">
        <f>IFERROR(__xludf.DUMMYFUNCTION("VALUE(REGEXEXTRACT(A104, ""\d+\.\d+""))"),"#N/A")</f>
        <v>#N/A</v>
      </c>
    </row>
    <row r="105">
      <c r="A105" s="3" t="s">
        <v>735</v>
      </c>
      <c r="B105" s="4">
        <f>IFERROR(__xludf.DUMMYFUNCTION("VALUE(REGEXEXTRACT(A105, ""\d+\.\d+""))"),0.226588670281709)</f>
        <v>0.2265886703</v>
      </c>
    </row>
    <row r="106">
      <c r="A106" s="3" t="s">
        <v>346</v>
      </c>
      <c r="B106" s="4" t="str">
        <f>IFERROR(__xludf.DUMMYFUNCTION("VALUE(REGEXEXTRACT(A106, ""\d+\.\d+""))"),"#N/A")</f>
        <v>#N/A</v>
      </c>
    </row>
    <row r="107">
      <c r="A107" s="3" t="s">
        <v>736</v>
      </c>
      <c r="B107" s="4">
        <f>IFERROR(__xludf.DUMMYFUNCTION("VALUE(REGEXEXTRACT(A107, ""\d+\.\d+""))"),0.230779846752297)</f>
        <v>0.2307798468</v>
      </c>
    </row>
    <row r="108">
      <c r="A108" s="3" t="s">
        <v>348</v>
      </c>
      <c r="B108" s="4" t="str">
        <f>IFERROR(__xludf.DUMMYFUNCTION("VALUE(REGEXEXTRACT(A108, ""\d+\.\d+""))"),"#N/A")</f>
        <v>#N/A</v>
      </c>
    </row>
    <row r="109">
      <c r="A109" s="3" t="s">
        <v>737</v>
      </c>
      <c r="B109" s="4">
        <f>IFERROR(__xludf.DUMMYFUNCTION("VALUE(REGEXEXTRACT(A109, ""\d+\.\d+""))"),0.317522931870116)</f>
        <v>0.3175229319</v>
      </c>
    </row>
    <row r="110">
      <c r="A110" s="3" t="s">
        <v>350</v>
      </c>
      <c r="B110" s="4" t="str">
        <f>IFERROR(__xludf.DUMMYFUNCTION("VALUE(REGEXEXTRACT(A110, ""\d+\.\d+""))"),"#N/A")</f>
        <v>#N/A</v>
      </c>
    </row>
    <row r="111">
      <c r="A111" s="3" t="s">
        <v>738</v>
      </c>
      <c r="B111" s="4">
        <f>IFERROR(__xludf.DUMMYFUNCTION("VALUE(REGEXEXTRACT(A111, ""\d+\.\d+""))"),0.268081944674799)</f>
        <v>0.2680819447</v>
      </c>
    </row>
    <row r="112">
      <c r="A112" s="3" t="s">
        <v>352</v>
      </c>
      <c r="B112" s="4" t="str">
        <f>IFERROR(__xludf.DUMMYFUNCTION("VALUE(REGEXEXTRACT(A112, ""\d+\.\d+""))"),"#N/A")</f>
        <v>#N/A</v>
      </c>
    </row>
    <row r="113">
      <c r="A113" s="3" t="s">
        <v>739</v>
      </c>
      <c r="B113" s="4">
        <f>IFERROR(__xludf.DUMMYFUNCTION("VALUE(REGEXEXTRACT(A113, ""\d+\.\d+""))"),0.273065341816551)</f>
        <v>0.2730653418</v>
      </c>
    </row>
    <row r="114">
      <c r="A114" s="3" t="s">
        <v>354</v>
      </c>
      <c r="B114" s="4" t="str">
        <f>IFERROR(__xludf.DUMMYFUNCTION("VALUE(REGEXEXTRACT(A114, ""\d+\.\d+""))"),"#N/A")</f>
        <v>#N/A</v>
      </c>
    </row>
    <row r="115">
      <c r="A115" s="3" t="s">
        <v>740</v>
      </c>
      <c r="B115" s="4">
        <f>IFERROR(__xludf.DUMMYFUNCTION("VALUE(REGEXEXTRACT(A115, ""\d+\.\d+""))"),0.278003957887979)</f>
        <v>0.2780039579</v>
      </c>
    </row>
    <row r="116">
      <c r="A116" s="3" t="s">
        <v>356</v>
      </c>
      <c r="B116" s="4" t="str">
        <f>IFERROR(__xludf.DUMMYFUNCTION("VALUE(REGEXEXTRACT(A116, ""\d+\.\d+""))"),"#N/A")</f>
        <v>#N/A</v>
      </c>
    </row>
    <row r="117">
      <c r="A117" s="3" t="s">
        <v>741</v>
      </c>
      <c r="B117" s="4">
        <f>IFERROR(__xludf.DUMMYFUNCTION("VALUE(REGEXEXTRACT(A117, ""\d+\.\d+""))"),0.266896215723131)</f>
        <v>0.2668962157</v>
      </c>
    </row>
    <row r="118">
      <c r="A118" s="3" t="s">
        <v>358</v>
      </c>
      <c r="B118" s="4" t="str">
        <f>IFERROR(__xludf.DUMMYFUNCTION("VALUE(REGEXEXTRACT(A118, ""\d+\.\d+""))"),"#N/A")</f>
        <v>#N/A</v>
      </c>
    </row>
    <row r="119">
      <c r="A119" s="3" t="s">
        <v>742</v>
      </c>
      <c r="B119" s="4">
        <f>IFERROR(__xludf.DUMMYFUNCTION("VALUE(REGEXEXTRACT(A119, ""\d+\.\d+""))"),0.263006152022212)</f>
        <v>0.263006152</v>
      </c>
    </row>
    <row r="120">
      <c r="A120" s="3" t="s">
        <v>360</v>
      </c>
      <c r="B120" s="4" t="str">
        <f>IFERROR(__xludf.DUMMYFUNCTION("VALUE(REGEXEXTRACT(A120, ""\d+\.\d+""))"),"#N/A")</f>
        <v>#N/A</v>
      </c>
    </row>
    <row r="121">
      <c r="A121" s="3" t="s">
        <v>743</v>
      </c>
      <c r="B121" s="4">
        <f>IFERROR(__xludf.DUMMYFUNCTION("VALUE(REGEXEXTRACT(A121, ""\d+\.\d+""))"),0.291677593186397)</f>
        <v>0.2916775932</v>
      </c>
    </row>
    <row r="122">
      <c r="A122" s="3" t="s">
        <v>362</v>
      </c>
      <c r="B122" s="4" t="str">
        <f>IFERROR(__xludf.DUMMYFUNCTION("VALUE(REGEXEXTRACT(A122, ""\d+\.\d+""))"),"#N/A")</f>
        <v>#N/A</v>
      </c>
    </row>
    <row r="123">
      <c r="A123" s="3" t="s">
        <v>744</v>
      </c>
      <c r="B123" s="4">
        <f>IFERROR(__xludf.DUMMYFUNCTION("VALUE(REGEXEXTRACT(A123, ""\d+\.\d+""))"),0.263385779476264)</f>
        <v>0.2633857795</v>
      </c>
    </row>
    <row r="124">
      <c r="A124" s="3" t="s">
        <v>364</v>
      </c>
      <c r="B124" s="4" t="str">
        <f>IFERROR(__xludf.DUMMYFUNCTION("VALUE(REGEXEXTRACT(A124, ""\d+\.\d+""))"),"#N/A")</f>
        <v>#N/A</v>
      </c>
    </row>
    <row r="125">
      <c r="A125" s="3" t="s">
        <v>745</v>
      </c>
      <c r="B125" s="4">
        <f>IFERROR(__xludf.DUMMYFUNCTION("VALUE(REGEXEXTRACT(A125, ""\d+\.\d+""))"),0.268497388538748)</f>
        <v>0.2684973885</v>
      </c>
    </row>
    <row r="126">
      <c r="A126" s="3" t="s">
        <v>366</v>
      </c>
      <c r="B126" s="4" t="str">
        <f>IFERROR(__xludf.DUMMYFUNCTION("VALUE(REGEXEXTRACT(A126, ""\d+\.\d+""))"),"#N/A")</f>
        <v>#N/A</v>
      </c>
    </row>
    <row r="127">
      <c r="A127" s="3" t="s">
        <v>746</v>
      </c>
      <c r="B127" s="4">
        <f>IFERROR(__xludf.DUMMYFUNCTION("VALUE(REGEXEXTRACT(A127, ""\d+\.\d+""))"),0.254954850361197)</f>
        <v>0.2549548504</v>
      </c>
    </row>
    <row r="128">
      <c r="A128" s="3" t="s">
        <v>368</v>
      </c>
      <c r="B128" s="4" t="str">
        <f>IFERROR(__xludf.DUMMYFUNCTION("VALUE(REGEXEXTRACT(A128, ""\d+\.\d+""))"),"#N/A")</f>
        <v>#N/A</v>
      </c>
    </row>
    <row r="129">
      <c r="A129" s="3" t="s">
        <v>747</v>
      </c>
      <c r="B129" s="4">
        <f>IFERROR(__xludf.DUMMYFUNCTION("VALUE(REGEXEXTRACT(A129, ""\d+\.\d+""))"),0.255863830455427)</f>
        <v>0.2558638305</v>
      </c>
    </row>
    <row r="130">
      <c r="A130" s="3" t="s">
        <v>370</v>
      </c>
      <c r="B130" s="4" t="str">
        <f>IFERROR(__xludf.DUMMYFUNCTION("VALUE(REGEXEXTRACT(A130, ""\d+\.\d+""))"),"#N/A")</f>
        <v>#N/A</v>
      </c>
    </row>
    <row r="131">
      <c r="A131" s="3" t="s">
        <v>748</v>
      </c>
      <c r="B131" s="4">
        <f>IFERROR(__xludf.DUMMYFUNCTION("VALUE(REGEXEXTRACT(A131, ""\d+\.\d+""))"),0.296024203815298)</f>
        <v>0.2960242038</v>
      </c>
    </row>
    <row r="132">
      <c r="A132" s="3" t="s">
        <v>372</v>
      </c>
      <c r="B132" s="4" t="str">
        <f>IFERROR(__xludf.DUMMYFUNCTION("VALUE(REGEXEXTRACT(A132, ""\d+\.\d+""))"),"#N/A")</f>
        <v>#N/A</v>
      </c>
    </row>
    <row r="133">
      <c r="A133" s="3" t="s">
        <v>749</v>
      </c>
      <c r="B133" s="4">
        <f>IFERROR(__xludf.DUMMYFUNCTION("VALUE(REGEXEXTRACT(A133, ""\d+\.\d+""))"),0.261748845919946)</f>
        <v>0.2617488459</v>
      </c>
    </row>
    <row r="134">
      <c r="A134" s="3" t="s">
        <v>374</v>
      </c>
      <c r="B134" s="4" t="str">
        <f>IFERROR(__xludf.DUMMYFUNCTION("VALUE(REGEXEXTRACT(A134, ""\d+\.\d+""))"),"#N/A")</f>
        <v>#N/A</v>
      </c>
    </row>
    <row r="135">
      <c r="A135" s="3" t="s">
        <v>750</v>
      </c>
      <c r="B135" s="4">
        <f>IFERROR(__xludf.DUMMYFUNCTION("VALUE(REGEXEXTRACT(A135, ""\d+\.\d+""))"),0.258379043503366)</f>
        <v>0.2583790435</v>
      </c>
    </row>
    <row r="136">
      <c r="A136" s="3" t="s">
        <v>376</v>
      </c>
      <c r="B136" s="4" t="str">
        <f>IFERROR(__xludf.DUMMYFUNCTION("VALUE(REGEXEXTRACT(A136, ""\d+\.\d+""))"),"#N/A")</f>
        <v>#N/A</v>
      </c>
    </row>
    <row r="137">
      <c r="A137" s="3" t="s">
        <v>751</v>
      </c>
      <c r="B137" s="4">
        <f>IFERROR(__xludf.DUMMYFUNCTION("VALUE(REGEXEXTRACT(A137, ""\d+\.\d+""))"),0.252834285852498)</f>
        <v>0.2528342859</v>
      </c>
    </row>
    <row r="138">
      <c r="A138" s="3" t="s">
        <v>378</v>
      </c>
      <c r="B138" s="4" t="str">
        <f>IFERROR(__xludf.DUMMYFUNCTION("VALUE(REGEXEXTRACT(A138, ""\d+\.\d+""))"),"#N/A")</f>
        <v>#N/A</v>
      </c>
    </row>
    <row r="139">
      <c r="A139" s="3" t="s">
        <v>752</v>
      </c>
      <c r="B139" s="4">
        <f>IFERROR(__xludf.DUMMYFUNCTION("VALUE(REGEXEXTRACT(A139, ""\d+\.\d+""))"),0.252240426049805)</f>
        <v>0.252240426</v>
      </c>
    </row>
    <row r="140">
      <c r="A140" s="3" t="s">
        <v>380</v>
      </c>
      <c r="B140" s="4" t="str">
        <f>IFERROR(__xludf.DUMMYFUNCTION("VALUE(REGEXEXTRACT(A140, ""\d+\.\d+""))"),"#N/A")</f>
        <v>#N/A</v>
      </c>
    </row>
    <row r="141">
      <c r="A141" s="3" t="s">
        <v>753</v>
      </c>
      <c r="B141" s="4">
        <f>IFERROR(__xludf.DUMMYFUNCTION("VALUE(REGEXEXTRACT(A141, ""\d+\.\d+""))"),0.267341891800579)</f>
        <v>0.2673418918</v>
      </c>
    </row>
    <row r="142">
      <c r="A142" s="3" t="s">
        <v>382</v>
      </c>
      <c r="B142" s="4" t="str">
        <f>IFERROR(__xludf.DUMMYFUNCTION("VALUE(REGEXEXTRACT(A142, ""\d+\.\d+""))"),"#N/A")</f>
        <v>#N/A</v>
      </c>
    </row>
    <row r="143">
      <c r="A143" s="3" t="s">
        <v>754</v>
      </c>
      <c r="B143" s="4">
        <f>IFERROR(__xludf.DUMMYFUNCTION("VALUE(REGEXEXTRACT(A143, ""\d+\.\d+""))"),0.279000544022433)</f>
        <v>0.279000544</v>
      </c>
    </row>
    <row r="144">
      <c r="A144" s="3" t="s">
        <v>384</v>
      </c>
      <c r="B144" s="4" t="str">
        <f>IFERROR(__xludf.DUMMYFUNCTION("VALUE(REGEXEXTRACT(A144, ""\d+\.\d+""))"),"#N/A")</f>
        <v>#N/A</v>
      </c>
    </row>
    <row r="145">
      <c r="A145" s="3" t="s">
        <v>755</v>
      </c>
      <c r="B145" s="4">
        <f>IFERROR(__xludf.DUMMYFUNCTION("VALUE(REGEXEXTRACT(A145, ""\d+\.\d+""))"),0.272066876366774)</f>
        <v>0.2720668764</v>
      </c>
    </row>
    <row r="146">
      <c r="A146" s="3" t="s">
        <v>386</v>
      </c>
      <c r="B146" s="4" t="str">
        <f>IFERROR(__xludf.DUMMYFUNCTION("VALUE(REGEXEXTRACT(A146, ""\d+\.\d+""))"),"#N/A")</f>
        <v>#N/A</v>
      </c>
    </row>
    <row r="147">
      <c r="A147" s="3" t="s">
        <v>756</v>
      </c>
      <c r="B147" s="4">
        <f>IFERROR(__xludf.DUMMYFUNCTION("VALUE(REGEXEXTRACT(A147, ""\d+\.\d+""))"),0.261806233184063)</f>
        <v>0.2618062332</v>
      </c>
    </row>
    <row r="148">
      <c r="A148" s="3" t="s">
        <v>388</v>
      </c>
      <c r="B148" s="4" t="str">
        <f>IFERROR(__xludf.DUMMYFUNCTION("VALUE(REGEXEXTRACT(A148, ""\d+\.\d+""))"),"#N/A")</f>
        <v>#N/A</v>
      </c>
    </row>
    <row r="149">
      <c r="A149" s="3" t="s">
        <v>757</v>
      </c>
      <c r="B149" s="4">
        <f>IFERROR(__xludf.DUMMYFUNCTION("VALUE(REGEXEXTRACT(A149, ""\d+\.\d+""))"),0.273352063138852)</f>
        <v>0.2733520631</v>
      </c>
    </row>
    <row r="150">
      <c r="A150" s="3" t="s">
        <v>390</v>
      </c>
      <c r="B150" s="4" t="str">
        <f>IFERROR(__xludf.DUMMYFUNCTION("VALUE(REGEXEXTRACT(A150, ""\d+\.\d+""))"),"#N/A")</f>
        <v>#N/A</v>
      </c>
    </row>
    <row r="151">
      <c r="A151" s="3" t="s">
        <v>758</v>
      </c>
      <c r="B151" s="4">
        <f>IFERROR(__xludf.DUMMYFUNCTION("VALUE(REGEXEXTRACT(A151, ""\d+\.\d+""))"),0.330116028044989)</f>
        <v>0.330116028</v>
      </c>
    </row>
    <row r="152">
      <c r="A152" s="3" t="s">
        <v>390</v>
      </c>
      <c r="B152" s="4" t="str">
        <f>IFERROR(__xludf.DUMMYFUNCTION("VALUE(REGEXEXTRACT(A152, ""\d+\.\d+""))"),"#N/A")</f>
        <v>#N/A</v>
      </c>
    </row>
    <row r="153">
      <c r="A153" s="3" t="s">
        <v>759</v>
      </c>
      <c r="B153" s="4">
        <f>IFERROR(__xludf.DUMMYFUNCTION("VALUE(REGEXEXTRACT(A153, ""\d+\.\d+""))"),0.276060580756425)</f>
        <v>0.2760605808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25"/>
  </cols>
  <sheetData>
    <row r="1">
      <c r="A1" s="3" t="s">
        <v>242</v>
      </c>
      <c r="B1" s="7" t="str">
        <f>IFERROR(__xludf.DUMMYFUNCTION("VALUE(REGEXEXTRACT(A1, ""\d+\.\d+""))"),"#N/A")</f>
        <v>#N/A</v>
      </c>
    </row>
    <row r="2">
      <c r="A2" s="3" t="s">
        <v>166</v>
      </c>
      <c r="B2" s="7" t="str">
        <f>IFERROR(__xludf.DUMMYFUNCTION("VALUE(REGEXEXTRACT(A2, ""\d+\.\d+""))"),"#N/A")</f>
        <v>#N/A</v>
      </c>
    </row>
    <row r="3">
      <c r="A3" s="3" t="s">
        <v>760</v>
      </c>
      <c r="B3" s="7">
        <f>IFERROR(__xludf.DUMMYFUNCTION("VALUE(REGEXEXTRACT(A3, ""\d+\.\d+""))"),0.276097585415745)</f>
        <v>0.2760975854</v>
      </c>
    </row>
    <row r="4">
      <c r="A4" s="3" t="s">
        <v>244</v>
      </c>
      <c r="B4" s="7" t="str">
        <f>IFERROR(__xludf.DUMMYFUNCTION("VALUE(REGEXEXTRACT(A4, ""\d+\.\d+""))"),"#N/A")</f>
        <v>#N/A</v>
      </c>
    </row>
    <row r="5">
      <c r="A5" s="3" t="s">
        <v>761</v>
      </c>
      <c r="B5" s="7">
        <f>IFERROR(__xludf.DUMMYFUNCTION("VALUE(REGEXEXTRACT(A5, ""\d+\.\d+""))"),0.37230425750344)</f>
        <v>0.3723042575</v>
      </c>
    </row>
    <row r="6">
      <c r="A6" s="3" t="s">
        <v>246</v>
      </c>
      <c r="B6" s="7" t="str">
        <f>IFERROR(__xludf.DUMMYFUNCTION("VALUE(REGEXEXTRACT(A6, ""\d+\.\d+""))"),"#N/A")</f>
        <v>#N/A</v>
      </c>
    </row>
    <row r="7">
      <c r="A7" s="3" t="s">
        <v>762</v>
      </c>
      <c r="B7" s="7">
        <f>IFERROR(__xludf.DUMMYFUNCTION("VALUE(REGEXEXTRACT(A7, ""\d+\.\d+""))"),0.371435466730551)</f>
        <v>0.3714354667</v>
      </c>
    </row>
    <row r="8">
      <c r="A8" s="3" t="s">
        <v>248</v>
      </c>
      <c r="B8" s="7" t="str">
        <f>IFERROR(__xludf.DUMMYFUNCTION("VALUE(REGEXEXTRACT(A8, ""\d+\.\d+""))"),"#N/A")</f>
        <v>#N/A</v>
      </c>
    </row>
    <row r="9">
      <c r="A9" s="3" t="s">
        <v>763</v>
      </c>
      <c r="B9" s="7">
        <f>IFERROR(__xludf.DUMMYFUNCTION("VALUE(REGEXEXTRACT(A9, ""\d+\.\d+""))"),0.368389200252469)</f>
        <v>0.3683892003</v>
      </c>
    </row>
    <row r="10">
      <c r="A10" s="3" t="s">
        <v>250</v>
      </c>
      <c r="B10" s="7" t="str">
        <f>IFERROR(__xludf.DUMMYFUNCTION("VALUE(REGEXEXTRACT(A10, ""\d+\.\d+""))"),"#N/A")</f>
        <v>#N/A</v>
      </c>
    </row>
    <row r="11">
      <c r="A11" s="3" t="s">
        <v>764</v>
      </c>
      <c r="B11" s="7">
        <f>IFERROR(__xludf.DUMMYFUNCTION("VALUE(REGEXEXTRACT(A11, ""\d+\.\d+""))"),0.369138125644994)</f>
        <v>0.3691381256</v>
      </c>
    </row>
    <row r="12">
      <c r="A12" s="3" t="s">
        <v>252</v>
      </c>
      <c r="B12" s="7" t="str">
        <f>IFERROR(__xludf.DUMMYFUNCTION("VALUE(REGEXEXTRACT(A12, ""\d+\.\d+""))"),"#N/A")</f>
        <v>#N/A</v>
      </c>
    </row>
    <row r="13">
      <c r="A13" s="3" t="s">
        <v>765</v>
      </c>
      <c r="B13" s="7">
        <f>IFERROR(__xludf.DUMMYFUNCTION("VALUE(REGEXEXTRACT(A13, ""\d+\.\d+""))"),0.307618306642832)</f>
        <v>0.3076183066</v>
      </c>
    </row>
    <row r="14">
      <c r="A14" s="3" t="s">
        <v>398</v>
      </c>
      <c r="B14" s="7" t="str">
        <f>IFERROR(__xludf.DUMMYFUNCTION("VALUE(REGEXEXTRACT(A14, ""\d+\.\d+""))"),"#N/A")</f>
        <v>#N/A</v>
      </c>
    </row>
    <row r="15">
      <c r="A15" s="3" t="s">
        <v>766</v>
      </c>
      <c r="B15" s="7">
        <f>IFERROR(__xludf.DUMMYFUNCTION("VALUE(REGEXEXTRACT(A15, ""\d+\.\d+""))"),0.308983751121062)</f>
        <v>0.3089837511</v>
      </c>
    </row>
    <row r="16">
      <c r="A16" s="3" t="s">
        <v>400</v>
      </c>
      <c r="B16" s="7" t="str">
        <f>IFERROR(__xludf.DUMMYFUNCTION("VALUE(REGEXEXTRACT(A16, ""\d+\.\d+""))"),"#N/A")</f>
        <v>#N/A</v>
      </c>
    </row>
    <row r="17">
      <c r="A17" s="3" t="s">
        <v>767</v>
      </c>
      <c r="B17" s="7">
        <f>IFERROR(__xludf.DUMMYFUNCTION("VALUE(REGEXEXTRACT(A17, ""\d+\.\d+""))"),0.309757727652464)</f>
        <v>0.3097577277</v>
      </c>
    </row>
    <row r="18">
      <c r="A18" s="3" t="s">
        <v>402</v>
      </c>
      <c r="B18" s="7" t="str">
        <f>IFERROR(__xludf.DUMMYFUNCTION("VALUE(REGEXEXTRACT(A18, ""\d+\.\d+""))"),"#N/A")</f>
        <v>#N/A</v>
      </c>
    </row>
    <row r="19">
      <c r="A19" s="3" t="s">
        <v>768</v>
      </c>
      <c r="B19" s="7">
        <f>IFERROR(__xludf.DUMMYFUNCTION("VALUE(REGEXEXTRACT(A19, ""\d+\.\d+""))"),0.286875117097277)</f>
        <v>0.2868751171</v>
      </c>
    </row>
    <row r="20">
      <c r="A20" s="3" t="s">
        <v>404</v>
      </c>
      <c r="B20" s="7" t="str">
        <f>IFERROR(__xludf.DUMMYFUNCTION("VALUE(REGEXEXTRACT(A20, ""\d+\.\d+""))"),"#N/A")</f>
        <v>#N/A</v>
      </c>
    </row>
    <row r="21">
      <c r="A21" s="3" t="s">
        <v>769</v>
      </c>
      <c r="B21" s="7">
        <f>IFERROR(__xludf.DUMMYFUNCTION("VALUE(REGEXEXTRACT(A21, ""\d+\.\d+""))"),0.283022827826305)</f>
        <v>0.2830228278</v>
      </c>
    </row>
    <row r="22">
      <c r="A22" s="3" t="s">
        <v>406</v>
      </c>
      <c r="B22" s="7" t="str">
        <f>IFERROR(__xludf.DUMMYFUNCTION("VALUE(REGEXEXTRACT(A22, ""\d+\.\d+""))"),"#N/A")</f>
        <v>#N/A</v>
      </c>
    </row>
    <row r="23">
      <c r="A23" s="3" t="s">
        <v>770</v>
      </c>
      <c r="B23" s="7">
        <f>IFERROR(__xludf.DUMMYFUNCTION("VALUE(REGEXEXTRACT(A23, ""\d+\.\d+""))"),0.28363258982321)</f>
        <v>0.2836325898</v>
      </c>
    </row>
    <row r="24">
      <c r="A24" s="3" t="s">
        <v>408</v>
      </c>
      <c r="B24" s="7" t="str">
        <f>IFERROR(__xludf.DUMMYFUNCTION("VALUE(REGEXEXTRACT(A24, ""\d+\.\d+""))"),"#N/A")</f>
        <v>#N/A</v>
      </c>
    </row>
    <row r="25">
      <c r="A25" s="3" t="s">
        <v>771</v>
      </c>
      <c r="B25" s="7">
        <f>IFERROR(__xludf.DUMMYFUNCTION("VALUE(REGEXEXTRACT(A25, ""\d+\.\d+""))"),0.286393818492309)</f>
        <v>0.2863938185</v>
      </c>
    </row>
    <row r="26">
      <c r="A26" s="3" t="s">
        <v>410</v>
      </c>
      <c r="B26" s="7" t="str">
        <f>IFERROR(__xludf.DUMMYFUNCTION("VALUE(REGEXEXTRACT(A26, ""\d+\.\d+""))"),"#N/A")</f>
        <v>#N/A</v>
      </c>
    </row>
    <row r="27">
      <c r="A27" s="3" t="s">
        <v>772</v>
      </c>
      <c r="B27" s="7">
        <f>IFERROR(__xludf.DUMMYFUNCTION("VALUE(REGEXEXTRACT(A27, ""\d+\.\d+""))"),0.294969771625755)</f>
        <v>0.2949697716</v>
      </c>
    </row>
    <row r="28">
      <c r="A28" s="3" t="s">
        <v>412</v>
      </c>
      <c r="B28" s="7" t="str">
        <f>IFERROR(__xludf.DUMMYFUNCTION("VALUE(REGEXEXTRACT(A28, ""\d+\.\d+""))"),"#N/A")</f>
        <v>#N/A</v>
      </c>
    </row>
    <row r="29">
      <c r="A29" s="3" t="s">
        <v>773</v>
      </c>
      <c r="B29" s="7">
        <f>IFERROR(__xludf.DUMMYFUNCTION("VALUE(REGEXEXTRACT(A29, ""\d+\.\d+""))"),0.291160021300186)</f>
        <v>0.2911600213</v>
      </c>
    </row>
    <row r="30">
      <c r="A30" s="3" t="s">
        <v>414</v>
      </c>
      <c r="B30" s="7" t="str">
        <f>IFERROR(__xludf.DUMMYFUNCTION("VALUE(REGEXEXTRACT(A30, ""\d+\.\d+""))"),"#N/A")</f>
        <v>#N/A</v>
      </c>
    </row>
    <row r="31">
      <c r="A31" s="3" t="s">
        <v>774</v>
      </c>
      <c r="B31" s="7">
        <f>IFERROR(__xludf.DUMMYFUNCTION("VALUE(REGEXEXTRACT(A31, ""\d+\.\d+""))"),0.244892919338788)</f>
        <v>0.2448929193</v>
      </c>
    </row>
    <row r="32">
      <c r="A32" s="3" t="s">
        <v>416</v>
      </c>
      <c r="B32" s="7" t="str">
        <f>IFERROR(__xludf.DUMMYFUNCTION("VALUE(REGEXEXTRACT(A32, ""\d+\.\d+""))"),"#N/A")</f>
        <v>#N/A</v>
      </c>
    </row>
    <row r="33">
      <c r="A33" s="3" t="s">
        <v>775</v>
      </c>
      <c r="B33" s="7">
        <f>IFERROR(__xludf.DUMMYFUNCTION("VALUE(REGEXEXTRACT(A33, ""\d+\.\d+""))"),0.23972653946447)</f>
        <v>0.2397265395</v>
      </c>
    </row>
    <row r="34">
      <c r="A34" s="3" t="s">
        <v>418</v>
      </c>
      <c r="B34" s="7" t="str">
        <f>IFERROR(__xludf.DUMMYFUNCTION("VALUE(REGEXEXTRACT(A34, ""\d+\.\d+""))"),"#N/A")</f>
        <v>#N/A</v>
      </c>
    </row>
    <row r="35">
      <c r="A35" s="3" t="s">
        <v>776</v>
      </c>
      <c r="B35" s="7">
        <f>IFERROR(__xludf.DUMMYFUNCTION("VALUE(REGEXEXTRACT(A35, ""\d+\.\d+""))"),0.238961708038478)</f>
        <v>0.238961708</v>
      </c>
    </row>
    <row r="36">
      <c r="A36" s="3" t="s">
        <v>420</v>
      </c>
      <c r="B36" s="7" t="str">
        <f>IFERROR(__xludf.DUMMYFUNCTION("VALUE(REGEXEXTRACT(A36, ""\d+\.\d+""))"),"#N/A")</f>
        <v>#N/A</v>
      </c>
    </row>
    <row r="37">
      <c r="A37" s="3" t="s">
        <v>777</v>
      </c>
      <c r="B37" s="7">
        <f>IFERROR(__xludf.DUMMYFUNCTION("VALUE(REGEXEXTRACT(A37, ""\d+\.\d+""))"),0.237917985450759)</f>
        <v>0.2379179855</v>
      </c>
    </row>
    <row r="38">
      <c r="A38" s="3" t="s">
        <v>422</v>
      </c>
      <c r="B38" s="7" t="str">
        <f>IFERROR(__xludf.DUMMYFUNCTION("VALUE(REGEXEXTRACT(A38, ""\d+\.\d+""))"),"#N/A")</f>
        <v>#N/A</v>
      </c>
    </row>
    <row r="39">
      <c r="A39" s="3" t="s">
        <v>778</v>
      </c>
      <c r="B39" s="7">
        <f>IFERROR(__xludf.DUMMYFUNCTION("VALUE(REGEXEXTRACT(A39, ""\d+\.\d+""))"),0.222285742696201)</f>
        <v>0.2222857427</v>
      </c>
    </row>
    <row r="40">
      <c r="A40" s="3" t="s">
        <v>424</v>
      </c>
      <c r="B40" s="7" t="str">
        <f>IFERROR(__xludf.DUMMYFUNCTION("VALUE(REGEXEXTRACT(A40, ""\d+\.\d+""))"),"#N/A")</f>
        <v>#N/A</v>
      </c>
    </row>
    <row r="41">
      <c r="A41" s="3" t="s">
        <v>779</v>
      </c>
      <c r="B41" s="7">
        <f>IFERROR(__xludf.DUMMYFUNCTION("VALUE(REGEXEXTRACT(A41, ""\d+\.\d+""))"),0.225184852449751)</f>
        <v>0.2251848524</v>
      </c>
    </row>
    <row r="42">
      <c r="A42" s="3" t="s">
        <v>426</v>
      </c>
      <c r="B42" s="7" t="str">
        <f>IFERROR(__xludf.DUMMYFUNCTION("VALUE(REGEXEXTRACT(A42, ""\d+\.\d+""))"),"#N/A")</f>
        <v>#N/A</v>
      </c>
    </row>
    <row r="43">
      <c r="A43" s="3" t="s">
        <v>780</v>
      </c>
      <c r="B43" s="7">
        <f>IFERROR(__xludf.DUMMYFUNCTION("VALUE(REGEXEXTRACT(A43, ""\d+\.\d+""))"),0.228815981436434)</f>
        <v>0.2288159814</v>
      </c>
    </row>
    <row r="44">
      <c r="A44" s="3" t="s">
        <v>428</v>
      </c>
      <c r="B44" s="7" t="str">
        <f>IFERROR(__xludf.DUMMYFUNCTION("VALUE(REGEXEXTRACT(A44, ""\d+\.\d+""))"),"#N/A")</f>
        <v>#N/A</v>
      </c>
    </row>
    <row r="45">
      <c r="A45" s="3" t="s">
        <v>781</v>
      </c>
      <c r="B45" s="7">
        <f>IFERROR(__xludf.DUMMYFUNCTION("VALUE(REGEXEXTRACT(A45, ""\d+\.\d+""))"),0.236783858005921)</f>
        <v>0.236783858</v>
      </c>
    </row>
    <row r="46">
      <c r="A46" s="3" t="s">
        <v>430</v>
      </c>
      <c r="B46" s="7" t="str">
        <f>IFERROR(__xludf.DUMMYFUNCTION("VALUE(REGEXEXTRACT(A46, ""\d+\.\d+""))"),"#N/A")</f>
        <v>#N/A</v>
      </c>
    </row>
    <row r="47">
      <c r="A47" s="3" t="s">
        <v>782</v>
      </c>
      <c r="B47" s="7">
        <f>IFERROR(__xludf.DUMMYFUNCTION("VALUE(REGEXEXTRACT(A47, ""\d+\.\d+""))"),0.230450826438031)</f>
        <v>0.2304508264</v>
      </c>
    </row>
    <row r="48">
      <c r="A48" s="3" t="s">
        <v>432</v>
      </c>
      <c r="B48" s="7" t="str">
        <f>IFERROR(__xludf.DUMMYFUNCTION("VALUE(REGEXEXTRACT(A48, ""\d+\.\d+""))"),"#N/A")</f>
        <v>#N/A</v>
      </c>
    </row>
    <row r="49">
      <c r="A49" s="3" t="s">
        <v>783</v>
      </c>
      <c r="B49" s="7">
        <f>IFERROR(__xludf.DUMMYFUNCTION("VALUE(REGEXEXTRACT(A49, ""\d+\.\d+""))"),0.227554818802521)</f>
        <v>0.2275548188</v>
      </c>
    </row>
    <row r="50">
      <c r="A50" s="3" t="s">
        <v>434</v>
      </c>
      <c r="B50" s="7" t="str">
        <f>IFERROR(__xludf.DUMMYFUNCTION("VALUE(REGEXEXTRACT(A50, ""\d+\.\d+""))"),"#N/A")</f>
        <v>#N/A</v>
      </c>
    </row>
    <row r="51">
      <c r="A51" s="3" t="s">
        <v>784</v>
      </c>
      <c r="B51" s="7">
        <f>IFERROR(__xludf.DUMMYFUNCTION("VALUE(REGEXEXTRACT(A51, ""\d+\.\d+""))"),0.226853720929161)</f>
        <v>0.2268537209</v>
      </c>
    </row>
    <row r="52">
      <c r="A52" s="3" t="s">
        <v>436</v>
      </c>
      <c r="B52" s="7" t="str">
        <f>IFERROR(__xludf.DUMMYFUNCTION("VALUE(REGEXEXTRACT(A52, ""\d+\.\d+""))"),"#N/A")</f>
        <v>#N/A</v>
      </c>
    </row>
    <row r="53">
      <c r="A53" s="3" t="s">
        <v>785</v>
      </c>
      <c r="B53" s="7">
        <f>IFERROR(__xludf.DUMMYFUNCTION("VALUE(REGEXEXTRACT(A53, ""\d+\.\d+""))"),0.310781309508452)</f>
        <v>0.3107813095</v>
      </c>
    </row>
    <row r="54">
      <c r="A54" s="3" t="s">
        <v>438</v>
      </c>
      <c r="B54" s="7" t="str">
        <f>IFERROR(__xludf.DUMMYFUNCTION("VALUE(REGEXEXTRACT(A54, ""\d+\.\d+""))"),"#N/A")</f>
        <v>#N/A</v>
      </c>
    </row>
    <row r="55">
      <c r="A55" s="3" t="s">
        <v>786</v>
      </c>
      <c r="B55" s="7">
        <f>IFERROR(__xludf.DUMMYFUNCTION("VALUE(REGEXEXTRACT(A55, ""\d+\.\d+""))"),0.262725262528256)</f>
        <v>0.2627252625</v>
      </c>
    </row>
    <row r="56">
      <c r="A56" s="3" t="s">
        <v>440</v>
      </c>
      <c r="B56" s="7" t="str">
        <f>IFERROR(__xludf.DUMMYFUNCTION("VALUE(REGEXEXTRACT(A56, ""\d+\.\d+""))"),"#N/A")</f>
        <v>#N/A</v>
      </c>
    </row>
    <row r="57">
      <c r="A57" s="3" t="s">
        <v>787</v>
      </c>
      <c r="B57" s="7">
        <f>IFERROR(__xludf.DUMMYFUNCTION("VALUE(REGEXEXTRACT(A57, ""\d+\.\d+""))"),0.261502603782741)</f>
        <v>0.2615026038</v>
      </c>
    </row>
    <row r="58">
      <c r="A58" s="3" t="s">
        <v>442</v>
      </c>
      <c r="B58" s="7" t="str">
        <f>IFERROR(__xludf.DUMMYFUNCTION("VALUE(REGEXEXTRACT(A58, ""\d+\.\d+""))"),"#N/A")</f>
        <v>#N/A</v>
      </c>
    </row>
    <row r="59">
      <c r="A59" s="3" t="s">
        <v>788</v>
      </c>
      <c r="B59" s="7">
        <f>IFERROR(__xludf.DUMMYFUNCTION("VALUE(REGEXEXTRACT(A59, ""\d+\.\d+""))"),0.321536128157403)</f>
        <v>0.3215361282</v>
      </c>
    </row>
    <row r="60">
      <c r="A60" s="3" t="s">
        <v>444</v>
      </c>
      <c r="B60" s="7" t="str">
        <f>IFERROR(__xludf.DUMMYFUNCTION("VALUE(REGEXEXTRACT(A60, ""\d+\.\d+""))"),"#N/A")</f>
        <v>#N/A</v>
      </c>
    </row>
    <row r="61">
      <c r="A61" s="3" t="s">
        <v>789</v>
      </c>
      <c r="B61" s="7">
        <f>IFERROR(__xludf.DUMMYFUNCTION("VALUE(REGEXEXTRACT(A61, ""\d+\.\d+""))"),0.299492659728365)</f>
        <v>0.2994926597</v>
      </c>
    </row>
    <row r="62">
      <c r="A62" s="3" t="s">
        <v>446</v>
      </c>
      <c r="B62" s="7" t="str">
        <f>IFERROR(__xludf.DUMMYFUNCTION("VALUE(REGEXEXTRACT(A62, ""\d+\.\d+""))"),"#N/A")</f>
        <v>#N/A</v>
      </c>
    </row>
    <row r="63">
      <c r="A63" s="3" t="s">
        <v>790</v>
      </c>
      <c r="B63" s="7">
        <f>IFERROR(__xludf.DUMMYFUNCTION("VALUE(REGEXEXTRACT(A63, ""\d+\.\d+""))"),0.29949614193265)</f>
        <v>0.2994961419</v>
      </c>
    </row>
    <row r="64">
      <c r="A64" s="3" t="s">
        <v>448</v>
      </c>
      <c r="B64" s="7" t="str">
        <f>IFERROR(__xludf.DUMMYFUNCTION("VALUE(REGEXEXTRACT(A64, ""\d+\.\d+""))"),"#N/A")</f>
        <v>#N/A</v>
      </c>
    </row>
    <row r="65">
      <c r="A65" s="3" t="s">
        <v>791</v>
      </c>
      <c r="B65" s="7">
        <f>IFERROR(__xludf.DUMMYFUNCTION("VALUE(REGEXEXTRACT(A65, ""\d+\.\d+""))"),0.239073046433485)</f>
        <v>0.2390730464</v>
      </c>
    </row>
    <row r="66">
      <c r="A66" s="3" t="s">
        <v>450</v>
      </c>
      <c r="B66" s="7" t="str">
        <f>IFERROR(__xludf.DUMMYFUNCTION("VALUE(REGEXEXTRACT(A66, ""\d+\.\d+""))"),"#N/A")</f>
        <v>#N/A</v>
      </c>
    </row>
    <row r="67">
      <c r="A67" s="3" t="s">
        <v>792</v>
      </c>
      <c r="B67" s="7">
        <f>IFERROR(__xludf.DUMMYFUNCTION("VALUE(REGEXEXTRACT(A67, ""\d+\.\d+""))"),0.239737487100103)</f>
        <v>0.2397374871</v>
      </c>
    </row>
    <row r="68">
      <c r="A68" s="3" t="s">
        <v>452</v>
      </c>
      <c r="B68" s="7" t="str">
        <f>IFERROR(__xludf.DUMMYFUNCTION("VALUE(REGEXEXTRACT(A68, ""\d+\.\d+""))"),"#N/A")</f>
        <v>#N/A</v>
      </c>
    </row>
    <row r="69">
      <c r="A69" s="3" t="s">
        <v>793</v>
      </c>
      <c r="B69" s="7">
        <f>IFERROR(__xludf.DUMMYFUNCTION("VALUE(REGEXEXTRACT(A69, ""\d+\.\d+""))"),0.232557166506953)</f>
        <v>0.2325571665</v>
      </c>
    </row>
    <row r="70">
      <c r="A70" s="3" t="s">
        <v>454</v>
      </c>
      <c r="B70" s="7" t="str">
        <f>IFERROR(__xludf.DUMMYFUNCTION("VALUE(REGEXEXTRACT(A70, ""\d+\.\d+""))"),"#N/A")</f>
        <v>#N/A</v>
      </c>
    </row>
    <row r="71">
      <c r="A71" s="3" t="s">
        <v>794</v>
      </c>
      <c r="B71" s="7">
        <f>IFERROR(__xludf.DUMMYFUNCTION("VALUE(REGEXEXTRACT(A71, ""\d+\.\d+""))"),0.238309535711214)</f>
        <v>0.2383095357</v>
      </c>
    </row>
    <row r="72">
      <c r="A72" s="3" t="s">
        <v>456</v>
      </c>
      <c r="B72" s="7" t="str">
        <f>IFERROR(__xludf.DUMMYFUNCTION("VALUE(REGEXEXTRACT(A72, ""\d+\.\d+""))"),"#N/A")</f>
        <v>#N/A</v>
      </c>
    </row>
    <row r="73">
      <c r="A73" s="3" t="s">
        <v>795</v>
      </c>
      <c r="B73" s="7">
        <f>IFERROR(__xludf.DUMMYFUNCTION("VALUE(REGEXEXTRACT(A73, ""\d+\.\d+""))"),0.228282572623347)</f>
        <v>0.2282825726</v>
      </c>
    </row>
    <row r="74">
      <c r="A74" s="3" t="s">
        <v>458</v>
      </c>
      <c r="B74" s="7" t="str">
        <f>IFERROR(__xludf.DUMMYFUNCTION("VALUE(REGEXEXTRACT(A74, ""\d+\.\d+""))"),"#N/A")</f>
        <v>#N/A</v>
      </c>
    </row>
    <row r="75">
      <c r="A75" s="3" t="s">
        <v>796</v>
      </c>
      <c r="B75" s="7">
        <f>IFERROR(__xludf.DUMMYFUNCTION("VALUE(REGEXEXTRACT(A75, ""\d+\.\d+""))"),0.251161038702761)</f>
        <v>0.2511610387</v>
      </c>
    </row>
    <row r="76">
      <c r="A76" s="3" t="s">
        <v>460</v>
      </c>
      <c r="B76" s="7" t="str">
        <f>IFERROR(__xludf.DUMMYFUNCTION("VALUE(REGEXEXTRACT(A76, ""\d+\.\d+""))"),"#N/A")</f>
        <v>#N/A</v>
      </c>
    </row>
    <row r="77">
      <c r="A77" s="3" t="s">
        <v>797</v>
      </c>
      <c r="B77" s="7">
        <f>IFERROR(__xludf.DUMMYFUNCTION("VALUE(REGEXEXTRACT(A77, ""\d+\.\d+""))"),0.212342903444272)</f>
        <v>0.2123429034</v>
      </c>
    </row>
    <row r="78">
      <c r="A78" s="3" t="s">
        <v>462</v>
      </c>
      <c r="B78" s="7" t="str">
        <f>IFERROR(__xludf.DUMMYFUNCTION("VALUE(REGEXEXTRACT(A78, ""\d+\.\d+""))"),"#N/A")</f>
        <v>#N/A</v>
      </c>
    </row>
    <row r="79">
      <c r="A79" s="3" t="s">
        <v>798</v>
      </c>
      <c r="B79" s="7">
        <f>IFERROR(__xludf.DUMMYFUNCTION("VALUE(REGEXEXTRACT(A79, ""\d+\.\d+""))"),0.231052286045997)</f>
        <v>0.231052286</v>
      </c>
    </row>
    <row r="80">
      <c r="A80" s="3" t="s">
        <v>464</v>
      </c>
      <c r="B80" s="7" t="str">
        <f>IFERROR(__xludf.DUMMYFUNCTION("VALUE(REGEXEXTRACT(A80, ""\d+\.\d+""))"),"#N/A")</f>
        <v>#N/A</v>
      </c>
    </row>
    <row r="81">
      <c r="A81" s="3" t="s">
        <v>799</v>
      </c>
      <c r="B81" s="7">
        <f>IFERROR(__xludf.DUMMYFUNCTION("VALUE(REGEXEXTRACT(A81, ""\d+\.\d+""))"),0.270502700531967)</f>
        <v>0.2705027005</v>
      </c>
    </row>
    <row r="82">
      <c r="A82" s="3" t="s">
        <v>466</v>
      </c>
      <c r="B82" s="7" t="str">
        <f>IFERROR(__xludf.DUMMYFUNCTION("VALUE(REGEXEXTRACT(A82, ""\d+\.\d+""))"),"#N/A")</f>
        <v>#N/A</v>
      </c>
    </row>
    <row r="83">
      <c r="A83" s="3" t="s">
        <v>800</v>
      </c>
      <c r="B83" s="7">
        <f>IFERROR(__xludf.DUMMYFUNCTION("VALUE(REGEXEXTRACT(A83, ""\d+\.\d+""))"),0.251533661436065)</f>
        <v>0.2515336614</v>
      </c>
    </row>
    <row r="84">
      <c r="A84" s="3" t="s">
        <v>468</v>
      </c>
      <c r="B84" s="7" t="str">
        <f>IFERROR(__xludf.DUMMYFUNCTION("VALUE(REGEXEXTRACT(A84, ""\d+\.\d+""))"),"#N/A")</f>
        <v>#N/A</v>
      </c>
    </row>
    <row r="85">
      <c r="A85" s="3" t="s">
        <v>801</v>
      </c>
      <c r="B85" s="7">
        <f>IFERROR(__xludf.DUMMYFUNCTION("VALUE(REGEXEXTRACT(A85, ""\d+\.\d+""))"),0.247358857468425)</f>
        <v>0.2473588575</v>
      </c>
    </row>
    <row r="86">
      <c r="A86" s="3" t="s">
        <v>470</v>
      </c>
      <c r="B86" s="7" t="str">
        <f>IFERROR(__xludf.DUMMYFUNCTION("VALUE(REGEXEXTRACT(A86, ""\d+\.\d+""))"),"#N/A")</f>
        <v>#N/A</v>
      </c>
    </row>
    <row r="87">
      <c r="A87" s="3" t="s">
        <v>802</v>
      </c>
      <c r="B87" s="7">
        <f>IFERROR(__xludf.DUMMYFUNCTION("VALUE(REGEXEXTRACT(A87, ""\d+\.\d+""))"),0.246630502804191)</f>
        <v>0.2466305028</v>
      </c>
    </row>
    <row r="88">
      <c r="A88" s="3" t="s">
        <v>472</v>
      </c>
      <c r="B88" s="7" t="str">
        <f>IFERROR(__xludf.DUMMYFUNCTION("VALUE(REGEXEXTRACT(A88, ""\d+\.\d+""))"),"#N/A")</f>
        <v>#N/A</v>
      </c>
    </row>
    <row r="89">
      <c r="A89" s="3" t="s">
        <v>803</v>
      </c>
      <c r="B89" s="7">
        <f>IFERROR(__xludf.DUMMYFUNCTION("VALUE(REGEXEXTRACT(A89, ""\d+\.\d+""))"),0.24688343868249)</f>
        <v>0.2468834387</v>
      </c>
    </row>
    <row r="90">
      <c r="A90" s="3" t="s">
        <v>474</v>
      </c>
      <c r="B90" s="7" t="str">
        <f>IFERROR(__xludf.DUMMYFUNCTION("VALUE(REGEXEXTRACT(A90, ""\d+\.\d+""))"),"#N/A")</f>
        <v>#N/A</v>
      </c>
    </row>
    <row r="91">
      <c r="A91" s="3" t="s">
        <v>804</v>
      </c>
      <c r="B91" s="7">
        <f>IFERROR(__xludf.DUMMYFUNCTION("VALUE(REGEXEXTRACT(A91, ""\d+\.\d+""))"),0.246694190285763)</f>
        <v>0.2466941903</v>
      </c>
    </row>
    <row r="92">
      <c r="A92" s="3" t="s">
        <v>476</v>
      </c>
      <c r="B92" s="7" t="str">
        <f>IFERROR(__xludf.DUMMYFUNCTION("VALUE(REGEXEXTRACT(A92, ""\d+\.\d+""))"),"#N/A")</f>
        <v>#N/A</v>
      </c>
    </row>
    <row r="93">
      <c r="A93" s="3" t="s">
        <v>805</v>
      </c>
      <c r="B93" s="7">
        <f>IFERROR(__xludf.DUMMYFUNCTION("VALUE(REGEXEXTRACT(A93, ""\d+\.\d+""))"),0.245419638250036)</f>
        <v>0.2454196383</v>
      </c>
    </row>
    <row r="94">
      <c r="A94" s="3" t="s">
        <v>478</v>
      </c>
      <c r="B94" s="7" t="str">
        <f>IFERROR(__xludf.DUMMYFUNCTION("VALUE(REGEXEXTRACT(A94, ""\d+\.\d+""))"),"#N/A")</f>
        <v>#N/A</v>
      </c>
    </row>
    <row r="95">
      <c r="A95" s="3" t="s">
        <v>806</v>
      </c>
      <c r="B95" s="7">
        <f>IFERROR(__xludf.DUMMYFUNCTION("VALUE(REGEXEXTRACT(A95, ""\d+\.\d+""))"),0.366685371517027)</f>
        <v>0.3666853715</v>
      </c>
    </row>
    <row r="96">
      <c r="A96" s="3" t="s">
        <v>480</v>
      </c>
      <c r="B96" s="7" t="str">
        <f>IFERROR(__xludf.DUMMYFUNCTION("VALUE(REGEXEXTRACT(A96, ""\d+\.\d+""))"),"#N/A")</f>
        <v>#N/A</v>
      </c>
    </row>
    <row r="97">
      <c r="A97" s="3" t="s">
        <v>807</v>
      </c>
      <c r="B97" s="7">
        <f>IFERROR(__xludf.DUMMYFUNCTION("VALUE(REGEXEXTRACT(A97, ""\d+\.\d+""))"),0.278805379333751)</f>
        <v>0.2788053793</v>
      </c>
    </row>
    <row r="98">
      <c r="A98" s="3" t="s">
        <v>482</v>
      </c>
      <c r="B98" s="7" t="str">
        <f>IFERROR(__xludf.DUMMYFUNCTION("VALUE(REGEXEXTRACT(A98, ""\d+\.\d+""))"),"#N/A")</f>
        <v>#N/A</v>
      </c>
    </row>
    <row r="99">
      <c r="A99" s="3" t="s">
        <v>808</v>
      </c>
      <c r="B99" s="7">
        <f>IFERROR(__xludf.DUMMYFUNCTION("VALUE(REGEXEXTRACT(A99, ""\d+\.\d+""))"),0.251396644183989)</f>
        <v>0.2513966442</v>
      </c>
    </row>
    <row r="100">
      <c r="A100" s="3" t="s">
        <v>484</v>
      </c>
      <c r="B100" s="7" t="str">
        <f>IFERROR(__xludf.DUMMYFUNCTION("VALUE(REGEXEXTRACT(A100, ""\d+\.\d+""))"),"#N/A")</f>
        <v>#N/A</v>
      </c>
    </row>
    <row r="101">
      <c r="A101" s="3" t="s">
        <v>809</v>
      </c>
      <c r="B101" s="7">
        <f>IFERROR(__xludf.DUMMYFUNCTION("VALUE(REGEXEXTRACT(A101, ""\d+\.\d+""))"),0.231816011766548)</f>
        <v>0.2318160118</v>
      </c>
    </row>
    <row r="102">
      <c r="A102" s="3" t="s">
        <v>486</v>
      </c>
      <c r="B102" s="7" t="str">
        <f>IFERROR(__xludf.DUMMYFUNCTION("VALUE(REGEXEXTRACT(A102, ""\d+\.\d+""))"),"#N/A")</f>
        <v>#N/A</v>
      </c>
    </row>
    <row r="103">
      <c r="A103" s="3" t="s">
        <v>810</v>
      </c>
      <c r="B103" s="7">
        <f>IFERROR(__xludf.DUMMYFUNCTION("VALUE(REGEXEXTRACT(A103, ""\d+\.\d+""))"),0.227197434072313)</f>
        <v>0.2271974341</v>
      </c>
    </row>
    <row r="104">
      <c r="A104" s="3" t="s">
        <v>488</v>
      </c>
      <c r="B104" s="7" t="str">
        <f>IFERROR(__xludf.DUMMYFUNCTION("VALUE(REGEXEXTRACT(A104, ""\d+\.\d+""))"),"#N/A")</f>
        <v>#N/A</v>
      </c>
    </row>
    <row r="105">
      <c r="A105" s="3" t="s">
        <v>811</v>
      </c>
      <c r="B105" s="7">
        <f>IFERROR(__xludf.DUMMYFUNCTION("VALUE(REGEXEXTRACT(A105, ""\d+\.\d+""))"),0.236514806854759)</f>
        <v>0.2365148069</v>
      </c>
    </row>
    <row r="106">
      <c r="A106" s="3" t="s">
        <v>490</v>
      </c>
      <c r="B106" s="7" t="str">
        <f>IFERROR(__xludf.DUMMYFUNCTION("VALUE(REGEXEXTRACT(A106, ""\d+\.\d+""))"),"#N/A")</f>
        <v>#N/A</v>
      </c>
    </row>
    <row r="107">
      <c r="A107" s="3" t="s">
        <v>812</v>
      </c>
      <c r="B107" s="7">
        <f>IFERROR(__xludf.DUMMYFUNCTION("VALUE(REGEXEXTRACT(A107, ""\d+\.\d+""))"),0.227739129917317)</f>
        <v>0.2277391299</v>
      </c>
    </row>
    <row r="108">
      <c r="A108" s="3" t="s">
        <v>492</v>
      </c>
      <c r="B108" s="7" t="str">
        <f>IFERROR(__xludf.DUMMYFUNCTION("VALUE(REGEXEXTRACT(A108, ""\d+\.\d+""))"),"#N/A")</f>
        <v>#N/A</v>
      </c>
    </row>
    <row r="109">
      <c r="A109" s="3" t="s">
        <v>813</v>
      </c>
      <c r="B109" s="7">
        <f>IFERROR(__xludf.DUMMYFUNCTION("VALUE(REGEXEXTRACT(A109, ""\d+\.\d+""))"),0.302014649061378)</f>
        <v>0.3020146491</v>
      </c>
    </row>
    <row r="110">
      <c r="A110" s="3" t="s">
        <v>494</v>
      </c>
      <c r="B110" s="7" t="str">
        <f>IFERROR(__xludf.DUMMYFUNCTION("VALUE(REGEXEXTRACT(A110, ""\d+\.\d+""))"),"#N/A")</f>
        <v>#N/A</v>
      </c>
    </row>
    <row r="111">
      <c r="A111" s="3" t="s">
        <v>814</v>
      </c>
      <c r="B111" s="7">
        <f>IFERROR(__xludf.DUMMYFUNCTION("VALUE(REGEXEXTRACT(A111, ""\d+\.\d+""))"),0.243117415551747)</f>
        <v>0.2431174156</v>
      </c>
    </row>
    <row r="112">
      <c r="A112" s="3" t="s">
        <v>496</v>
      </c>
      <c r="B112" s="7" t="str">
        <f>IFERROR(__xludf.DUMMYFUNCTION("VALUE(REGEXEXTRACT(A112, ""\d+\.\d+""))"),"#N/A")</f>
        <v>#N/A</v>
      </c>
    </row>
    <row r="113">
      <c r="A113" s="3" t="s">
        <v>815</v>
      </c>
      <c r="B113" s="7">
        <f>IFERROR(__xludf.DUMMYFUNCTION("VALUE(REGEXEXTRACT(A113, ""\d+\.\d+""))"),0.257877690549904)</f>
        <v>0.2578776905</v>
      </c>
    </row>
    <row r="114">
      <c r="A114" s="3" t="s">
        <v>498</v>
      </c>
      <c r="B114" s="7" t="str">
        <f>IFERROR(__xludf.DUMMYFUNCTION("VALUE(REGEXEXTRACT(A114, ""\d+\.\d+""))"),"#N/A")</f>
        <v>#N/A</v>
      </c>
    </row>
    <row r="115">
      <c r="A115" s="3" t="s">
        <v>816</v>
      </c>
      <c r="B115" s="7">
        <f>IFERROR(__xludf.DUMMYFUNCTION("VALUE(REGEXEXTRACT(A115, ""\d+\.\d+""))"),0.298490856046365)</f>
        <v>0.298490856</v>
      </c>
    </row>
    <row r="116">
      <c r="A116" s="3" t="s">
        <v>500</v>
      </c>
      <c r="B116" s="7" t="str">
        <f>IFERROR(__xludf.DUMMYFUNCTION("VALUE(REGEXEXTRACT(A116, ""\d+\.\d+""))"),"#N/A")</f>
        <v>#N/A</v>
      </c>
    </row>
    <row r="117">
      <c r="A117" s="3" t="s">
        <v>817</v>
      </c>
      <c r="B117" s="7">
        <f>IFERROR(__xludf.DUMMYFUNCTION("VALUE(REGEXEXTRACT(A117, ""\d+\.\d+""))"),0.281507241602781)</f>
        <v>0.2815072416</v>
      </c>
    </row>
    <row r="118">
      <c r="A118" s="3" t="s">
        <v>502</v>
      </c>
      <c r="B118" s="7" t="str">
        <f>IFERROR(__xludf.DUMMYFUNCTION("VALUE(REGEXEXTRACT(A118, ""\d+\.\d+""))"),"#N/A")</f>
        <v>#N/A</v>
      </c>
    </row>
    <row r="119">
      <c r="A119" s="3" t="s">
        <v>818</v>
      </c>
      <c r="B119" s="7">
        <f>IFERROR(__xludf.DUMMYFUNCTION("VALUE(REGEXEXTRACT(A119, ""\d+\.\d+""))"),0.263975621498599)</f>
        <v>0.2639756215</v>
      </c>
    </row>
    <row r="120">
      <c r="A120" s="3" t="s">
        <v>504</v>
      </c>
      <c r="B120" s="7" t="str">
        <f>IFERROR(__xludf.DUMMYFUNCTION("VALUE(REGEXEXTRACT(A120, ""\d+\.\d+""))"),"#N/A")</f>
        <v>#N/A</v>
      </c>
    </row>
    <row r="121">
      <c r="A121" s="3" t="s">
        <v>819</v>
      </c>
      <c r="B121" s="7">
        <f>IFERROR(__xludf.DUMMYFUNCTION("VALUE(REGEXEXTRACT(A121, ""\d+\.\d+""))"),0.285328732370141)</f>
        <v>0.2853287324</v>
      </c>
    </row>
    <row r="122">
      <c r="A122" s="3" t="s">
        <v>506</v>
      </c>
      <c r="B122" s="7" t="str">
        <f>IFERROR(__xludf.DUMMYFUNCTION("VALUE(REGEXEXTRACT(A122, ""\d+\.\d+""))"),"#N/A")</f>
        <v>#N/A</v>
      </c>
    </row>
    <row r="123">
      <c r="A123" s="3" t="s">
        <v>820</v>
      </c>
      <c r="B123" s="7">
        <f>IFERROR(__xludf.DUMMYFUNCTION("VALUE(REGEXEXTRACT(A123, ""\d+\.\d+""))"),0.259994028038847)</f>
        <v>0.259994028</v>
      </c>
    </row>
    <row r="124">
      <c r="A124" s="3" t="s">
        <v>508</v>
      </c>
      <c r="B124" s="7" t="str">
        <f>IFERROR(__xludf.DUMMYFUNCTION("VALUE(REGEXEXTRACT(A124, ""\d+\.\d+""))"),"#N/A")</f>
        <v>#N/A</v>
      </c>
    </row>
    <row r="125">
      <c r="A125" s="3" t="s">
        <v>821</v>
      </c>
      <c r="B125" s="7">
        <f>IFERROR(__xludf.DUMMYFUNCTION("VALUE(REGEXEXTRACT(A125, ""\d+\.\d+""))"),0.267598152473708)</f>
        <v>0.2675981525</v>
      </c>
    </row>
    <row r="126">
      <c r="A126" s="3" t="s">
        <v>510</v>
      </c>
      <c r="B126" s="7" t="str">
        <f>IFERROR(__xludf.DUMMYFUNCTION("VALUE(REGEXEXTRACT(A126, ""\d+\.\d+""))"),"#N/A")</f>
        <v>#N/A</v>
      </c>
    </row>
    <row r="127">
      <c r="A127" s="3" t="s">
        <v>822</v>
      </c>
      <c r="B127" s="7">
        <f>IFERROR(__xludf.DUMMYFUNCTION("VALUE(REGEXEXTRACT(A127, ""\d+\.\d+""))"),0.258353297459334)</f>
        <v>0.2583532975</v>
      </c>
    </row>
    <row r="128">
      <c r="A128" s="3" t="s">
        <v>512</v>
      </c>
      <c r="B128" s="7" t="str">
        <f>IFERROR(__xludf.DUMMYFUNCTION("VALUE(REGEXEXTRACT(A128, ""\d+\.\d+""))"),"#N/A")</f>
        <v>#N/A</v>
      </c>
    </row>
    <row r="129">
      <c r="A129" s="3" t="s">
        <v>823</v>
      </c>
      <c r="B129" s="7">
        <f>IFERROR(__xludf.DUMMYFUNCTION("VALUE(REGEXEXTRACT(A129, ""\d+\.\d+""))"),0.26168192962492)</f>
        <v>0.2616819296</v>
      </c>
    </row>
    <row r="130">
      <c r="A130" s="3" t="s">
        <v>514</v>
      </c>
      <c r="B130" s="7" t="str">
        <f>IFERROR(__xludf.DUMMYFUNCTION("VALUE(REGEXEXTRACT(A130, ""\d+\.\d+""))"),"#N/A")</f>
        <v>#N/A</v>
      </c>
    </row>
    <row r="131">
      <c r="A131" s="3" t="s">
        <v>824</v>
      </c>
      <c r="B131" s="7">
        <f>IFERROR(__xludf.DUMMYFUNCTION("VALUE(REGEXEXTRACT(A131, ""\d+\.\d+""))"),0.27563760811342)</f>
        <v>0.2756376081</v>
      </c>
    </row>
    <row r="132">
      <c r="A132" s="3" t="s">
        <v>516</v>
      </c>
      <c r="B132" s="7" t="str">
        <f>IFERROR(__xludf.DUMMYFUNCTION("VALUE(REGEXEXTRACT(A132, ""\d+\.\d+""))"),"#N/A")</f>
        <v>#N/A</v>
      </c>
    </row>
    <row r="133">
      <c r="A133" s="3" t="s">
        <v>825</v>
      </c>
      <c r="B133" s="7">
        <f>IFERROR(__xludf.DUMMYFUNCTION("VALUE(REGEXEXTRACT(A133, ""\d+\.\d+""))"),0.249899046789768)</f>
        <v>0.2498990468</v>
      </c>
    </row>
    <row r="134">
      <c r="A134" s="3" t="s">
        <v>518</v>
      </c>
      <c r="B134" s="7" t="str">
        <f>IFERROR(__xludf.DUMMYFUNCTION("VALUE(REGEXEXTRACT(A134, ""\d+\.\d+""))"),"#N/A")</f>
        <v>#N/A</v>
      </c>
    </row>
    <row r="135">
      <c r="A135" s="3" t="s">
        <v>826</v>
      </c>
      <c r="B135" s="7">
        <f>IFERROR(__xludf.DUMMYFUNCTION("VALUE(REGEXEXTRACT(A135, ""\d+\.\d+""))"),0.24911344883348)</f>
        <v>0.2491134488</v>
      </c>
    </row>
    <row r="136">
      <c r="A136" s="3" t="s">
        <v>520</v>
      </c>
      <c r="B136" s="7" t="str">
        <f>IFERROR(__xludf.DUMMYFUNCTION("VALUE(REGEXEXTRACT(A136, ""\d+\.\d+""))"),"#N/A")</f>
        <v>#N/A</v>
      </c>
    </row>
    <row r="137">
      <c r="A137" s="3" t="s">
        <v>827</v>
      </c>
      <c r="B137" s="7">
        <f>IFERROR(__xludf.DUMMYFUNCTION("VALUE(REGEXEXTRACT(A137, ""\d+\.\d+""))"),0.270609929004496)</f>
        <v>0.270609929</v>
      </c>
    </row>
    <row r="138">
      <c r="A138" s="3" t="s">
        <v>522</v>
      </c>
      <c r="B138" s="7" t="str">
        <f>IFERROR(__xludf.DUMMYFUNCTION("VALUE(REGEXEXTRACT(A138, ""\d+\.\d+""))"),"#N/A")</f>
        <v>#N/A</v>
      </c>
    </row>
    <row r="139">
      <c r="A139" s="3" t="s">
        <v>828</v>
      </c>
      <c r="B139" s="7">
        <f>IFERROR(__xludf.DUMMYFUNCTION("VALUE(REGEXEXTRACT(A139, ""\d+\.\d+""))"),0.260696356393434)</f>
        <v>0.2606963564</v>
      </c>
    </row>
    <row r="140">
      <c r="A140" s="3" t="s">
        <v>524</v>
      </c>
      <c r="B140" s="7" t="str">
        <f>IFERROR(__xludf.DUMMYFUNCTION("VALUE(REGEXEXTRACT(A140, ""\d+\.\d+""))"),"#N/A")</f>
        <v>#N/A</v>
      </c>
    </row>
    <row r="141">
      <c r="A141" s="3" t="s">
        <v>829</v>
      </c>
      <c r="B141" s="7">
        <f>IFERROR(__xludf.DUMMYFUNCTION("VALUE(REGEXEXTRACT(A141, ""\d+\.\d+""))"),0.269099957691409)</f>
        <v>0.2690999577</v>
      </c>
    </row>
    <row r="142">
      <c r="A142" s="3" t="s">
        <v>526</v>
      </c>
      <c r="B142" s="7" t="str">
        <f>IFERROR(__xludf.DUMMYFUNCTION("VALUE(REGEXEXTRACT(A142, ""\d+\.\d+""))"),"#N/A")</f>
        <v>#N/A</v>
      </c>
    </row>
    <row r="143">
      <c r="A143" s="3" t="s">
        <v>830</v>
      </c>
      <c r="B143" s="7">
        <f>IFERROR(__xludf.DUMMYFUNCTION("VALUE(REGEXEXTRACT(A143, ""\d+\.\d+""))"),0.27738735817792)</f>
        <v>0.2773873582</v>
      </c>
    </row>
    <row r="144">
      <c r="A144" s="3" t="s">
        <v>528</v>
      </c>
      <c r="B144" s="7" t="str">
        <f>IFERROR(__xludf.DUMMYFUNCTION("VALUE(REGEXEXTRACT(A144, ""\d+\.\d+""))"),"#N/A")</f>
        <v>#N/A</v>
      </c>
    </row>
    <row r="145">
      <c r="A145" s="3" t="s">
        <v>831</v>
      </c>
      <c r="B145" s="7">
        <f>IFERROR(__xludf.DUMMYFUNCTION("VALUE(REGEXEXTRACT(A145, ""\d+\.\d+""))"),0.26759059490024)</f>
        <v>0.2675905949</v>
      </c>
    </row>
    <row r="146">
      <c r="A146" s="3" t="s">
        <v>530</v>
      </c>
      <c r="B146" s="7" t="str">
        <f>IFERROR(__xludf.DUMMYFUNCTION("VALUE(REGEXEXTRACT(A146, ""\d+\.\d+""))"),"#N/A")</f>
        <v>#N/A</v>
      </c>
    </row>
    <row r="147">
      <c r="A147" s="3" t="s">
        <v>832</v>
      </c>
      <c r="B147" s="7">
        <f>IFERROR(__xludf.DUMMYFUNCTION("VALUE(REGEXEXTRACT(A147, ""\d+\.\d+""))"),0.258010590200992)</f>
        <v>0.2580105902</v>
      </c>
    </row>
    <row r="148">
      <c r="A148" s="3" t="s">
        <v>532</v>
      </c>
      <c r="B148" s="7" t="str">
        <f>IFERROR(__xludf.DUMMYFUNCTION("VALUE(REGEXEXTRACT(A148, ""\d+\.\d+""))"),"#N/A")</f>
        <v>#N/A</v>
      </c>
    </row>
    <row r="149">
      <c r="A149" s="3" t="s">
        <v>833</v>
      </c>
      <c r="B149" s="7">
        <f>IFERROR(__xludf.DUMMYFUNCTION("VALUE(REGEXEXTRACT(A149, ""\d+\.\d+""))"),0.265921845437736)</f>
        <v>0.2659218454</v>
      </c>
    </row>
    <row r="150">
      <c r="A150" s="3" t="s">
        <v>534</v>
      </c>
      <c r="B150" s="7" t="str">
        <f>IFERROR(__xludf.DUMMYFUNCTION("VALUE(REGEXEXTRACT(A150, ""\d+\.\d+""))"),"#N/A")</f>
        <v>#N/A</v>
      </c>
    </row>
    <row r="151">
      <c r="A151" s="3" t="s">
        <v>834</v>
      </c>
      <c r="B151" s="7">
        <f>IFERROR(__xludf.DUMMYFUNCTION("VALUE(REGEXEXTRACT(A151, ""\d+\.\d+""))"),0.32008699367905)</f>
        <v>0.3200869937</v>
      </c>
    </row>
    <row r="152">
      <c r="A152" s="3" t="s">
        <v>534</v>
      </c>
      <c r="B152" s="7" t="str">
        <f>IFERROR(__xludf.DUMMYFUNCTION("VALUE(REGEXEXTRACT(A152, ""\d+\.\d+""))"),"#N/A")</f>
        <v>#N/A</v>
      </c>
    </row>
    <row r="153">
      <c r="A153" s="3" t="s">
        <v>835</v>
      </c>
      <c r="B153" s="7">
        <f>IFERROR(__xludf.DUMMYFUNCTION("VALUE(REGEXEXTRACT(A153, ""\d+\.\d+""))"),0.273883512012261)</f>
        <v>0.273883512</v>
      </c>
    </row>
  </sheetData>
  <drawing r:id="rId1"/>
</worksheet>
</file>