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ye\Downloads\"/>
    </mc:Choice>
  </mc:AlternateContent>
  <xr:revisionPtr revIDLastSave="0" documentId="8_{05397AEB-8C0C-4A2D-94F5-0B56D007ACDC}" xr6:coauthVersionLast="47" xr6:coauthVersionMax="47" xr10:uidLastSave="{00000000-0000-0000-0000-000000000000}"/>
  <bookViews>
    <workbookView xWindow="-110" yWindow="-110" windowWidth="19420" windowHeight="10420" xr2:uid="{0D42DE5D-69B6-6E44-8B31-F51BE1CAECA8}"/>
  </bookViews>
  <sheets>
    <sheet name="Sheet1" sheetId="2" r:id="rId1"/>
  </sheets>
  <definedNames>
    <definedName name="_xlnm._FilterDatabase" localSheetId="0" hidden="1">Sheet1!#REF!</definedName>
    <definedName name="_xlchart.v1.0" hidden="1">Sheet1!$M$6:$M$35</definedName>
    <definedName name="_xlchart.v1.1" hidden="1">Sheet1!$N$6:$N$35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1" i="2" l="1"/>
  <c r="T32" i="2"/>
  <c r="T33" i="2"/>
  <c r="T34" i="2"/>
  <c r="T30" i="2"/>
  <c r="T29" i="2"/>
  <c r="S30" i="2"/>
  <c r="S31" i="2"/>
  <c r="S32" i="2"/>
  <c r="S33" i="2"/>
  <c r="S34" i="2"/>
  <c r="R31" i="2"/>
  <c r="R32" i="2"/>
  <c r="R33" i="2" s="1"/>
  <c r="R34" i="2" s="1"/>
  <c r="R30" i="2"/>
  <c r="S29" i="2"/>
  <c r="S24" i="2"/>
  <c r="S25" i="2"/>
  <c r="T24" i="2"/>
  <c r="T25" i="2"/>
  <c r="T23" i="2"/>
  <c r="R23" i="2" a="1"/>
  <c r="R23" i="2" s="1"/>
  <c r="S23" i="2" s="1"/>
  <c r="S19" i="2"/>
  <c r="S18" i="2"/>
  <c r="S17" i="2"/>
  <c r="S14" i="2"/>
  <c r="S12" i="2"/>
  <c r="S15" i="2"/>
  <c r="S13" i="2"/>
  <c r="S11" i="2"/>
  <c r="S9" i="2"/>
  <c r="S8" i="2"/>
  <c r="S7" i="2"/>
  <c r="S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6" i="2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6" i="2" a="1"/>
  <c r="L6" i="2" s="1"/>
  <c r="K6" i="2" a="1"/>
  <c r="K6" i="2" s="1"/>
  <c r="H7" i="2"/>
  <c r="H8" i="2" s="1"/>
  <c r="H9" i="2" s="1"/>
  <c r="H10" i="2" s="1"/>
  <c r="T3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<sst xmlns="http://schemas.openxmlformats.org/spreadsheetml/2006/main" count="160" uniqueCount="63">
  <si>
    <t>Start Date</t>
  </si>
  <si>
    <t>Department</t>
  </si>
  <si>
    <t>Name</t>
  </si>
  <si>
    <t>Salary</t>
  </si>
  <si>
    <t>Sales</t>
  </si>
  <si>
    <t>Finance</t>
  </si>
  <si>
    <t>HR</t>
  </si>
  <si>
    <t>Brycen Donahue</t>
  </si>
  <si>
    <t>Eliseo Bittner</t>
  </si>
  <si>
    <t>Micayla Bernstein</t>
  </si>
  <si>
    <t>Andres Crump</t>
  </si>
  <si>
    <t>Jayna McGraw</t>
  </si>
  <si>
    <t>Ray Alley</t>
  </si>
  <si>
    <t>Lea Ulrich</t>
  </si>
  <si>
    <t>Alize Haddad</t>
  </si>
  <si>
    <t>Kasey Mojica</t>
  </si>
  <si>
    <t>Cristofer Hirsch</t>
  </si>
  <si>
    <t>Octavio Troyer</t>
  </si>
  <si>
    <t>Juliana Winn</t>
  </si>
  <si>
    <t>Sophia Hooks</t>
  </si>
  <si>
    <t>Khadijah Glaser</t>
  </si>
  <si>
    <t>Tariq Cosgrove</t>
  </si>
  <si>
    <t>Lizeth Keith</t>
  </si>
  <si>
    <t>Candy Lindstrom</t>
  </si>
  <si>
    <t>Keanu Scruggs</t>
  </si>
  <si>
    <t>Julisa Hager</t>
  </si>
  <si>
    <t>Keanu Faulk</t>
  </si>
  <si>
    <t>Juliet Vaught</t>
  </si>
  <si>
    <t>Chanel Kent</t>
  </si>
  <si>
    <t>Harry Tillman</t>
  </si>
  <si>
    <t>Brook Thiel</t>
  </si>
  <si>
    <t>Cedric Beam</t>
  </si>
  <si>
    <t>Colt Meadows</t>
  </si>
  <si>
    <t>Claudio Newton</t>
  </si>
  <si>
    <t>Pierce Penny</t>
  </si>
  <si>
    <t>Noel Trent</t>
  </si>
  <si>
    <t>Mary Buckner</t>
  </si>
  <si>
    <t>Status</t>
  </si>
  <si>
    <t>Transfer</t>
  </si>
  <si>
    <t>New Hire</t>
  </si>
  <si>
    <t>Standard Raise</t>
  </si>
  <si>
    <t>Promoted</t>
  </si>
  <si>
    <t>Combining Data and Exploratory Data Analysis</t>
  </si>
  <si>
    <t>Descriptive Statistics</t>
  </si>
  <si>
    <t>n</t>
  </si>
  <si>
    <t>Sample mean</t>
  </si>
  <si>
    <t>Sample st dev</t>
  </si>
  <si>
    <t>Population st dev</t>
  </si>
  <si>
    <t>Min</t>
  </si>
  <si>
    <t>q1</t>
  </si>
  <si>
    <t>Median</t>
  </si>
  <si>
    <t>q3</t>
  </si>
  <si>
    <t>Max</t>
  </si>
  <si>
    <t>Range</t>
  </si>
  <si>
    <t>IQR</t>
  </si>
  <si>
    <t>Midrange</t>
  </si>
  <si>
    <t>Mean</t>
  </si>
  <si>
    <t>Summary</t>
  </si>
  <si>
    <t>Raise</t>
  </si>
  <si>
    <t>lower</t>
  </si>
  <si>
    <t>upper</t>
  </si>
  <si>
    <t>frequency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</si>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</sst>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$&quot;#,##0"/>
    <numFmt numFmtId="167" formatCode="0.000"/>
    <numFmt numFmtId="168" formatCode="&quot;$&quot;#,##0.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rgb="FF2981B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4" fillId="0" borderId="1" applyNumberFormat="0" applyFill="0" applyAlignment="0" applyProtection="0"/>
    <xf numFmtId="43" fontId="2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3" applyFont="1"/>
    <xf numFmtId="0" fontId="2" fillId="0" borderId="0" xfId="3"/>
    <xf numFmtId="0" fontId="2" fillId="0" borderId="0" xfId="4" applyFont="1" applyBorder="1"/>
    <xf numFmtId="0" fontId="4" fillId="0" borderId="1" xfId="4"/>
    <xf numFmtId="14" fontId="2" fillId="0" borderId="0" xfId="3" applyNumberFormat="1"/>
    <xf numFmtId="164" fontId="0" fillId="0" borderId="0" xfId="5" applyNumberFormat="1" applyFont="1"/>
    <xf numFmtId="0" fontId="3" fillId="0" borderId="2" xfId="3" applyFont="1" applyBorder="1"/>
    <xf numFmtId="165" fontId="2" fillId="0" borderId="0" xfId="3" applyNumberFormat="1"/>
    <xf numFmtId="166" fontId="2" fillId="0" borderId="0" xfId="2" applyNumberFormat="1" applyFont="1"/>
    <xf numFmtId="166" fontId="2" fillId="0" borderId="0" xfId="1" applyNumberFormat="1" applyFont="1"/>
    <xf numFmtId="0" fontId="6" fillId="3" borderId="7" xfId="3" applyFont="1" applyFill="1" applyBorder="1" applyAlignment="1">
      <alignment horizontal="right" vertical="center"/>
    </xf>
    <xf numFmtId="0" fontId="6" fillId="3" borderId="8" xfId="3" applyFont="1" applyFill="1" applyBorder="1" applyAlignment="1">
      <alignment horizontal="right" vertical="center"/>
    </xf>
    <xf numFmtId="167" fontId="7" fillId="4" borderId="3" xfId="3" applyNumberFormat="1" applyFont="1" applyFill="1" applyBorder="1"/>
    <xf numFmtId="0" fontId="6" fillId="3" borderId="9" xfId="3" applyFont="1" applyFill="1" applyBorder="1" applyAlignment="1">
      <alignment horizontal="right" vertical="center"/>
    </xf>
    <xf numFmtId="1" fontId="7" fillId="4" borderId="11" xfId="3" applyNumberFormat="1" applyFont="1" applyFill="1" applyBorder="1"/>
    <xf numFmtId="168" fontId="7" fillId="4" borderId="11" xfId="2" applyNumberFormat="1" applyFont="1" applyFill="1" applyBorder="1"/>
    <xf numFmtId="168" fontId="7" fillId="4" borderId="10" xfId="2" applyNumberFormat="1" applyFont="1" applyFill="1" applyBorder="1"/>
    <xf numFmtId="0" fontId="5" fillId="5" borderId="15" xfId="0" applyFont="1" applyFill="1" applyBorder="1" applyAlignment="1">
      <alignment horizontal="center"/>
    </xf>
    <xf numFmtId="0" fontId="6" fillId="5" borderId="14" xfId="3" applyFont="1" applyFill="1" applyBorder="1" applyAlignment="1">
      <alignment horizontal="center" vertical="center"/>
    </xf>
    <xf numFmtId="0" fontId="4" fillId="5" borderId="16" xfId="3" applyFont="1" applyFill="1" applyBorder="1" applyAlignment="1">
      <alignment horizontal="center"/>
    </xf>
    <xf numFmtId="0" fontId="4" fillId="6" borderId="12" xfId="3" applyFont="1" applyFill="1" applyBorder="1" applyAlignment="1">
      <alignment horizontal="left"/>
    </xf>
    <xf numFmtId="0" fontId="4" fillId="6" borderId="7" xfId="3" applyFont="1" applyFill="1" applyBorder="1" applyAlignment="1">
      <alignment horizontal="left"/>
    </xf>
    <xf numFmtId="0" fontId="4" fillId="6" borderId="9" xfId="3" applyFont="1" applyFill="1" applyBorder="1" applyAlignment="1">
      <alignment horizontal="left"/>
    </xf>
    <xf numFmtId="0" fontId="2" fillId="7" borderId="13" xfId="3" applyFill="1" applyBorder="1" applyAlignment="1">
      <alignment horizontal="right"/>
    </xf>
    <xf numFmtId="168" fontId="2" fillId="7" borderId="4" xfId="3" applyNumberFormat="1" applyFill="1" applyBorder="1" applyAlignment="1">
      <alignment horizontal="right"/>
    </xf>
    <xf numFmtId="0" fontId="4" fillId="0" borderId="0" xfId="4" applyFill="1" applyBorder="1"/>
    <xf numFmtId="166" fontId="2" fillId="8" borderId="0" xfId="2" applyNumberFormat="1" applyFont="1" applyFill="1"/>
    <xf numFmtId="14" fontId="2" fillId="8" borderId="0" xfId="3" applyNumberFormat="1" applyFill="1"/>
    <xf numFmtId="0" fontId="4" fillId="0" borderId="0" xfId="3" applyFont="1"/>
    <xf numFmtId="0" fontId="6" fillId="2" borderId="5" xfId="3" applyFont="1" applyFill="1" applyBorder="1" applyAlignment="1">
      <alignment horizontal="center" vertical="center"/>
    </xf>
    <xf numFmtId="0" fontId="6" fillId="2" borderId="6" xfId="3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</cellXfs>
  <cellStyles count="6">
    <cellStyle name="Comma" xfId="1" builtinId="3"/>
    <cellStyle name="Comma 2" xfId="5" xr:uid="{EEEF3F9D-5139-8F43-BFA1-FDAB38D87CB3}"/>
    <cellStyle name="Currency" xfId="2" builtinId="4"/>
    <cellStyle name="Heading 1 2" xfId="4" xr:uid="{9D943311-5845-FF44-ADDB-2AAA6F55E408}"/>
    <cellStyle name="Normal" xfId="0" builtinId="0"/>
    <cellStyle name="Normal 2" xfId="3" xr:uid="{15475760-7579-7C48-A6E5-D01B416499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boxWhisker" uniqueId="{6D80A544-582A-4D94-BEED-2FDDDEBDE1F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105383</xdr:colOff>
      <xdr:row>4</xdr:row>
      <xdr:rowOff>33912</xdr:rowOff>
    </xdr:from>
    <xdr:to>
      <xdr:col>26</xdr:col>
      <xdr:colOff>624191</xdr:colOff>
      <xdr:row>17</xdr:row>
      <xdr:rowOff>162398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93176CE-B631-9441-38F5-843CC09317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36283" y="929262"/>
              <a:ext cx="4557408" cy="26811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BFD97-F328-0245-B6A8-F0BDA33E3B47}">
  <dimension ref="A1:U47"/>
  <sheetViews>
    <sheetView tabSelected="1" zoomScale="47" workbookViewId="0">
      <selection activeCell="X27" sqref="X27"/>
    </sheetView>
  </sheetViews>
  <sheetFormatPr defaultColWidth="8.83203125" defaultRowHeight="14.5" x14ac:dyDescent="0.35"/>
  <cols>
    <col min="1" max="1" width="13.83203125" style="2" customWidth="1"/>
    <col min="2" max="2" width="14.5" style="2" bestFit="1" customWidth="1"/>
    <col min="3" max="3" width="8.83203125" style="2" customWidth="1"/>
    <col min="4" max="4" width="10.6640625" style="2" bestFit="1" customWidth="1"/>
    <col min="5" max="5" width="10.5" style="2" customWidth="1"/>
    <col min="6" max="6" width="10.6640625" style="2" customWidth="1"/>
    <col min="7" max="7" width="9.1640625" style="2" bestFit="1" customWidth="1"/>
    <col min="8" max="8" width="9.1640625" style="2" customWidth="1"/>
    <col min="9" max="9" width="13.5" style="2" bestFit="1" customWidth="1"/>
    <col min="10" max="10" width="13.5" style="2" customWidth="1"/>
    <col min="11" max="11" width="17.25" style="2" customWidth="1"/>
    <col min="12" max="12" width="16" style="2" customWidth="1"/>
    <col min="13" max="13" width="15.08203125" style="2" customWidth="1"/>
    <col min="14" max="14" width="15.6640625" style="2" customWidth="1"/>
    <col min="15" max="15" width="9.1640625" style="2" customWidth="1"/>
    <col min="16" max="16" width="8.83203125" style="2"/>
    <col min="17" max="17" width="10.33203125" style="2" bestFit="1" customWidth="1"/>
    <col min="18" max="18" width="14.5" style="2" bestFit="1" customWidth="1"/>
    <col min="19" max="19" width="12.1640625" style="2" bestFit="1" customWidth="1"/>
    <col min="20" max="20" width="11.1640625" style="2" bestFit="1" customWidth="1"/>
    <col min="21" max="16384" width="8.83203125" style="2"/>
  </cols>
  <sheetData>
    <row r="1" spans="1:19" ht="18.5" x14ac:dyDescent="0.45">
      <c r="A1" s="7" t="s">
        <v>42</v>
      </c>
      <c r="B1" s="7"/>
      <c r="C1" s="7"/>
      <c r="D1" s="7"/>
      <c r="E1" s="7"/>
      <c r="F1" s="1"/>
    </row>
    <row r="2" spans="1:19" ht="18.5" x14ac:dyDescent="0.45">
      <c r="A2" s="1"/>
      <c r="B2" s="1"/>
      <c r="C2" s="1"/>
      <c r="D2" s="1"/>
      <c r="E2" s="1"/>
      <c r="F2" s="1"/>
    </row>
    <row r="3" spans="1:19" ht="18.5" x14ac:dyDescent="0.45">
      <c r="A3" s="1"/>
      <c r="B3" s="1"/>
      <c r="C3" s="1"/>
      <c r="D3" s="1"/>
      <c r="E3" s="1"/>
      <c r="F3" s="1"/>
    </row>
    <row r="4" spans="1:19" ht="15" thickBot="1" x14ac:dyDescent="0.4">
      <c r="Q4" s="3"/>
    </row>
    <row r="5" spans="1:19" ht="16" thickBot="1" x14ac:dyDescent="0.4">
      <c r="B5" s="4" t="s">
        <v>2</v>
      </c>
      <c r="C5" s="4" t="s">
        <v>0</v>
      </c>
      <c r="D5" s="4" t="s">
        <v>1</v>
      </c>
      <c r="E5" s="4" t="s">
        <v>3</v>
      </c>
      <c r="F5" s="4" t="s">
        <v>37</v>
      </c>
      <c r="H5" s="4" t="s">
        <v>3</v>
      </c>
      <c r="I5" s="4" t="s">
        <v>40</v>
      </c>
      <c r="J5"/>
      <c r="K5" s="26" t="s">
        <v>2</v>
      </c>
      <c r="L5" s="26" t="s">
        <v>0</v>
      </c>
      <c r="M5" s="26" t="s">
        <v>1</v>
      </c>
      <c r="N5" s="26" t="s">
        <v>3</v>
      </c>
      <c r="O5" s="29" t="s">
        <v>58</v>
      </c>
      <c r="R5" s="30" t="s">
        <v>43</v>
      </c>
      <c r="S5" s="31"/>
    </row>
    <row r="6" spans="1:19" ht="15.5" x14ac:dyDescent="0.35">
      <c r="B6" s="2" t="s">
        <v>7</v>
      </c>
      <c r="C6" s="5">
        <v>36647</v>
      </c>
      <c r="D6" s="2" t="s">
        <v>4</v>
      </c>
      <c r="E6" s="10">
        <v>125000</v>
      </c>
      <c r="F6" s="2" t="s">
        <v>39</v>
      </c>
      <c r="H6" s="6">
        <v>30000</v>
      </c>
      <c r="I6" s="9">
        <v>1000</v>
      </c>
      <c r="J6" s="9"/>
      <c r="K6" s="27" t="str" cm="1">
        <f t="array" ref="K6:K35">_xlfn.UNIQUE(B6:B47)</f>
        <v>Brycen Donahue</v>
      </c>
      <c r="L6" s="28" cm="1">
        <f t="array" ref="L6:N6">_xlfn.XLOOKUP(K6,$B$6:$B$47,$C$6:$E$47,,,-1)</f>
        <v>36647</v>
      </c>
      <c r="M6" s="9" t="str">
        <v>Sales</v>
      </c>
      <c r="N6" s="10">
        <v>125000</v>
      </c>
      <c r="O6" s="2">
        <f>_xlfn.XLOOKUP(N6,$H$6:$H$10,$I$6:$I$10, "NA",-1)</f>
        <v>3000</v>
      </c>
      <c r="R6" s="11" t="s">
        <v>44</v>
      </c>
      <c r="S6" s="15">
        <f>COUNTA(_xlfn.ANCHORARRAY(K6))</f>
        <v>30</v>
      </c>
    </row>
    <row r="7" spans="1:19" ht="15.5" x14ac:dyDescent="0.35">
      <c r="B7" s="2" t="s">
        <v>8</v>
      </c>
      <c r="C7" s="5">
        <v>37135</v>
      </c>
      <c r="D7" s="2" t="s">
        <v>6</v>
      </c>
      <c r="E7" s="10">
        <v>96000</v>
      </c>
      <c r="F7" s="2" t="s">
        <v>39</v>
      </c>
      <c r="H7" s="6">
        <f>H6+20000</f>
        <v>50000</v>
      </c>
      <c r="I7" s="9">
        <v>1500</v>
      </c>
      <c r="J7" s="9"/>
      <c r="K7" s="9" t="str">
        <v>Eliseo Bittner</v>
      </c>
      <c r="L7" s="5" cm="1">
        <f t="array" ref="L7:N7">_xlfn.XLOOKUP(K7,$B$6:$B$47,$C$6:$E$47,,,-1)</f>
        <v>38449</v>
      </c>
      <c r="M7" s="9" t="str">
        <v>Finance</v>
      </c>
      <c r="N7" s="10">
        <v>105000</v>
      </c>
      <c r="O7" s="2">
        <f t="shared" ref="O7:O35" si="0">_xlfn.XLOOKUP(N7,$H$6:$H$10,$I$6:$I$10, "NA",-1)</f>
        <v>2500</v>
      </c>
      <c r="R7" s="11" t="s">
        <v>45</v>
      </c>
      <c r="S7" s="16">
        <f>AVERAGE($N$6:$N$35)</f>
        <v>92933.333333333328</v>
      </c>
    </row>
    <row r="8" spans="1:19" ht="15.5" x14ac:dyDescent="0.35">
      <c r="B8" s="2" t="s">
        <v>9</v>
      </c>
      <c r="C8" s="5">
        <v>37438</v>
      </c>
      <c r="D8" s="2" t="s">
        <v>4</v>
      </c>
      <c r="E8" s="10">
        <v>45000</v>
      </c>
      <c r="F8" s="2" t="s">
        <v>39</v>
      </c>
      <c r="H8" s="6">
        <f>H7+20000</f>
        <v>70000</v>
      </c>
      <c r="I8" s="9">
        <v>2000</v>
      </c>
      <c r="J8" s="9"/>
      <c r="K8" s="9" t="str">
        <v>Micayla Bernstein</v>
      </c>
      <c r="L8" s="5" cm="1">
        <f t="array" ref="L8:N8">_xlfn.XLOOKUP(K8,$B$6:$B$47,$C$6:$E$47,,,-1)</f>
        <v>37438</v>
      </c>
      <c r="M8" s="9" t="str">
        <v>Sales</v>
      </c>
      <c r="N8" s="10">
        <v>45000</v>
      </c>
      <c r="O8" s="2">
        <f t="shared" si="0"/>
        <v>1000</v>
      </c>
      <c r="R8" s="11" t="s">
        <v>46</v>
      </c>
      <c r="S8" s="16">
        <f>_xlfn.STDEV.S($N$7:$N$36)</f>
        <v>30199.419300847068</v>
      </c>
    </row>
    <row r="9" spans="1:19" ht="15.5" x14ac:dyDescent="0.35">
      <c r="B9" s="2" t="s">
        <v>10</v>
      </c>
      <c r="C9" s="5">
        <v>38200</v>
      </c>
      <c r="D9" s="2" t="s">
        <v>5</v>
      </c>
      <c r="E9" s="10">
        <v>78000</v>
      </c>
      <c r="F9" s="2" t="s">
        <v>39</v>
      </c>
      <c r="H9" s="6">
        <f>H8+20000</f>
        <v>90000</v>
      </c>
      <c r="I9" s="9">
        <v>2500</v>
      </c>
      <c r="J9" s="9"/>
      <c r="K9" s="9" t="str">
        <v>Andres Crump</v>
      </c>
      <c r="L9" s="5" cm="1">
        <f t="array" ref="L9:N9">_xlfn.XLOOKUP(K9,$B$6:$B$47,$C$6:$E$47,,,-1)</f>
        <v>38200</v>
      </c>
      <c r="M9" s="9" t="str">
        <v>Finance</v>
      </c>
      <c r="N9" s="10">
        <v>78000</v>
      </c>
      <c r="O9" s="2">
        <f t="shared" si="0"/>
        <v>2000</v>
      </c>
      <c r="R9" s="11" t="s">
        <v>47</v>
      </c>
      <c r="S9" s="16">
        <f>_xlfn.STDEV.P($N$8:$N$37)</f>
        <v>30092.968193481305</v>
      </c>
    </row>
    <row r="10" spans="1:19" ht="15.5" x14ac:dyDescent="0.35">
      <c r="B10" s="2" t="s">
        <v>11</v>
      </c>
      <c r="C10" s="5">
        <v>38353</v>
      </c>
      <c r="D10" s="2" t="s">
        <v>4</v>
      </c>
      <c r="E10" s="10">
        <v>71000</v>
      </c>
      <c r="F10" s="2" t="s">
        <v>39</v>
      </c>
      <c r="H10" s="6">
        <f>H9+20000</f>
        <v>110000</v>
      </c>
      <c r="I10" s="9">
        <v>3000</v>
      </c>
      <c r="J10" s="9"/>
      <c r="K10" s="9" t="str">
        <v>Jayna McGraw</v>
      </c>
      <c r="L10" s="5" cm="1">
        <f t="array" ref="L10:N10">_xlfn.XLOOKUP(K10,$B$6:$B$47,$C$6:$E$47,,,-1)</f>
        <v>39671</v>
      </c>
      <c r="M10" s="9" t="str">
        <v>Sales</v>
      </c>
      <c r="N10" s="10">
        <v>83000</v>
      </c>
      <c r="O10" s="2">
        <f t="shared" si="0"/>
        <v>2000</v>
      </c>
      <c r="R10" s="12"/>
      <c r="S10" s="13"/>
    </row>
    <row r="11" spans="1:19" x14ac:dyDescent="0.35">
      <c r="B11" s="2" t="s">
        <v>12</v>
      </c>
      <c r="C11" s="5">
        <v>38353</v>
      </c>
      <c r="D11" s="2" t="s">
        <v>4</v>
      </c>
      <c r="E11" s="10">
        <v>44000</v>
      </c>
      <c r="F11" s="2" t="s">
        <v>39</v>
      </c>
      <c r="K11" s="2" t="str">
        <v>Ray Alley</v>
      </c>
      <c r="L11" s="5" cm="1">
        <f t="array" ref="L11:N11">_xlfn.XLOOKUP(K11,$B$6:$B$47,$C$6:$E$47,,,-1)</f>
        <v>40041</v>
      </c>
      <c r="M11" s="2" t="str">
        <v>Sales</v>
      </c>
      <c r="N11" s="10">
        <v>53000</v>
      </c>
      <c r="O11" s="2">
        <f t="shared" si="0"/>
        <v>1500</v>
      </c>
      <c r="R11" s="11" t="s">
        <v>48</v>
      </c>
      <c r="S11" s="16">
        <f>MIN(N6:N35)</f>
        <v>41000</v>
      </c>
    </row>
    <row r="12" spans="1:19" ht="15.5" x14ac:dyDescent="0.35">
      <c r="B12" s="2" t="s">
        <v>8</v>
      </c>
      <c r="C12" s="5">
        <v>38449</v>
      </c>
      <c r="D12" s="2" t="s">
        <v>5</v>
      </c>
      <c r="E12" s="10">
        <v>105000</v>
      </c>
      <c r="F12" s="2" t="s">
        <v>38</v>
      </c>
      <c r="H12"/>
      <c r="I12"/>
      <c r="J12"/>
      <c r="K12" t="str">
        <v>Lea Ulrich</v>
      </c>
      <c r="L12" s="5" cm="1">
        <f t="array" ref="L12:N12">_xlfn.XLOOKUP(K12,$B$6:$B$47,$C$6:$E$47,,,-1)</f>
        <v>38812</v>
      </c>
      <c r="M12" t="str">
        <v>Finance</v>
      </c>
      <c r="N12" s="10">
        <v>111000</v>
      </c>
      <c r="O12" s="2">
        <f t="shared" si="0"/>
        <v>3000</v>
      </c>
      <c r="R12" s="11" t="s">
        <v>49</v>
      </c>
      <c r="S12" s="16">
        <f>PERCENTILE(N6:N35,0.25)</f>
        <v>75250</v>
      </c>
    </row>
    <row r="13" spans="1:19" ht="15.5" x14ac:dyDescent="0.35">
      <c r="B13" s="2" t="s">
        <v>13</v>
      </c>
      <c r="C13" s="5">
        <v>38812</v>
      </c>
      <c r="D13" s="2" t="s">
        <v>5</v>
      </c>
      <c r="E13" s="10">
        <v>111000</v>
      </c>
      <c r="F13" s="2" t="s">
        <v>39</v>
      </c>
      <c r="H13"/>
      <c r="I13"/>
      <c r="J13"/>
      <c r="K13" t="str">
        <v>Alize Haddad</v>
      </c>
      <c r="L13" s="5" cm="1">
        <f t="array" ref="L13:N13">_xlfn.XLOOKUP(K13,$B$6:$B$47,$C$6:$E$47,,,-1)</f>
        <v>38961</v>
      </c>
      <c r="M13" t="str">
        <v>Finance</v>
      </c>
      <c r="N13" s="10">
        <v>96000</v>
      </c>
      <c r="O13" s="2">
        <f t="shared" si="0"/>
        <v>2500</v>
      </c>
      <c r="R13" s="11" t="s">
        <v>50</v>
      </c>
      <c r="S13" s="16">
        <f>MEDIAN(N6:N35)</f>
        <v>96500</v>
      </c>
    </row>
    <row r="14" spans="1:19" ht="15.5" x14ac:dyDescent="0.35">
      <c r="B14" s="2" t="s">
        <v>14</v>
      </c>
      <c r="C14" s="5">
        <v>38961</v>
      </c>
      <c r="D14" s="2" t="s">
        <v>5</v>
      </c>
      <c r="E14" s="10">
        <v>96000</v>
      </c>
      <c r="F14" s="2" t="s">
        <v>39</v>
      </c>
      <c r="H14"/>
      <c r="I14"/>
      <c r="J14"/>
      <c r="K14" t="str">
        <v>Kasey Mojica</v>
      </c>
      <c r="L14" s="5" cm="1">
        <f t="array" ref="L14:N14">_xlfn.XLOOKUP(K14,$B$6:$B$47,$C$6:$E$47,,,-1)</f>
        <v>38961</v>
      </c>
      <c r="M14" t="str">
        <v>Sales</v>
      </c>
      <c r="N14" s="10">
        <v>124000</v>
      </c>
      <c r="O14" s="2">
        <f t="shared" si="0"/>
        <v>3000</v>
      </c>
      <c r="R14" s="11" t="s">
        <v>51</v>
      </c>
      <c r="S14" s="16">
        <f>PERCENTILE(N6:N35,0.75)</f>
        <v>114750</v>
      </c>
    </row>
    <row r="15" spans="1:19" ht="15.5" x14ac:dyDescent="0.35">
      <c r="B15" s="2" t="s">
        <v>15</v>
      </c>
      <c r="C15" s="5">
        <v>38961</v>
      </c>
      <c r="D15" s="2" t="s">
        <v>4</v>
      </c>
      <c r="E15" s="10">
        <v>124000</v>
      </c>
      <c r="F15" s="2" t="s">
        <v>39</v>
      </c>
      <c r="H15" s="6"/>
      <c r="I15" s="8"/>
      <c r="J15" s="8"/>
      <c r="K15" s="8" t="str">
        <v>Cristofer Hirsch</v>
      </c>
      <c r="L15" s="5" cm="1">
        <f t="array" ref="L15:N15">_xlfn.XLOOKUP(K15,$B$6:$B$47,$C$6:$E$47,,,-1)</f>
        <v>40867</v>
      </c>
      <c r="M15" s="8" t="str">
        <v>Finance</v>
      </c>
      <c r="N15" s="10">
        <v>100000</v>
      </c>
      <c r="O15" s="2">
        <f t="shared" si="0"/>
        <v>2500</v>
      </c>
      <c r="R15" s="11" t="s">
        <v>52</v>
      </c>
      <c r="S15" s="16">
        <f>MAX(N6:N35)</f>
        <v>146000</v>
      </c>
    </row>
    <row r="16" spans="1:19" ht="15.5" x14ac:dyDescent="0.35">
      <c r="B16" s="2" t="s">
        <v>11</v>
      </c>
      <c r="C16" s="5">
        <v>39671</v>
      </c>
      <c r="D16" s="2" t="s">
        <v>4</v>
      </c>
      <c r="E16" s="10">
        <v>83000</v>
      </c>
      <c r="F16" s="2" t="s">
        <v>41</v>
      </c>
      <c r="H16" s="6"/>
      <c r="I16" s="8"/>
      <c r="J16" s="8"/>
      <c r="K16" s="8" t="str">
        <v>Juliana Winn</v>
      </c>
      <c r="L16" s="5" cm="1">
        <f t="array" ref="L16:N16">_xlfn.XLOOKUP(K16,$B$6:$B$47,$C$6:$E$47,,,-1)</f>
        <v>40814</v>
      </c>
      <c r="M16" s="8" t="str">
        <v>Finance</v>
      </c>
      <c r="N16" s="10">
        <v>48000</v>
      </c>
      <c r="O16" s="2">
        <f t="shared" si="0"/>
        <v>1000</v>
      </c>
      <c r="R16" s="12"/>
      <c r="S16" s="13"/>
    </row>
    <row r="17" spans="2:21" ht="15.5" x14ac:dyDescent="0.35">
      <c r="B17" s="2" t="s">
        <v>16</v>
      </c>
      <c r="C17" s="5">
        <v>39814</v>
      </c>
      <c r="D17" s="2" t="s">
        <v>5</v>
      </c>
      <c r="E17" s="10">
        <v>81000</v>
      </c>
      <c r="F17" s="2" t="s">
        <v>39</v>
      </c>
      <c r="H17" s="6"/>
      <c r="I17" s="8"/>
      <c r="J17" s="8"/>
      <c r="K17" s="8" t="str">
        <v>Octavio Troyer</v>
      </c>
      <c r="L17" s="5" cm="1">
        <f t="array" ref="L17:N17">_xlfn.XLOOKUP(K17,$B$6:$B$47,$C$6:$E$47,,,-1)</f>
        <v>42073</v>
      </c>
      <c r="M17" s="8" t="str">
        <v>Finance</v>
      </c>
      <c r="N17" s="10">
        <v>75000</v>
      </c>
      <c r="O17" s="2">
        <f t="shared" si="0"/>
        <v>2000</v>
      </c>
      <c r="R17" s="11" t="s">
        <v>53</v>
      </c>
      <c r="S17" s="16">
        <f>S15-S11</f>
        <v>105000</v>
      </c>
    </row>
    <row r="18" spans="2:21" x14ac:dyDescent="0.35">
      <c r="B18" s="2" t="s">
        <v>18</v>
      </c>
      <c r="C18" s="5">
        <v>39814</v>
      </c>
      <c r="D18" s="2" t="s">
        <v>4</v>
      </c>
      <c r="E18" s="10">
        <v>45000</v>
      </c>
      <c r="F18" s="2" t="s">
        <v>39</v>
      </c>
      <c r="K18" s="2" t="str">
        <v>Sophia Hooks</v>
      </c>
      <c r="L18" s="5" cm="1">
        <f t="array" ref="L18:N18">_xlfn.XLOOKUP(K18,$B$6:$B$47,$C$6:$E$47,,,-1)</f>
        <v>39828</v>
      </c>
      <c r="M18" s="2" t="str">
        <v>Sales</v>
      </c>
      <c r="N18" s="10">
        <v>90000</v>
      </c>
      <c r="O18" s="2">
        <f t="shared" si="0"/>
        <v>2500</v>
      </c>
      <c r="R18" s="11" t="s">
        <v>54</v>
      </c>
      <c r="S18" s="16">
        <f>S14-S12</f>
        <v>39500</v>
      </c>
    </row>
    <row r="19" spans="2:21" ht="15" thickBot="1" x14ac:dyDescent="0.4">
      <c r="B19" s="2" t="s">
        <v>17</v>
      </c>
      <c r="C19" s="5">
        <v>39814</v>
      </c>
      <c r="D19" s="2" t="s">
        <v>5</v>
      </c>
      <c r="E19" s="10">
        <v>71000</v>
      </c>
      <c r="F19" s="2" t="s">
        <v>39</v>
      </c>
      <c r="K19" s="2" t="str">
        <v>Khadijah Glaser</v>
      </c>
      <c r="L19" s="5" cm="1">
        <f t="array" ref="L19:N19">_xlfn.XLOOKUP(K19,$B$6:$B$47,$C$6:$E$47,,,-1)</f>
        <v>40148</v>
      </c>
      <c r="M19" s="2" t="str">
        <v>Sales</v>
      </c>
      <c r="N19" s="10">
        <v>131000</v>
      </c>
      <c r="O19" s="2">
        <f t="shared" si="0"/>
        <v>3000</v>
      </c>
      <c r="R19" s="14" t="s">
        <v>55</v>
      </c>
      <c r="S19" s="17">
        <f>AVERAGE(S11,S15)</f>
        <v>93500</v>
      </c>
    </row>
    <row r="20" spans="2:21" ht="15" thickBot="1" x14ac:dyDescent="0.4">
      <c r="B20" s="2" t="s">
        <v>19</v>
      </c>
      <c r="C20" s="5">
        <v>39828</v>
      </c>
      <c r="D20" s="2" t="s">
        <v>4</v>
      </c>
      <c r="E20" s="10">
        <v>90000</v>
      </c>
      <c r="F20" s="2" t="s">
        <v>39</v>
      </c>
      <c r="K20" s="2" t="str">
        <v>Tariq Cosgrove</v>
      </c>
      <c r="L20" s="5" cm="1">
        <f t="array" ref="L20:N20">_xlfn.XLOOKUP(K20,$B$6:$B$47,$C$6:$E$47,,,-1)</f>
        <v>40374</v>
      </c>
      <c r="M20" s="2" t="str">
        <v>HR</v>
      </c>
      <c r="N20" s="10">
        <v>53000</v>
      </c>
      <c r="O20" s="2">
        <f t="shared" si="0"/>
        <v>1500</v>
      </c>
    </row>
    <row r="21" spans="2:21" ht="16" customHeight="1" thickBot="1" x14ac:dyDescent="0.4">
      <c r="B21" s="2" t="s">
        <v>12</v>
      </c>
      <c r="C21" s="5">
        <v>40041</v>
      </c>
      <c r="D21" s="2" t="s">
        <v>4</v>
      </c>
      <c r="E21" s="10">
        <v>53000</v>
      </c>
      <c r="F21" s="2" t="s">
        <v>41</v>
      </c>
      <c r="K21" s="2" t="str">
        <v>Lizeth Keith</v>
      </c>
      <c r="L21" s="5" cm="1">
        <f t="array" ref="L21:N21">_xlfn.XLOOKUP(K21,$B$6:$B$47,$C$6:$E$47,,,-1)</f>
        <v>42754</v>
      </c>
      <c r="M21" s="2" t="str">
        <v>Sales</v>
      </c>
      <c r="N21" s="10">
        <v>41000</v>
      </c>
      <c r="O21" s="2">
        <f t="shared" si="0"/>
        <v>1000</v>
      </c>
      <c r="R21" s="32" t="s">
        <v>57</v>
      </c>
      <c r="S21" s="33"/>
      <c r="T21" s="34"/>
    </row>
    <row r="22" spans="2:21" ht="16" thickBot="1" x14ac:dyDescent="0.4">
      <c r="B22" s="2" t="s">
        <v>20</v>
      </c>
      <c r="C22" s="5">
        <v>40148</v>
      </c>
      <c r="D22" s="2" t="s">
        <v>4</v>
      </c>
      <c r="E22" s="10">
        <v>131000</v>
      </c>
      <c r="F22" s="2" t="s">
        <v>39</v>
      </c>
      <c r="K22" s="2" t="str">
        <v>Candy Lindstrom</v>
      </c>
      <c r="L22" s="5" cm="1">
        <f t="array" ref="L22:N22">_xlfn.XLOOKUP(K22,$B$6:$B$47,$C$6:$E$47,,,-1)</f>
        <v>43497</v>
      </c>
      <c r="M22" s="2" t="str">
        <v>Sales</v>
      </c>
      <c r="N22" s="10">
        <v>121000</v>
      </c>
      <c r="O22" s="2">
        <f t="shared" si="0"/>
        <v>3000</v>
      </c>
      <c r="R22" s="19" t="s">
        <v>1</v>
      </c>
      <c r="S22" s="18" t="s">
        <v>44</v>
      </c>
      <c r="T22" s="20" t="s">
        <v>56</v>
      </c>
    </row>
    <row r="23" spans="2:21" x14ac:dyDescent="0.35">
      <c r="B23" s="2" t="s">
        <v>21</v>
      </c>
      <c r="C23" s="5">
        <v>40374</v>
      </c>
      <c r="D23" s="2" t="s">
        <v>6</v>
      </c>
      <c r="E23" s="10">
        <v>53000</v>
      </c>
      <c r="F23" s="2" t="s">
        <v>39</v>
      </c>
      <c r="K23" s="2" t="str">
        <v>Keanu Scruggs</v>
      </c>
      <c r="L23" s="5" cm="1">
        <f t="array" ref="L23:N23">_xlfn.XLOOKUP(K23,$B$6:$B$47,$C$6:$E$47,,,-1)</f>
        <v>43329</v>
      </c>
      <c r="M23" s="2" t="str">
        <v>HR</v>
      </c>
      <c r="N23" s="10">
        <v>90000</v>
      </c>
      <c r="O23" s="2">
        <f t="shared" si="0"/>
        <v>2500</v>
      </c>
      <c r="R23" s="21" t="str" cm="1">
        <f t="array" ref="R23:R25">_xlfn.UNIQUE(M6:M35)</f>
        <v>Sales</v>
      </c>
      <c r="S23" s="24">
        <f>COUNTIF(M6:M35,R23)</f>
        <v>15</v>
      </c>
      <c r="T23" s="25">
        <f>AVERAGEIF(M6:M35,R23, N6:N35)</f>
        <v>89066.666666666672</v>
      </c>
    </row>
    <row r="24" spans="2:21" x14ac:dyDescent="0.35">
      <c r="B24" s="2" t="s">
        <v>22</v>
      </c>
      <c r="C24" s="5">
        <v>40787</v>
      </c>
      <c r="D24" s="2" t="s">
        <v>5</v>
      </c>
      <c r="E24" s="10">
        <v>39000</v>
      </c>
      <c r="F24" s="2" t="s">
        <v>39</v>
      </c>
      <c r="K24" s="2" t="str">
        <v>Julisa Hager</v>
      </c>
      <c r="L24" s="5" cm="1">
        <f t="array" ref="L24:N24">_xlfn.XLOOKUP(K24,$B$6:$B$47,$C$6:$E$47,,,-1)</f>
        <v>42590</v>
      </c>
      <c r="M24" s="2" t="str">
        <v>Finance</v>
      </c>
      <c r="N24" s="10">
        <v>97000</v>
      </c>
      <c r="O24" s="2">
        <f t="shared" si="0"/>
        <v>2500</v>
      </c>
      <c r="R24" s="22" t="str">
        <v>Finance</v>
      </c>
      <c r="S24" s="24">
        <f>COUNTIF(M7:M36,R24)</f>
        <v>11</v>
      </c>
      <c r="T24" s="25">
        <f>AVERAGEIF(M7:M36,R24, N7:N36)</f>
        <v>95363.636363636368</v>
      </c>
    </row>
    <row r="25" spans="2:21" ht="16" thickBot="1" x14ac:dyDescent="0.4">
      <c r="B25" s="2" t="s">
        <v>18</v>
      </c>
      <c r="C25" s="5">
        <v>40814</v>
      </c>
      <c r="D25" s="2" t="s">
        <v>5</v>
      </c>
      <c r="E25" s="10">
        <v>48000</v>
      </c>
      <c r="F25" s="2" t="s">
        <v>38</v>
      </c>
      <c r="K25" s="2" t="str">
        <v>Keanu Faulk</v>
      </c>
      <c r="L25" s="5" cm="1">
        <f t="array" ref="L25:N25">_xlfn.XLOOKUP(K25,$B$6:$B$47,$C$6:$E$47,,,-1)</f>
        <v>41671</v>
      </c>
      <c r="M25" s="2" t="str">
        <v>Sales</v>
      </c>
      <c r="N25" s="10">
        <v>85000</v>
      </c>
      <c r="O25" s="2">
        <f t="shared" si="0"/>
        <v>2000</v>
      </c>
      <c r="Q25"/>
      <c r="R25" s="23" t="str">
        <v>HR</v>
      </c>
      <c r="S25" s="24">
        <f>COUNTIF(M8:M37,R25)</f>
        <v>4</v>
      </c>
      <c r="T25" s="25">
        <f>AVERAGEIF(M8:M37,R25, N8:N37)</f>
        <v>100750</v>
      </c>
    </row>
    <row r="26" spans="2:21" ht="15.5" x14ac:dyDescent="0.35">
      <c r="B26" s="2" t="s">
        <v>23</v>
      </c>
      <c r="C26" s="5">
        <v>40817</v>
      </c>
      <c r="D26" s="2" t="s">
        <v>4</v>
      </c>
      <c r="E26" s="10">
        <v>109000</v>
      </c>
      <c r="F26" s="2" t="s">
        <v>39</v>
      </c>
      <c r="K26" s="2" t="str">
        <v>Juliet Vaught</v>
      </c>
      <c r="L26" s="5" cm="1">
        <f t="array" ref="L26:N26">_xlfn.XLOOKUP(K26,$B$6:$B$47,$C$6:$E$47,,,-1)</f>
        <v>42005</v>
      </c>
      <c r="M26" s="2" t="str">
        <v>Sales</v>
      </c>
      <c r="N26" s="10">
        <v>109000</v>
      </c>
      <c r="O26" s="2">
        <f t="shared" si="0"/>
        <v>2500</v>
      </c>
      <c r="Q26"/>
    </row>
    <row r="27" spans="2:21" ht="15.5" x14ac:dyDescent="0.35">
      <c r="B27" s="2" t="s">
        <v>24</v>
      </c>
      <c r="C27" s="5">
        <v>40817</v>
      </c>
      <c r="D27" s="2" t="s">
        <v>6</v>
      </c>
      <c r="E27" s="10">
        <v>88000</v>
      </c>
      <c r="F27" s="2" t="s">
        <v>39</v>
      </c>
      <c r="K27" s="2" t="str">
        <v>Chanel Kent</v>
      </c>
      <c r="L27" s="5" cm="1">
        <f t="array" ref="L27:N27">_xlfn.XLOOKUP(K27,$B$6:$B$47,$C$6:$E$47,,,-1)</f>
        <v>43466</v>
      </c>
      <c r="M27" s="2" t="str">
        <v>HR</v>
      </c>
      <c r="N27" s="10">
        <v>114000</v>
      </c>
      <c r="O27" s="2">
        <f t="shared" si="0"/>
        <v>3000</v>
      </c>
      <c r="Q27"/>
      <c r="R27"/>
      <c r="S27"/>
      <c r="T27"/>
      <c r="U27"/>
    </row>
    <row r="28" spans="2:21" ht="15.5" x14ac:dyDescent="0.35">
      <c r="B28" s="2" t="s">
        <v>16</v>
      </c>
      <c r="C28" s="5">
        <v>40867</v>
      </c>
      <c r="D28" s="2" t="s">
        <v>5</v>
      </c>
      <c r="E28" s="10">
        <v>100000</v>
      </c>
      <c r="F28" s="2" t="s">
        <v>41</v>
      </c>
      <c r="K28" s="2" t="str">
        <v>Harry Tillman</v>
      </c>
      <c r="L28" s="5" cm="1">
        <f t="array" ref="L28:N28">_xlfn.XLOOKUP(K28,$B$6:$B$47,$C$6:$E$47,,,-1)</f>
        <v>43497</v>
      </c>
      <c r="M28" s="2" t="str">
        <v>Finance</v>
      </c>
      <c r="N28" s="10">
        <v>129000</v>
      </c>
      <c r="O28" s="2">
        <f t="shared" si="0"/>
        <v>3000</v>
      </c>
      <c r="Q28"/>
      <c r="R28" t="s">
        <v>59</v>
      </c>
      <c r="S28" t="s">
        <v>60</v>
      </c>
      <c r="T28" t="s">
        <v>61</v>
      </c>
      <c r="U28"/>
    </row>
    <row r="29" spans="2:21" ht="15.5" x14ac:dyDescent="0.35">
      <c r="B29" s="2" t="s">
        <v>25</v>
      </c>
      <c r="C29" s="5">
        <v>41244</v>
      </c>
      <c r="D29" s="2" t="s">
        <v>5</v>
      </c>
      <c r="E29" s="10">
        <v>80000</v>
      </c>
      <c r="F29" s="2" t="s">
        <v>39</v>
      </c>
      <c r="K29" s="2" t="str">
        <v>Brook Thiel</v>
      </c>
      <c r="L29" s="5" cm="1">
        <f t="array" ref="L29:N29">_xlfn.XLOOKUP(K29,$B$6:$B$47,$C$6:$E$47,,,-1)</f>
        <v>42614</v>
      </c>
      <c r="M29" s="2" t="str">
        <v>Sales</v>
      </c>
      <c r="N29" s="10">
        <v>43000</v>
      </c>
      <c r="O29" s="2">
        <f t="shared" si="0"/>
        <v>1000</v>
      </c>
      <c r="Q29"/>
      <c r="R29">
        <v>40000</v>
      </c>
      <c r="S29">
        <f t="shared" ref="S29:S34" si="1">R29+20000</f>
        <v>60000</v>
      </c>
      <c r="T29">
        <f>COUNTIFS($N$6:$N$35, "&gt;="&amp;R29,$N$6:$N$35,"&lt;="&amp;S29)</f>
        <v>6</v>
      </c>
      <c r="U29"/>
    </row>
    <row r="30" spans="2:21" ht="15.5" x14ac:dyDescent="0.35">
      <c r="B30" s="2" t="s">
        <v>26</v>
      </c>
      <c r="C30" s="5">
        <v>41671</v>
      </c>
      <c r="D30" s="2" t="s">
        <v>4</v>
      </c>
      <c r="E30" s="10">
        <v>85000</v>
      </c>
      <c r="F30" s="2" t="s">
        <v>39</v>
      </c>
      <c r="K30" s="2" t="str">
        <v>Cedric Beam</v>
      </c>
      <c r="L30" s="5" cm="1">
        <f t="array" ref="L30:N30">_xlfn.XLOOKUP(K30,$B$6:$B$47,$C$6:$E$47,,,-1)</f>
        <v>42675</v>
      </c>
      <c r="M30" s="2" t="str">
        <v>Finance</v>
      </c>
      <c r="N30" s="10">
        <v>76000</v>
      </c>
      <c r="O30" s="2">
        <f t="shared" si="0"/>
        <v>2000</v>
      </c>
      <c r="Q30"/>
      <c r="R30">
        <f>R29+20000</f>
        <v>60000</v>
      </c>
      <c r="S30">
        <f t="shared" si="1"/>
        <v>80000</v>
      </c>
      <c r="T30">
        <f>COUNTIFS($N$6:$N$35, "&gt;"&amp;R30,$N$6:$N$35,"&lt;="&amp;S30)</f>
        <v>4</v>
      </c>
      <c r="U30"/>
    </row>
    <row r="31" spans="2:21" ht="15.5" x14ac:dyDescent="0.35">
      <c r="B31" s="2" t="s">
        <v>27</v>
      </c>
      <c r="C31" s="5">
        <v>42005</v>
      </c>
      <c r="D31" s="2" t="s">
        <v>4</v>
      </c>
      <c r="E31" s="10">
        <v>109000</v>
      </c>
      <c r="F31" s="2" t="s">
        <v>39</v>
      </c>
      <c r="K31" s="2" t="str">
        <v>Colt Meadows</v>
      </c>
      <c r="L31" s="5" cm="1">
        <f t="array" ref="L31:N31">_xlfn.XLOOKUP(K31,$B$6:$B$47,$C$6:$E$47,,,-1)</f>
        <v>42795</v>
      </c>
      <c r="M31" s="2" t="str">
        <v>Sales</v>
      </c>
      <c r="N31" s="10">
        <v>115000</v>
      </c>
      <c r="O31" s="2">
        <f t="shared" si="0"/>
        <v>3000</v>
      </c>
      <c r="Q31"/>
      <c r="R31">
        <f>R30+20000</f>
        <v>80000</v>
      </c>
      <c r="S31">
        <f t="shared" si="1"/>
        <v>100000</v>
      </c>
      <c r="T31">
        <f>COUNTIFS($N$6:$N$35, "&gt;"&amp;R31,$N$6:$N$35,"&lt;="&amp;S31)</f>
        <v>7</v>
      </c>
      <c r="U31"/>
    </row>
    <row r="32" spans="2:21" ht="15.5" x14ac:dyDescent="0.35">
      <c r="B32" s="2" t="s">
        <v>17</v>
      </c>
      <c r="C32" s="5">
        <v>42073</v>
      </c>
      <c r="D32" s="2" t="s">
        <v>5</v>
      </c>
      <c r="E32" s="10">
        <v>75000</v>
      </c>
      <c r="F32" s="2" t="s">
        <v>41</v>
      </c>
      <c r="K32" s="2" t="str">
        <v>Claudio Newton</v>
      </c>
      <c r="L32" s="5" cm="1">
        <f t="array" ref="L32:N32">_xlfn.XLOOKUP(K32,$B$6:$B$47,$C$6:$E$47,,,-1)</f>
        <v>43070</v>
      </c>
      <c r="M32" s="2" t="str">
        <v>Sales</v>
      </c>
      <c r="N32" s="10">
        <v>108000</v>
      </c>
      <c r="O32" s="2">
        <f t="shared" si="0"/>
        <v>2500</v>
      </c>
      <c r="Q32"/>
      <c r="R32">
        <f>R31+20000</f>
        <v>100000</v>
      </c>
      <c r="S32">
        <f t="shared" si="1"/>
        <v>120000</v>
      </c>
      <c r="T32">
        <f>COUNTIFS($N$6:$N$35, "&gt;"&amp;R32,$N$6:$N$35,"&lt;="&amp;S32)</f>
        <v>6</v>
      </c>
      <c r="U32"/>
    </row>
    <row r="33" spans="2:21" ht="15.5" x14ac:dyDescent="0.35">
      <c r="B33" s="2" t="s">
        <v>28</v>
      </c>
      <c r="C33" s="5">
        <v>42224</v>
      </c>
      <c r="D33" s="2" t="s">
        <v>6</v>
      </c>
      <c r="E33" s="10">
        <v>94000</v>
      </c>
      <c r="F33" s="2" t="s">
        <v>39</v>
      </c>
      <c r="K33" s="2" t="str">
        <v>Pierce Penny</v>
      </c>
      <c r="L33" s="5" cm="1">
        <f t="array" ref="L33:N33">_xlfn.XLOOKUP(K33,$B$6:$B$47,$C$6:$E$47,,,-1)</f>
        <v>43101</v>
      </c>
      <c r="M33" s="2" t="str">
        <v>Sales</v>
      </c>
      <c r="N33" s="10">
        <v>63000</v>
      </c>
      <c r="O33" s="2">
        <f t="shared" si="0"/>
        <v>1500</v>
      </c>
      <c r="Q33"/>
      <c r="R33">
        <f>R32+20000</f>
        <v>120000</v>
      </c>
      <c r="S33">
        <f t="shared" si="1"/>
        <v>140000</v>
      </c>
      <c r="T33">
        <f>COUNTIFS($N$6:$N$35, "&gt;"&amp;R33,$N$6:$N$35,"&lt;="&amp;S33)</f>
        <v>6</v>
      </c>
      <c r="U33"/>
    </row>
    <row r="34" spans="2:21" ht="15.5" x14ac:dyDescent="0.35">
      <c r="B34" s="2" t="s">
        <v>29</v>
      </c>
      <c r="C34" s="5">
        <v>42552</v>
      </c>
      <c r="D34" s="2" t="s">
        <v>5</v>
      </c>
      <c r="E34" s="10">
        <v>115000</v>
      </c>
      <c r="F34" s="2" t="s">
        <v>39</v>
      </c>
      <c r="K34" s="2" t="str">
        <v>Noel Trent</v>
      </c>
      <c r="L34" s="5" cm="1">
        <f t="array" ref="L34:N34">_xlfn.XLOOKUP(K34,$B$6:$B$47,$C$6:$E$47,,,-1)</f>
        <v>43367</v>
      </c>
      <c r="M34" s="2" t="str">
        <v>Finance</v>
      </c>
      <c r="N34" s="10">
        <v>134000</v>
      </c>
      <c r="O34" s="2">
        <f t="shared" si="0"/>
        <v>3000</v>
      </c>
      <c r="Q34"/>
      <c r="R34">
        <f>R33+20000</f>
        <v>140000</v>
      </c>
      <c r="S34">
        <f t="shared" si="1"/>
        <v>160000</v>
      </c>
      <c r="T34">
        <f>COUNTIFS($N$6:$N$35, "&gt;"&amp;R34,$N$6:$N$35,"&lt;="&amp;S34)</f>
        <v>1</v>
      </c>
      <c r="U34"/>
    </row>
    <row r="35" spans="2:21" ht="15.5" x14ac:dyDescent="0.35">
      <c r="B35" s="2" t="s">
        <v>25</v>
      </c>
      <c r="C35" s="5">
        <v>42590</v>
      </c>
      <c r="D35" s="2" t="s">
        <v>5</v>
      </c>
      <c r="E35" s="10">
        <v>97000</v>
      </c>
      <c r="F35" s="2" t="s">
        <v>41</v>
      </c>
      <c r="K35" s="2" t="str">
        <v>Mary Buckner</v>
      </c>
      <c r="L35" s="5" cm="1">
        <f t="array" ref="L35:N35">_xlfn.XLOOKUP(K35,$B$6:$B$47,$C$6:$E$47,,,-1)</f>
        <v>43374</v>
      </c>
      <c r="M35" s="2" t="str">
        <v>HR</v>
      </c>
      <c r="N35" s="10">
        <v>146000</v>
      </c>
      <c r="O35" s="2">
        <f t="shared" si="0"/>
        <v>3000</v>
      </c>
      <c r="Q35"/>
      <c r="R35"/>
      <c r="S35" t="s">
        <v>62</v>
      </c>
      <c r="T35">
        <f>SUM(T29:T34)</f>
        <v>30</v>
      </c>
      <c r="U35"/>
    </row>
    <row r="36" spans="2:21" ht="15.5" x14ac:dyDescent="0.35">
      <c r="B36" s="2" t="s">
        <v>30</v>
      </c>
      <c r="C36" s="5">
        <v>42614</v>
      </c>
      <c r="D36" s="2" t="s">
        <v>4</v>
      </c>
      <c r="E36" s="10">
        <v>43000</v>
      </c>
      <c r="F36" s="2" t="s">
        <v>39</v>
      </c>
      <c r="N36" s="10"/>
      <c r="R36"/>
      <c r="S36"/>
      <c r="T36"/>
      <c r="U36"/>
    </row>
    <row r="37" spans="2:21" x14ac:dyDescent="0.35">
      <c r="B37" s="2" t="s">
        <v>31</v>
      </c>
      <c r="C37" s="5">
        <v>42675</v>
      </c>
      <c r="D37" s="2" t="s">
        <v>5</v>
      </c>
      <c r="E37" s="10">
        <v>76000</v>
      </c>
      <c r="F37" s="2" t="s">
        <v>39</v>
      </c>
      <c r="N37" s="10"/>
    </row>
    <row r="38" spans="2:21" x14ac:dyDescent="0.35">
      <c r="B38" s="2" t="s">
        <v>22</v>
      </c>
      <c r="C38" s="5">
        <v>42754</v>
      </c>
      <c r="D38" s="2" t="s">
        <v>4</v>
      </c>
      <c r="E38" s="10">
        <v>41000</v>
      </c>
      <c r="F38" s="2" t="s">
        <v>38</v>
      </c>
      <c r="N38" s="10"/>
    </row>
    <row r="39" spans="2:21" x14ac:dyDescent="0.35">
      <c r="B39" s="2" t="s">
        <v>32</v>
      </c>
      <c r="C39" s="5">
        <v>42795</v>
      </c>
      <c r="D39" s="2" t="s">
        <v>4</v>
      </c>
      <c r="E39" s="10">
        <v>115000</v>
      </c>
      <c r="F39" s="2" t="s">
        <v>39</v>
      </c>
      <c r="N39" s="10"/>
    </row>
    <row r="40" spans="2:21" x14ac:dyDescent="0.35">
      <c r="B40" s="2" t="s">
        <v>33</v>
      </c>
      <c r="C40" s="5">
        <v>43070</v>
      </c>
      <c r="D40" s="2" t="s">
        <v>4</v>
      </c>
      <c r="E40" s="10">
        <v>108000</v>
      </c>
      <c r="F40" s="2" t="s">
        <v>39</v>
      </c>
      <c r="N40" s="10"/>
    </row>
    <row r="41" spans="2:21" x14ac:dyDescent="0.35">
      <c r="B41" s="2" t="s">
        <v>34</v>
      </c>
      <c r="C41" s="5">
        <v>43101</v>
      </c>
      <c r="D41" s="2" t="s">
        <v>4</v>
      </c>
      <c r="E41" s="10">
        <v>63000</v>
      </c>
      <c r="F41" s="2" t="s">
        <v>39</v>
      </c>
      <c r="N41" s="10"/>
    </row>
    <row r="42" spans="2:21" x14ac:dyDescent="0.35">
      <c r="B42" s="2" t="s">
        <v>24</v>
      </c>
      <c r="C42" s="5">
        <v>43329</v>
      </c>
      <c r="D42" s="2" t="s">
        <v>6</v>
      </c>
      <c r="E42" s="10">
        <v>90000</v>
      </c>
      <c r="F42" s="2" t="s">
        <v>41</v>
      </c>
      <c r="N42" s="10"/>
    </row>
    <row r="43" spans="2:21" x14ac:dyDescent="0.35">
      <c r="B43" s="2" t="s">
        <v>35</v>
      </c>
      <c r="C43" s="5">
        <v>43367</v>
      </c>
      <c r="D43" s="2" t="s">
        <v>5</v>
      </c>
      <c r="E43" s="10">
        <v>134000</v>
      </c>
      <c r="F43" s="2" t="s">
        <v>39</v>
      </c>
      <c r="N43" s="10"/>
    </row>
    <row r="44" spans="2:21" x14ac:dyDescent="0.35">
      <c r="B44" s="2" t="s">
        <v>36</v>
      </c>
      <c r="C44" s="5">
        <v>43374</v>
      </c>
      <c r="D44" s="2" t="s">
        <v>6</v>
      </c>
      <c r="E44" s="10">
        <v>146000</v>
      </c>
      <c r="F44" s="2" t="s">
        <v>39</v>
      </c>
      <c r="N44" s="10"/>
    </row>
    <row r="45" spans="2:21" x14ac:dyDescent="0.35">
      <c r="B45" s="2" t="s">
        <v>28</v>
      </c>
      <c r="C45" s="5">
        <v>43466</v>
      </c>
      <c r="D45" s="2" t="s">
        <v>6</v>
      </c>
      <c r="E45" s="10">
        <v>114000</v>
      </c>
      <c r="F45" s="2" t="s">
        <v>41</v>
      </c>
      <c r="N45" s="10"/>
    </row>
    <row r="46" spans="2:21" x14ac:dyDescent="0.35">
      <c r="B46" s="2" t="s">
        <v>23</v>
      </c>
      <c r="C46" s="5">
        <v>43497</v>
      </c>
      <c r="D46" s="2" t="s">
        <v>4</v>
      </c>
      <c r="E46" s="10">
        <v>121000</v>
      </c>
      <c r="F46" s="2" t="s">
        <v>41</v>
      </c>
      <c r="N46" s="10"/>
    </row>
    <row r="47" spans="2:21" x14ac:dyDescent="0.35">
      <c r="B47" s="2" t="s">
        <v>29</v>
      </c>
      <c r="C47" s="5">
        <v>43497</v>
      </c>
      <c r="D47" s="2" t="s">
        <v>5</v>
      </c>
      <c r="E47" s="10">
        <v>129000</v>
      </c>
      <c r="F47" s="2" t="s">
        <v>41</v>
      </c>
      <c r="N47" s="10"/>
    </row>
  </sheetData>
  <mergeCells count="2">
    <mergeCell ref="R5:S5"/>
    <mergeCell ref="R21:T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Gearhart</dc:creator>
  <cp:lastModifiedBy>Palmer, Canyen B.</cp:lastModifiedBy>
  <dcterms:created xsi:type="dcterms:W3CDTF">2023-07-29T18:16:50Z</dcterms:created>
  <dcterms:modified xsi:type="dcterms:W3CDTF">2024-02-28T18:00:22Z</dcterms:modified>
</cp:coreProperties>
</file>