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Simulateur" sheetId="1" state="visible" r:id="rId2"/>
    <sheet name="Sim_differeK" sheetId="2" state="visible" r:id="rId3"/>
    <sheet name="Sim_différé total" sheetId="3" state="visible" r:id="rId4"/>
    <sheet name="Sim_retard" sheetId="4" state="visible" r:id="rId5"/>
    <sheet name="Sim_anticipéT" sheetId="5" state="visible" r:id="rId6"/>
    <sheet name="Sim_anticipéP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<sst xmlns="http://schemas.openxmlformats.org/spreadsheetml/2006/main" count="211" uniqueCount="49">
  <si>
    <t>CAPSENS LOAN - Cas standard</t>
  </si>
  <si>
    <t>amount</t>
  </si>
  <si>
    <t>type</t>
  </si>
  <si>
    <t>linear</t>
  </si>
  <si>
    <t>period_IR (calcul)</t>
  </si>
  <si>
    <t>annual_IR</t>
  </si>
  <si>
    <t>period</t>
  </si>
  <si>
    <t>annuel</t>
  </si>
  <si>
    <t>duration (calcul)</t>
  </si>
  <si>
    <t>duration_in_month</t>
  </si>
  <si>
    <t>starts_at</t>
  </si>
  <si>
    <t>end_of_collect</t>
  </si>
  <si>
    <t>Période</t>
  </si>
  <si>
    <t>Date</t>
  </si>
  <si>
    <t>CRD 
Début de mois</t>
  </si>
  <si>
    <t>CRD 
Fin de mois</t>
  </si>
  <si>
    <t>Intérêts théoriques du terme</t>
  </si>
  <si>
    <t>∆Intérêts</t>
  </si>
  <si>
    <t>∆I cumulés</t>
  </si>
  <si>
    <t>Montant à ajouter</t>
  </si>
  <si>
    <t>Intérêts  du terme</t>
  </si>
  <si>
    <t>Capital du terme</t>
  </si>
  <si>
    <t>Total capital payé à la fin de ce terme</t>
  </si>
  <si>
    <t>Total intérêts payés à la fin de ce terme</t>
  </si>
  <si>
    <t>Montant à payer à ce terme</t>
  </si>
  <si>
    <t>Si première mensualité spécifique</t>
  </si>
  <si>
    <t>TOTAL</t>
  </si>
  <si>
    <t>CAPSENS LOAN - Différé Capital</t>
  </si>
  <si>
    <t>Type de différé</t>
  </si>
  <si>
    <t>Capital</t>
  </si>
  <si>
    <t>Durée (périodes)</t>
  </si>
  <si>
    <t>CAPSENS LOAN - Différé total</t>
  </si>
  <si>
    <t>standard</t>
  </si>
  <si>
    <t>Capital et Intérêts</t>
  </si>
  <si>
    <t>mensuel</t>
  </si>
  <si>
    <t>CAPSENS LOAN - Retard échéance</t>
  </si>
  <si>
    <t>in fine</t>
  </si>
  <si>
    <t>Période retard</t>
  </si>
  <si>
    <t>Taux retard (a)</t>
  </si>
  <si>
    <t>Période régularisation</t>
  </si>
  <si>
    <t>Date régularisation</t>
  </si>
  <si>
    <t>Mensualités de retard</t>
  </si>
  <si>
    <t>Montant effectivement payé</t>
  </si>
  <si>
    <t>CAPSENS LOAN - Remboursement Anticipé Total</t>
  </si>
  <si>
    <t>Période RbtA</t>
  </si>
  <si>
    <t>Montant RbtA (K)</t>
  </si>
  <si>
    <t>Frais RbtA (% du K)</t>
  </si>
  <si>
    <t>Remboursement Anticipé Total</t>
  </si>
  <si>
    <t>Remboursement Anticipé Partiel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</si>
</sst>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 * #,##0.00_)&quot; €&quot;_ ;_ * \(#,##0.00&quot;) €&quot;_ ;_ * \-??_)&quot; €&quot;_ ;_ @_ "/>
    <numFmt numFmtId="166" formatCode="0%"/>
    <numFmt numFmtId="167" formatCode="0.00%"/>
    <numFmt numFmtId="168" formatCode="M/D/YYYY"/>
    <numFmt numFmtId="169" formatCode="_ * #,##0.000000_)&quot; €&quot;_ ;_ * \(#,##0.000000&quot;) €&quot;_ ;_ * \-??_)&quot; €&quot;_ ;_ @_ "/>
    <numFmt numFmtId="170" formatCode="_ * #,##0.00000_)&quot; €&quot;_ ;_ * \(#,##0.00000&quot;) €&quot;_ ;_ * \-??_)&quot; €&quot;_ ;_ @_ "/>
    <numFmt numFmtId="171" formatCode="_ * #,##0.0000_)&quot; €&quot;_ ;_ * \(#,##0.0000&quot;) €&quot;_ ;_ * \-??_)&quot; €&quot;_ ;_ @_ "/>
    <numFmt numFmtId="172" formatCode="_ * #,##0.000_)&quot; €&quot;_ ;_ * \(#,##0.000&quot;) €&quot;_ ;_ * \-??_)&quot; €&quot;_ ;_ @_ "/>
    <numFmt numFmtId="173" formatCode="#,##0.00&quot; €&quot;_);[RED]\(#,##0.00&quot; €)&quot;"/>
    <numFmt numFmtId="174" formatCode="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  <fill>
      <patternFill patternType="solid">
        <fgColor rgb="FF8FAADC"/>
        <bgColor rgb="FF969696"/>
      </patternFill>
    </fill>
    <fill>
      <patternFill patternType="solid">
        <fgColor rgb="FFFFFFFF"/>
        <bgColor rgb="FFFFFFCC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1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1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1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1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9" fillId="3" borderId="1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9" fillId="3" borderId="1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3" borderId="16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1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1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3" borderId="1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3" borderId="1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10" fillId="4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2" borderId="16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4" borderId="26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M29" activeCellId="0" sqref="M29"/>
    </sheetView>
  </sheetViews>
  <sheetFormatPr defaultRowHeight="16"/>
  <cols>
    <col collapsed="false" hidden="false" max="1" min="1" style="0" width="4"/>
    <col collapsed="false" hidden="false" max="2" min="2" style="1" width="17.162962962963"/>
    <col collapsed="false" hidden="false" max="7" min="3" style="0" width="17.162962962963"/>
    <col collapsed="false" hidden="false" max="8" min="8" style="0" width="14"/>
    <col collapsed="false" hidden="false" max="9" min="9" style="0" width="10.1666666666667"/>
    <col collapsed="false" hidden="false" max="10" min="10" style="0" width="17.162962962963"/>
    <col collapsed="false" hidden="false" max="13" min="11" style="0" width="16.6666666666667"/>
    <col collapsed="false" hidden="false" max="14" min="14" style="0" width="18.3296296296296"/>
    <col collapsed="false" hidden="false" max="1025" min="15" style="0" width="10.5296296296296"/>
  </cols>
  <sheetData>
    <row r="1" customFormat="false" ht="24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7" hidden="false" customHeight="false" outlineLevel="0" collapsed="false">
      <c r="B2" s="0"/>
    </row>
    <row r="3" customFormat="false" ht="16" hidden="false" customHeight="false" outlineLevel="0" collapsed="false">
      <c r="B3" s="3" t="s">
        <v>1</v>
      </c>
      <c r="C3" s="4" t="n">
        <v>1000</v>
      </c>
      <c r="D3" s="5" t="s">
        <v>2</v>
      </c>
      <c r="E3" s="6" t="s">
        <v>3</v>
      </c>
      <c r="F3" s="5" t="s">
        <v>4</v>
      </c>
      <c r="G3" s="7" t="n">
        <f aca="false">IF($E$4="mensuel",$C$4/12,IF($E$4="trimestriel",$C$4/4,IF($E$4="semestriel",$C$4/2,$C$4)))</f>
        <v>0.07</v>
      </c>
    </row>
    <row r="4" customFormat="false" ht="16" hidden="false" customHeight="false" outlineLevel="0" collapsed="false">
      <c r="B4" s="8" t="s">
        <v>5</v>
      </c>
      <c r="C4" s="9" t="n">
        <v>0.07</v>
      </c>
      <c r="D4" s="10" t="s">
        <v>6</v>
      </c>
      <c r="E4" s="11" t="s">
        <v>7</v>
      </c>
      <c r="F4" s="10" t="s">
        <v>8</v>
      </c>
      <c r="G4" s="12" t="n">
        <f aca="false">IF($E$4="mensuel",$C$5,IF($E$4="trimestriel",$C$5/3,IF($E$4="semestriel",$C$5/6,$C$5/12)))</f>
        <v>3</v>
      </c>
      <c r="I4" s="13"/>
    </row>
    <row r="5" customFormat="false" ht="17" hidden="false" customHeight="false" outlineLevel="0" collapsed="false">
      <c r="B5" s="14" t="s">
        <v>9</v>
      </c>
      <c r="C5" s="15" t="n">
        <v>36</v>
      </c>
      <c r="D5" s="16" t="s">
        <v>10</v>
      </c>
      <c r="E5" s="17" t="n">
        <v>43830</v>
      </c>
      <c r="F5" s="16" t="s">
        <v>11</v>
      </c>
      <c r="G5" s="17" t="n">
        <v>43555</v>
      </c>
      <c r="I5" s="13"/>
    </row>
    <row r="6" customFormat="false" ht="17" hidden="false" customHeight="false" outlineLevel="0" collapsed="false">
      <c r="B6" s="18"/>
    </row>
    <row r="7" customFormat="false" ht="33" hidden="false" customHeight="true" outlineLevel="0" collapsed="false">
      <c r="B7" s="19" t="s">
        <v>12</v>
      </c>
      <c r="C7" s="20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L7" s="22" t="s">
        <v>22</v>
      </c>
      <c r="M7" s="22" t="s">
        <v>23</v>
      </c>
      <c r="N7" s="23" t="s">
        <v>24</v>
      </c>
      <c r="O7" s="24"/>
    </row>
    <row r="8" customFormat="false" ht="14" hidden="false" customHeight="true" outlineLevel="0" collapsed="false">
      <c r="B8" s="25" t="n">
        <v>0</v>
      </c>
      <c r="C8" s="26" t="n">
        <f aca="false">C9</f>
        <v>44196</v>
      </c>
      <c r="D8" s="27" t="s">
        <v>25</v>
      </c>
      <c r="E8" s="27"/>
      <c r="F8" s="28" t="n">
        <f aca="false">C3*C4*(E5-G5)/360</f>
        <v>53.4722222222222</v>
      </c>
      <c r="G8" s="27" t="s">
        <v>25</v>
      </c>
      <c r="H8" s="27"/>
      <c r="I8" s="27"/>
      <c r="J8" s="29" t="n">
        <f aca="false">ROUND(F8,2)</f>
        <v>53.47</v>
      </c>
      <c r="K8" s="27" t="s">
        <v>25</v>
      </c>
      <c r="L8" s="27"/>
      <c r="M8" s="27"/>
      <c r="N8" s="30" t="n">
        <f aca="false">N9+J8</f>
        <v>456.8</v>
      </c>
      <c r="O8" s="31"/>
    </row>
    <row r="9" customFormat="false" ht="16" hidden="false" customHeight="false" outlineLevel="0" collapsed="false">
      <c r="B9" s="32" t="n">
        <v>1</v>
      </c>
      <c r="C9" s="33" t="n">
        <f aca="false">IF(B9&lt;&gt;"n-c",IF($E$4="mensuel",EDATE($E$5,B9),IF($E$4="trimestriel",EDATE($E$5,3*B9),IF($E$4="semestriel",EDATE($E$5,6*B9),EDATE($E$5,12*B9)))),"n-c")</f>
        <v>44196</v>
      </c>
      <c r="D9" s="34" t="n">
        <f aca="false">C3</f>
        <v>1000</v>
      </c>
      <c r="E9" s="34" t="n">
        <f aca="false">IF(B9="n-c","n-c",D9-K9)</f>
        <v>666.67</v>
      </c>
      <c r="F9" s="35" t="n">
        <f aca="false">IF(B9&lt;&gt;"n-c",IF($E$3="standard",-IPMT($G$3,B9,$G$4,$C$3),IF($E$3="linear",D9*$G$3,D9*$G$3)),"n-c")</f>
        <v>70</v>
      </c>
      <c r="G9" s="35" t="n">
        <f aca="false">IF(ISERROR(F9-ROUND(F9,2)),"n-c",F9-ROUND(F9,2))</f>
        <v>0</v>
      </c>
      <c r="H9" s="36" t="n">
        <f aca="false">SUM(G9:$G$9)</f>
        <v>0</v>
      </c>
      <c r="I9" s="37" t="n">
        <f aca="false">IF(H9="n-c","n-c",IF(H9&gt;0.01,0.01,IF(H9&lt;-0.01,-0.01,0)))</f>
        <v>0</v>
      </c>
      <c r="J9" s="38" t="n">
        <f aca="false">IF(I9="n-c","n-c",ROUND(F9,2)+I9)</f>
        <v>70</v>
      </c>
      <c r="K9" s="39" t="n">
        <f aca="false">IF(B9="n-c","n-c",IF(B9=$G$4,D9,ROUND(IF($E$3="standard",-PPMT($G$3,B9,$G$4,$C$3),IF($E$3="linear",$C$3/$G$4,IF(B9=$G$4,$C$3,0))),2)))</f>
        <v>333.33</v>
      </c>
      <c r="L9" s="40" t="n">
        <f aca="false">IF(B9="n-c","n-c",SUM($K$9:K9))</f>
        <v>333.33</v>
      </c>
      <c r="M9" s="40" t="n">
        <f aca="false">IF(B9="n-c","n-c",SUM($J$9:J9))</f>
        <v>70</v>
      </c>
      <c r="N9" s="30" t="n">
        <f aca="false">IF(B9="n-c","n-c",J9+K9)</f>
        <v>403.33</v>
      </c>
      <c r="O9" s="13"/>
    </row>
    <row r="10" customFormat="false" ht="16" hidden="false" customHeight="false" outlineLevel="0" collapsed="false">
      <c r="B10" s="32" t="n">
        <f aca="false">IF(ISERROR(IF(B9+1&lt;=$G$4,B9+1,"n-c")),"n-c",IF(B9+1&lt;=$G$4,B9+1,"n-c"))</f>
        <v>2</v>
      </c>
      <c r="C10" s="33" t="n">
        <f aca="false">IF(B10&lt;&gt;"n-c",IF($E$4="mensuel",EDATE($E$5,B10),IF($E$4="trimestriel",EDATE($E$5,3*B10),IF($E$4="semestriel",EDATE($E$5,6*B10),EDATE($E$5,12*B10)))),"n-c")</f>
        <v>44561</v>
      </c>
      <c r="D10" s="34" t="n">
        <f aca="false">IF(B10="n-c","n-c",E9)</f>
        <v>666.67</v>
      </c>
      <c r="E10" s="34" t="n">
        <f aca="false">IF(B10="n-c","n-c",D10-K10)</f>
        <v>333.34</v>
      </c>
      <c r="F10" s="35" t="n">
        <f aca="false">IF(B10&lt;&gt;"n-c",IF($E$3="standard",-IPMT($G$3,B10,$G$4,$C$3),IF($E$3="linear",D10*$G$3,D10*$G$3)),"n-c")</f>
        <v>46.6669</v>
      </c>
      <c r="G10" s="36" t="n">
        <f aca="false">IF(ISERROR(F10-ROUND(F10,2)),"n-c",F10-ROUND(F10,2))</f>
        <v>-0.00309999999998922</v>
      </c>
      <c r="H10" s="36" t="n">
        <f aca="false">IF(G10="n-c","n-c",SUM(G$9:$G10)-SUM(I9:$I$9))</f>
        <v>-0.00309999999998922</v>
      </c>
      <c r="I10" s="37" t="n">
        <f aca="false">IF(H10="n-c","n-c",IF(H10&gt;0.01,0.01,IF(H10&lt;-0.01,-0.01,0)))</f>
        <v>0</v>
      </c>
      <c r="J10" s="38" t="n">
        <f aca="false">IF(I10="n-c","n-c",ROUND(F10,2)+I10)</f>
        <v>46.67</v>
      </c>
      <c r="K10" s="39" t="n">
        <f aca="false">IF(B10="n-c","n-c",IF(B10=$G$4,D10,ROUND(IF($E$3="standard",-PPMT($G$3,B10,$G$4,$C$3),IF($E$3="linear",$C$3/$G$4,IF(B10=$G$4,$C$3,0))),2)))</f>
        <v>333.33</v>
      </c>
      <c r="L10" s="40" t="n">
        <f aca="false">IF(B10="n-c","n-c",SUM($K$9:K10))</f>
        <v>666.66</v>
      </c>
      <c r="M10" s="40" t="n">
        <f aca="false">IF(B10="n-c","n-c",SUM($J$9:J10))</f>
        <v>116.67</v>
      </c>
      <c r="N10" s="30" t="n">
        <f aca="false">IF(B10="n-c","n-c",J10+K10)</f>
        <v>380</v>
      </c>
      <c r="P10" s="41"/>
      <c r="Q10" s="13"/>
      <c r="R10" s="13"/>
    </row>
    <row r="11" customFormat="false" ht="16" hidden="false" customHeight="false" outlineLevel="0" collapsed="false">
      <c r="B11" s="32" t="n">
        <f aca="false">IF(ISERROR(IF(B10+1&lt;=$G$4,B10+1,"n-c")),"n-c",IF(B10+1&lt;=$G$4,B10+1,"n-c"))</f>
        <v>3</v>
      </c>
      <c r="C11" s="33" t="n">
        <f aca="false">IF(B11&lt;&gt;"n-c",IF($E$4="mensuel",EDATE($E$5,B11),IF($E$4="trimestriel",EDATE($E$5,3*B11),IF($E$4="semestriel",EDATE($E$5,6*B11),EDATE($E$5,12*B11)))),"n-c")</f>
        <v>44926</v>
      </c>
      <c r="D11" s="34" t="n">
        <f aca="false">IF(B11="n-c","n-c",E10)</f>
        <v>333.34</v>
      </c>
      <c r="E11" s="34" t="n">
        <f aca="false">IF(B11="n-c","n-c",D11-K11)</f>
        <v>0</v>
      </c>
      <c r="F11" s="35" t="n">
        <f aca="false">IF(B11&lt;&gt;"n-c",IF($E$3="standard",-IPMT($G$3,B11,$G$4,$C$3),IF($E$3="linear",D11*$G$3,D11*$G$3)),"n-c")</f>
        <v>23.3338</v>
      </c>
      <c r="G11" s="36" t="n">
        <f aca="false">IF(ISERROR(F11-ROUND(F11,2)),"n-c",F11-ROUND(F11,2))</f>
        <v>0.00380000000000891</v>
      </c>
      <c r="H11" s="36" t="n">
        <f aca="false">IF(G11="n-c","n-c",SUM(G$9:$G11)-SUM(I$9:$I10))</f>
        <v>0.000700000000019685</v>
      </c>
      <c r="I11" s="37" t="n">
        <f aca="false">IF(H11="n-c","n-c",IF(H11&gt;0.01,0.01,IF(H11&lt;-0.01,-0.01,0)))</f>
        <v>0</v>
      </c>
      <c r="J11" s="38" t="n">
        <f aca="false">IF(I11="n-c","n-c",ROUND(F11,2)+I11)</f>
        <v>23.33</v>
      </c>
      <c r="K11" s="39" t="n">
        <f aca="false">IF(B11="n-c","n-c",IF(B11=$G$4,D11,ROUND(IF($E$3="standard",-PPMT($G$3,B11,$G$4,$C$3),IF($E$3="linear",$C$3/$G$4,IF(B11=$G$4,$C$3,0))),2)))</f>
        <v>333.34</v>
      </c>
      <c r="L11" s="40" t="n">
        <f aca="false">IF(B11="n-c","n-c",SUM($K$9:K11))</f>
        <v>1000</v>
      </c>
      <c r="M11" s="40" t="n">
        <f aca="false">IF(B11="n-c","n-c",SUM($J$9:J11))</f>
        <v>140</v>
      </c>
      <c r="N11" s="30" t="n">
        <f aca="false">IF(B11="n-c","n-c",J11+K11)</f>
        <v>356.67</v>
      </c>
      <c r="P11" s="41"/>
    </row>
    <row r="12" customFormat="false" ht="16" hidden="false" customHeight="false" outlineLevel="0" collapsed="false">
      <c r="B12" s="32" t="str">
        <f aca="false">IF(ISERROR(IF(B11+1&lt;=$G$4,B11+1,"n-c")),"n-c",IF(B11+1&lt;=$G$4,B11+1,"n-c"))</f>
        <v>n-c</v>
      </c>
      <c r="C12" s="33" t="str">
        <f aca="false">IF(B12&lt;&gt;"n-c",IF($E$4="mensuel",EDATE($E$5,B12),IF($E$4="trimestriel",EDATE($E$5,3*B12),IF($E$4="semestriel",EDATE($E$5,6*B12),EDATE($E$5,12*B12)))),"n-c")</f>
        <v>n-c</v>
      </c>
      <c r="D12" s="34" t="str">
        <f aca="false">IF(B12="n-c","n-c",E11)</f>
        <v>n-c</v>
      </c>
      <c r="E12" s="34" t="str">
        <f aca="false">IF(B12="n-c","n-c",D12-K12)</f>
        <v>n-c</v>
      </c>
      <c r="F12" s="35" t="str">
        <f aca="false">IF(B12&lt;&gt;"n-c",IF($E$3="standard",-IPMT($G$3,B12,$G$4,$C$3),IF($E$3="linear",D12*$G$3,D12*$G$3)),"n-c")</f>
        <v>n-c</v>
      </c>
      <c r="G12" s="36" t="str">
        <f aca="false">IF(ISERROR(F12-ROUND(F12,2)),"n-c",F12-ROUND(F12,2))</f>
        <v>n-c</v>
      </c>
      <c r="H12" s="36" t="str">
        <f aca="false">IF(G12="n-c","n-c",SUM(G$9:$G12)-SUM(I$9:$I11))</f>
        <v>n-c</v>
      </c>
      <c r="I12" s="37" t="str">
        <f aca="false">IF(H12="n-c","n-c",IF(H12&gt;0.01,0.01,IF(H12&lt;-0.01,-0.01,0)))</f>
        <v>n-c</v>
      </c>
      <c r="J12" s="38" t="str">
        <f aca="false">IF(I12="n-c","n-c",ROUND(F12,2)+I12)</f>
        <v>n-c</v>
      </c>
      <c r="K12" s="39" t="str">
        <f aca="false">IF(B12="n-c","n-c",IF(B12=$G$4,D12,ROUND(IF($E$3="standard",-PPMT($G$3,B12,$G$4,$C$3),IF($E$3="linear",$C$3/$G$4,IF(B12=$G$4,$C$3,0))),2)))</f>
        <v>n-c</v>
      </c>
      <c r="L12" s="40" t="str">
        <f aca="false">IF(B12="n-c","n-c",SUM($K$9:K12))</f>
        <v>n-c</v>
      </c>
      <c r="M12" s="40" t="str">
        <f aca="false">IF(B12="n-c","n-c",SUM($J$9:J12))</f>
        <v>n-c</v>
      </c>
      <c r="N12" s="30" t="str">
        <f aca="false">IF(B12="n-c","n-c",J12+K12)</f>
        <v>n-c</v>
      </c>
      <c r="P12" s="41"/>
    </row>
    <row r="13" customFormat="false" ht="16" hidden="false" customHeight="false" outlineLevel="0" collapsed="false">
      <c r="B13" s="32" t="str">
        <f aca="false">IF(ISERROR(IF(B12+1&lt;=$G$4,B12+1,"n-c")),"n-c",IF(B12+1&lt;=$G$4,B12+1,"n-c"))</f>
        <v>n-c</v>
      </c>
      <c r="C13" s="33" t="str">
        <f aca="false">IF(B13&lt;&gt;"n-c",IF($E$4="mensuel",EDATE($E$5,B13),IF($E$4="trimestriel",EDATE($E$5,3*B13),IF($E$4="semestriel",EDATE($E$5,6*B13),EDATE($E$5,12*B13)))),"n-c")</f>
        <v>n-c</v>
      </c>
      <c r="D13" s="34" t="str">
        <f aca="false">IF(B13="n-c","n-c",E12)</f>
        <v>n-c</v>
      </c>
      <c r="E13" s="34" t="str">
        <f aca="false">IF(B13="n-c","n-c",D13-K13)</f>
        <v>n-c</v>
      </c>
      <c r="F13" s="35" t="str">
        <f aca="false">IF(B13&lt;&gt;"n-c",IF($E$3="standard",-IPMT($G$3,B13,$G$4,$C$3),IF($E$3="linear",D13*$G$3,D13*$G$3)),"n-c")</f>
        <v>n-c</v>
      </c>
      <c r="G13" s="36" t="str">
        <f aca="false">IF(ISERROR(F13-ROUND(F13,2)),"n-c",F13-ROUND(F13,2))</f>
        <v>n-c</v>
      </c>
      <c r="H13" s="36" t="str">
        <f aca="false">IF(G13="n-c","n-c",SUM(G$9:$G13)-SUM(I$9:$I12))</f>
        <v>n-c</v>
      </c>
      <c r="I13" s="37" t="str">
        <f aca="false">IF(H13="n-c","n-c",IF(H13&gt;0.01,0.01,IF(H13&lt;-0.01,-0.01,0)))</f>
        <v>n-c</v>
      </c>
      <c r="J13" s="38" t="str">
        <f aca="false">IF(I13="n-c","n-c",ROUND(F13,2)+I13)</f>
        <v>n-c</v>
      </c>
      <c r="K13" s="39" t="str">
        <f aca="false">IF(B13="n-c","n-c",IF(B13=$G$4,D13,ROUND(IF($E$3="standard",-PPMT($G$3,B13,$G$4,$C$3),IF($E$3="linear",$C$3/$G$4,IF(B13=$G$4,$C$3,0))),2)))</f>
        <v>n-c</v>
      </c>
      <c r="L13" s="40" t="str">
        <f aca="false">IF(B13="n-c","n-c",SUM($K$9:K13))</f>
        <v>n-c</v>
      </c>
      <c r="M13" s="40" t="str">
        <f aca="false">IF(B13="n-c","n-c",SUM($J$9:J13))</f>
        <v>n-c</v>
      </c>
      <c r="N13" s="30" t="str">
        <f aca="false">IF(B13="n-c","n-c",J13+K13)</f>
        <v>n-c</v>
      </c>
      <c r="P13" s="41"/>
    </row>
    <row r="14" customFormat="false" ht="16" hidden="false" customHeight="false" outlineLevel="0" collapsed="false">
      <c r="B14" s="32" t="str">
        <f aca="false">IF(ISERROR(IF(B13+1&lt;=$G$4,B13+1,"n-c")),"n-c",IF(B13+1&lt;=$G$4,B13+1,"n-c"))</f>
        <v>n-c</v>
      </c>
      <c r="C14" s="33" t="str">
        <f aca="false">IF(B14&lt;&gt;"n-c",IF($E$4="mensuel",EDATE($E$5,B14),IF($E$4="trimestriel",EDATE($E$5,3*B14),IF($E$4="semestriel",EDATE($E$5,6*B14),EDATE($E$5,12*B14)))),"n-c")</f>
        <v>n-c</v>
      </c>
      <c r="D14" s="34" t="str">
        <f aca="false">IF(B14="n-c","n-c",E13)</f>
        <v>n-c</v>
      </c>
      <c r="E14" s="34" t="str">
        <f aca="false">IF(B14="n-c","n-c",D14-K14)</f>
        <v>n-c</v>
      </c>
      <c r="F14" s="35" t="str">
        <f aca="false">IF(B14&lt;&gt;"n-c",IF($E$3="standard",-IPMT($G$3,B14,$G$4,$C$3),IF($E$3="linear",D14*$G$3,D14*$G$3)),"n-c")</f>
        <v>n-c</v>
      </c>
      <c r="G14" s="36" t="str">
        <f aca="false">IF(ISERROR(F14-ROUND(F14,2)),"n-c",F14-ROUND(F14,2))</f>
        <v>n-c</v>
      </c>
      <c r="H14" s="36" t="str">
        <f aca="false">IF(G14="n-c","n-c",SUM(G$9:$G14)-SUM(I$9:$I13))</f>
        <v>n-c</v>
      </c>
      <c r="I14" s="37" t="str">
        <f aca="false">IF(H14="n-c","n-c",IF(H14&gt;0.01,0.01,IF(H14&lt;-0.01,-0.01,0)))</f>
        <v>n-c</v>
      </c>
      <c r="J14" s="38" t="str">
        <f aca="false">IF(I14="n-c","n-c",ROUND(F14,2)+I14)</f>
        <v>n-c</v>
      </c>
      <c r="K14" s="39" t="str">
        <f aca="false">IF(B14="n-c","n-c",IF(B14=$G$4,D14,ROUND(IF($E$3="standard",-PPMT($G$3,B14,$G$4,$C$3),IF($E$3="linear",$C$3/$G$4,IF(B14=$G$4,$C$3,0))),2)))</f>
        <v>n-c</v>
      </c>
      <c r="L14" s="40" t="str">
        <f aca="false">IF(B14="n-c","n-c",SUM($K$9:K14))</f>
        <v>n-c</v>
      </c>
      <c r="M14" s="40" t="str">
        <f aca="false">IF(B14="n-c","n-c",SUM($J$9:J14))</f>
        <v>n-c</v>
      </c>
      <c r="N14" s="30" t="str">
        <f aca="false">IF(B14="n-c","n-c",J14+K14)</f>
        <v>n-c</v>
      </c>
      <c r="P14" s="41"/>
    </row>
    <row r="15" customFormat="false" ht="16" hidden="false" customHeight="false" outlineLevel="0" collapsed="false">
      <c r="B15" s="32" t="str">
        <f aca="false">IF(ISERROR(IF(B14+1&lt;=$G$4,B14+1,"n-c")),"n-c",IF(B14+1&lt;=$G$4,B14+1,"n-c"))</f>
        <v>n-c</v>
      </c>
      <c r="C15" s="33" t="str">
        <f aca="false">IF(B15&lt;&gt;"n-c",IF($E$4="mensuel",EDATE($E$5,B15),IF($E$4="trimestriel",EDATE($E$5,3*B15),IF($E$4="semestriel",EDATE($E$5,6*B15),EDATE($E$5,12*B15)))),"n-c")</f>
        <v>n-c</v>
      </c>
      <c r="D15" s="34" t="str">
        <f aca="false">IF(B15="n-c","n-c",E14)</f>
        <v>n-c</v>
      </c>
      <c r="E15" s="34" t="str">
        <f aca="false">IF(B15="n-c","n-c",D15-K15)</f>
        <v>n-c</v>
      </c>
      <c r="F15" s="35" t="str">
        <f aca="false">IF(B15&lt;&gt;"n-c",IF($E$3="standard",-IPMT($G$3,B15,$G$4,$C$3),IF($E$3="linear",D15*$G$3,D15*$G$3)),"n-c")</f>
        <v>n-c</v>
      </c>
      <c r="G15" s="36" t="str">
        <f aca="false">IF(ISERROR(F15-ROUND(F15,2)),"n-c",F15-ROUND(F15,2))</f>
        <v>n-c</v>
      </c>
      <c r="H15" s="36" t="str">
        <f aca="false">IF(G15="n-c","n-c",SUM(G$9:$G15)-SUM(I$9:$I14))</f>
        <v>n-c</v>
      </c>
      <c r="I15" s="37" t="str">
        <f aca="false">IF(H15="n-c","n-c",IF(H15&gt;0.01,0.01,IF(H15&lt;-0.01,-0.01,0)))</f>
        <v>n-c</v>
      </c>
      <c r="J15" s="38" t="str">
        <f aca="false">IF(I15="n-c","n-c",ROUND(F15,2)+I15)</f>
        <v>n-c</v>
      </c>
      <c r="K15" s="39" t="str">
        <f aca="false">IF(B15="n-c","n-c",IF(B15=$G$4,D15,ROUND(IF($E$3="standard",-PPMT($G$3,B15,$G$4,$C$3),IF($E$3="linear",$C$3/$G$4,IF(B15=$G$4,$C$3,0))),2)))</f>
        <v>n-c</v>
      </c>
      <c r="L15" s="40" t="str">
        <f aca="false">IF(B15="n-c","n-c",SUM($K$9:K15))</f>
        <v>n-c</v>
      </c>
      <c r="M15" s="40" t="str">
        <f aca="false">IF(B15="n-c","n-c",SUM($J$9:J15))</f>
        <v>n-c</v>
      </c>
      <c r="N15" s="30" t="str">
        <f aca="false">IF(B15="n-c","n-c",J15+K15)</f>
        <v>n-c</v>
      </c>
    </row>
    <row r="16" customFormat="false" ht="16" hidden="false" customHeight="false" outlineLevel="0" collapsed="false">
      <c r="B16" s="32" t="str">
        <f aca="false">IF(ISERROR(IF(B15+1&lt;=$G$4,B15+1,"n-c")),"n-c",IF(B15+1&lt;=$G$4,B15+1,"n-c"))</f>
        <v>n-c</v>
      </c>
      <c r="C16" s="33" t="str">
        <f aca="false">IF(B16&lt;&gt;"n-c",IF($E$4="mensuel",EDATE($E$5,B16),IF($E$4="trimestriel",EDATE($E$5,3*B16),IF($E$4="semestriel",EDATE($E$5,6*B16),EDATE($E$5,12*B16)))),"n-c")</f>
        <v>n-c</v>
      </c>
      <c r="D16" s="34" t="str">
        <f aca="false">IF(B16="n-c","n-c",E15)</f>
        <v>n-c</v>
      </c>
      <c r="E16" s="34" t="str">
        <f aca="false">IF(B16="n-c","n-c",D16-K16)</f>
        <v>n-c</v>
      </c>
      <c r="F16" s="35" t="str">
        <f aca="false">IF(B16&lt;&gt;"n-c",IF($E$3="standard",-IPMT($G$3,B16,$G$4,$C$3),IF($E$3="linear",D16*$G$3,D16*$G$3)),"n-c")</f>
        <v>n-c</v>
      </c>
      <c r="G16" s="36" t="str">
        <f aca="false">IF(ISERROR(F16-ROUND(F16,2)),"n-c",F16-ROUND(F16,2))</f>
        <v>n-c</v>
      </c>
      <c r="H16" s="36" t="str">
        <f aca="false">IF(G16="n-c","n-c",SUM(G$9:$G16)-SUM(I$9:$I15))</f>
        <v>n-c</v>
      </c>
      <c r="I16" s="37" t="str">
        <f aca="false">IF(H16="n-c","n-c",IF(H16&gt;0.01,0.01,IF(H16&lt;-0.01,-0.01,0)))</f>
        <v>n-c</v>
      </c>
      <c r="J16" s="38" t="str">
        <f aca="false">IF(I16="n-c","n-c",ROUND(F16,2)+I16)</f>
        <v>n-c</v>
      </c>
      <c r="K16" s="39" t="str">
        <f aca="false">IF(B16="n-c","n-c",IF(B16=$G$4,D16,ROUND(IF($E$3="standard",-PPMT($G$3,B16,$G$4,$C$3),IF($E$3="linear",$C$3/$G$4,IF(B16=$G$4,$C$3,0))),2)))</f>
        <v>n-c</v>
      </c>
      <c r="L16" s="40" t="str">
        <f aca="false">IF(B16="n-c","n-c",SUM($K$9:K16))</f>
        <v>n-c</v>
      </c>
      <c r="M16" s="40" t="str">
        <f aca="false">IF(B16="n-c","n-c",SUM($J$9:J16))</f>
        <v>n-c</v>
      </c>
      <c r="N16" s="30" t="str">
        <f aca="false">IF(B16="n-c","n-c",J16+K16)</f>
        <v>n-c</v>
      </c>
      <c r="P16" s="41"/>
      <c r="Q16" s="13"/>
      <c r="R16" s="13"/>
    </row>
    <row r="17" customFormat="false" ht="16" hidden="false" customHeight="false" outlineLevel="0" collapsed="false">
      <c r="B17" s="32" t="str">
        <f aca="false">IF(ISERROR(IF(B16+1&lt;=$G$4,B16+1,"n-c")),"n-c",IF(B16+1&lt;=$G$4,B16+1,"n-c"))</f>
        <v>n-c</v>
      </c>
      <c r="C17" s="33" t="str">
        <f aca="false">IF(B17&lt;&gt;"n-c",IF($E$4="mensuel",EDATE($E$5,B17),IF($E$4="trimestriel",EDATE($E$5,3*B17),IF($E$4="semestriel",EDATE($E$5,6*B17),EDATE($E$5,12*B17)))),"n-c")</f>
        <v>n-c</v>
      </c>
      <c r="D17" s="34" t="str">
        <f aca="false">IF(B17="n-c","n-c",E16)</f>
        <v>n-c</v>
      </c>
      <c r="E17" s="34" t="str">
        <f aca="false">IF(B17="n-c","n-c",D17-K17)</f>
        <v>n-c</v>
      </c>
      <c r="F17" s="35" t="str">
        <f aca="false">IF(B17&lt;&gt;"n-c",IF($E$3="standard",-IPMT($G$3,B17,$G$4,$C$3),IF($E$3="linear",D17*$G$3,D17*$G$3)),"n-c")</f>
        <v>n-c</v>
      </c>
      <c r="G17" s="36" t="str">
        <f aca="false">IF(ISERROR(F17-ROUND(F17,2)),"n-c",F17-ROUND(F17,2))</f>
        <v>n-c</v>
      </c>
      <c r="H17" s="36" t="str">
        <f aca="false">IF(G17="n-c","n-c",SUM(G$9:$G17)-SUM(I$9:$I16))</f>
        <v>n-c</v>
      </c>
      <c r="I17" s="37" t="str">
        <f aca="false">IF(H17="n-c","n-c",IF(H17&gt;0.01,0.01,IF(H17&lt;-0.01,-0.01,0)))</f>
        <v>n-c</v>
      </c>
      <c r="J17" s="38" t="str">
        <f aca="false">IF(I17="n-c","n-c",ROUND(F17,2)+I17)</f>
        <v>n-c</v>
      </c>
      <c r="K17" s="39" t="str">
        <f aca="false">IF(B17="n-c","n-c",IF(B17=$G$4,D17,ROUND(IF($E$3="standard",-PPMT($G$3,B17,$G$4,$C$3),IF($E$3="linear",$C$3/$G$4,IF(B17=$G$4,$C$3,0))),2)))</f>
        <v>n-c</v>
      </c>
      <c r="L17" s="40" t="str">
        <f aca="false">IF(B17="n-c","n-c",SUM($K$9:K17))</f>
        <v>n-c</v>
      </c>
      <c r="M17" s="40" t="str">
        <f aca="false">IF(B17="n-c","n-c",SUM($J$9:J17))</f>
        <v>n-c</v>
      </c>
      <c r="N17" s="30" t="str">
        <f aca="false">IF(B17="n-c","n-c",J17+K17)</f>
        <v>n-c</v>
      </c>
    </row>
    <row r="18" customFormat="false" ht="16" hidden="false" customHeight="false" outlineLevel="0" collapsed="false">
      <c r="B18" s="32" t="str">
        <f aca="false">IF(ISERROR(IF(B17+1&lt;=$G$4,B17+1,"n-c")),"n-c",IF(B17+1&lt;=$G$4,B17+1,"n-c"))</f>
        <v>n-c</v>
      </c>
      <c r="C18" s="33" t="str">
        <f aca="false">IF(B18&lt;&gt;"n-c",IF($E$4="mensuel",EDATE($E$5,B18),IF($E$4="trimestriel",EDATE($E$5,3*B18),IF($E$4="semestriel",EDATE($E$5,6*B18),EDATE($E$5,12*B18)))),"n-c")</f>
        <v>n-c</v>
      </c>
      <c r="D18" s="34" t="str">
        <f aca="false">IF(B18="n-c","n-c",E17)</f>
        <v>n-c</v>
      </c>
      <c r="E18" s="34" t="str">
        <f aca="false">IF(B18="n-c","n-c",D18-K18)</f>
        <v>n-c</v>
      </c>
      <c r="F18" s="35" t="str">
        <f aca="false">IF(B18&lt;&gt;"n-c",IF($E$3="standard",-IPMT($G$3,B18,$G$4,$C$3),IF($E$3="linear",D18*$G$3,D18*$G$3)),"n-c")</f>
        <v>n-c</v>
      </c>
      <c r="G18" s="36" t="str">
        <f aca="false">IF(ISERROR(F18-ROUND(F18,2)),"n-c",F18-ROUND(F18,2))</f>
        <v>n-c</v>
      </c>
      <c r="H18" s="36" t="str">
        <f aca="false">IF(G18="n-c","n-c",SUM(G$9:$G18)-SUM(I$9:$I17))</f>
        <v>n-c</v>
      </c>
      <c r="I18" s="37" t="str">
        <f aca="false">IF(H18="n-c","n-c",IF(H18&gt;0.01,0.01,IF(H18&lt;-0.01,-0.01,0)))</f>
        <v>n-c</v>
      </c>
      <c r="J18" s="38" t="str">
        <f aca="false">IF(I18="n-c","n-c",ROUND(F18,2)+I18)</f>
        <v>n-c</v>
      </c>
      <c r="K18" s="39" t="str">
        <f aca="false">IF(B18="n-c","n-c",IF(B18=$G$4,D18,ROUND(IF($E$3="standard",-PPMT($G$3,B18,$G$4,$C$3),IF($E$3="linear",$C$3/$G$4,IF(B18=$G$4,$C$3,0))),2)))</f>
        <v>n-c</v>
      </c>
      <c r="L18" s="40" t="str">
        <f aca="false">IF(B18="n-c","n-c",SUM($K$9:K18))</f>
        <v>n-c</v>
      </c>
      <c r="M18" s="40" t="str">
        <f aca="false">IF(B18="n-c","n-c",SUM($J$9:J18))</f>
        <v>n-c</v>
      </c>
      <c r="N18" s="30" t="str">
        <f aca="false">IF(B18="n-c","n-c",J18+K18)</f>
        <v>n-c</v>
      </c>
    </row>
    <row r="19" customFormat="false" ht="16" hidden="false" customHeight="false" outlineLevel="0" collapsed="false">
      <c r="B19" s="32" t="str">
        <f aca="false">IF(ISERROR(IF(B18+1&lt;=$G$4,B18+1,"n-c")),"n-c",IF(B18+1&lt;=$G$4,B18+1,"n-c"))</f>
        <v>n-c</v>
      </c>
      <c r="C19" s="33" t="str">
        <f aca="false">IF(B19&lt;&gt;"n-c",IF($E$4="mensuel",EDATE($E$5,B19),IF($E$4="trimestriel",EDATE($E$5,3*B19),IF($E$4="semestriel",EDATE($E$5,6*B19),EDATE($E$5,12*B19)))),"n-c")</f>
        <v>n-c</v>
      </c>
      <c r="D19" s="34" t="str">
        <f aca="false">IF(B19="n-c","n-c",E18)</f>
        <v>n-c</v>
      </c>
      <c r="E19" s="34" t="str">
        <f aca="false">IF(B19="n-c","n-c",D19-K19)</f>
        <v>n-c</v>
      </c>
      <c r="F19" s="35" t="str">
        <f aca="false">IF(B19&lt;&gt;"n-c",IF($E$3="standard",-IPMT($G$3,B19,$G$4,$C$3),IF($E$3="linear",D19*$G$3,D19*$G$3)),"n-c")</f>
        <v>n-c</v>
      </c>
      <c r="G19" s="36" t="str">
        <f aca="false">IF(ISERROR(F19-ROUND(F19,2)),"n-c",F19-ROUND(F19,2))</f>
        <v>n-c</v>
      </c>
      <c r="H19" s="36" t="str">
        <f aca="false">IF(G19="n-c","n-c",SUM(G$9:$G19)-SUM(I$9:$I18))</f>
        <v>n-c</v>
      </c>
      <c r="I19" s="37" t="str">
        <f aca="false">IF(H19="n-c","n-c",IF(H19&gt;0.01,0.01,IF(H19&lt;-0.01,-0.01,0)))</f>
        <v>n-c</v>
      </c>
      <c r="J19" s="38" t="str">
        <f aca="false">IF(I19="n-c","n-c",ROUND(F19,2)+I19)</f>
        <v>n-c</v>
      </c>
      <c r="K19" s="39" t="str">
        <f aca="false">IF(B19="n-c","n-c",IF(B19=$G$4,D19,ROUND(IF($E$3="standard",-PPMT($G$3,B19,$G$4,$C$3),IF($E$3="linear",$C$3/$G$4,IF(B19=$G$4,$C$3,0))),2)))</f>
        <v>n-c</v>
      </c>
      <c r="L19" s="40" t="str">
        <f aca="false">IF(B19="n-c","n-c",SUM($K$9:K19))</f>
        <v>n-c</v>
      </c>
      <c r="M19" s="40" t="str">
        <f aca="false">IF(B19="n-c","n-c",SUM($J$9:J19))</f>
        <v>n-c</v>
      </c>
      <c r="N19" s="30" t="str">
        <f aca="false">IF(B19="n-c","n-c",J19+K19)</f>
        <v>n-c</v>
      </c>
    </row>
    <row r="20" customFormat="false" ht="16" hidden="false" customHeight="false" outlineLevel="0" collapsed="false">
      <c r="B20" s="32" t="str">
        <f aca="false">IF(ISERROR(IF(B19+1&lt;=$G$4,B19+1,"n-c")),"n-c",IF(B19+1&lt;=$G$4,B19+1,"n-c"))</f>
        <v>n-c</v>
      </c>
      <c r="C20" s="33" t="str">
        <f aca="false">IF(B20&lt;&gt;"n-c",IF($E$4="mensuel",EDATE($E$5,B20),IF($E$4="trimestriel",EDATE($E$5,3*B20),IF($E$4="semestriel",EDATE($E$5,6*B20),EDATE($E$5,12*B20)))),"n-c")</f>
        <v>n-c</v>
      </c>
      <c r="D20" s="34" t="str">
        <f aca="false">IF(B20="n-c","n-c",E19)</f>
        <v>n-c</v>
      </c>
      <c r="E20" s="34" t="str">
        <f aca="false">IF(B20="n-c","n-c",D20-K20)</f>
        <v>n-c</v>
      </c>
      <c r="F20" s="35" t="str">
        <f aca="false">IF(B20&lt;&gt;"n-c",IF($E$3="standard",-IPMT($G$3,B20,$G$4,$C$3),IF($E$3="linear",D20*$G$3,D20*$G$3)),"n-c")</f>
        <v>n-c</v>
      </c>
      <c r="G20" s="36" t="str">
        <f aca="false">IF(ISERROR(F20-ROUND(F20,2)),"n-c",F20-ROUND(F20,2))</f>
        <v>n-c</v>
      </c>
      <c r="H20" s="36" t="str">
        <f aca="false">IF(G20="n-c","n-c",SUM(G$9:$G20)-SUM(I$9:$I19))</f>
        <v>n-c</v>
      </c>
      <c r="I20" s="37" t="str">
        <f aca="false">IF(H20="n-c","n-c",IF(H20&gt;0.01,0.01,IF(H20&lt;-0.01,-0.01,0)))</f>
        <v>n-c</v>
      </c>
      <c r="J20" s="38" t="str">
        <f aca="false">IF(I20="n-c","n-c",ROUND(F20,2)+I20)</f>
        <v>n-c</v>
      </c>
      <c r="K20" s="39" t="str">
        <f aca="false">IF(B20="n-c","n-c",IF(B20=$G$4,D20,ROUND(IF($E$3="standard",-PPMT($G$3,B20,$G$4,$C$3),IF($E$3="linear",$C$3/$G$4,IF(B20=$G$4,$C$3,0))),2)))</f>
        <v>n-c</v>
      </c>
      <c r="L20" s="40" t="str">
        <f aca="false">IF(B20="n-c","n-c",SUM($K$9:K20))</f>
        <v>n-c</v>
      </c>
      <c r="M20" s="40" t="str">
        <f aca="false">IF(B20="n-c","n-c",SUM($J$9:J20))</f>
        <v>n-c</v>
      </c>
      <c r="N20" s="30" t="str">
        <f aca="false">IF(B20="n-c","n-c",J20+K20)</f>
        <v>n-c</v>
      </c>
    </row>
    <row r="21" customFormat="false" ht="16" hidden="false" customHeight="false" outlineLevel="0" collapsed="false">
      <c r="B21" s="32" t="str">
        <f aca="false">IF(ISERROR(IF(B20+1&lt;=$G$4,B20+1,"n-c")),"n-c",IF(B20+1&lt;=$G$4,B20+1,"n-c"))</f>
        <v>n-c</v>
      </c>
      <c r="C21" s="33" t="str">
        <f aca="false">IF(B21&lt;&gt;"n-c",IF($E$4="mensuel",EDATE($E$5,B21),IF($E$4="trimestriel",EDATE($E$5,3*B21),IF($E$4="semestriel",EDATE($E$5,6*B21),EDATE($E$5,12*B21)))),"n-c")</f>
        <v>n-c</v>
      </c>
      <c r="D21" s="34" t="str">
        <f aca="false">IF(B21="n-c","n-c",E20)</f>
        <v>n-c</v>
      </c>
      <c r="E21" s="34" t="str">
        <f aca="false">IF(B21="n-c","n-c",D21-K21)</f>
        <v>n-c</v>
      </c>
      <c r="F21" s="35" t="str">
        <f aca="false">IF(B21&lt;&gt;"n-c",IF($E$3="standard",-IPMT($G$3,B21,$G$4,$C$3),IF($E$3="linear",D21*$G$3,D21*$G$3)),"n-c")</f>
        <v>n-c</v>
      </c>
      <c r="G21" s="36" t="str">
        <f aca="false">IF(ISERROR(F21-ROUND(F21,2)),"n-c",F21-ROUND(F21,2))</f>
        <v>n-c</v>
      </c>
      <c r="H21" s="36" t="str">
        <f aca="false">IF(G21="n-c","n-c",SUM(G$9:$G21)-SUM(I$9:$I20))</f>
        <v>n-c</v>
      </c>
      <c r="I21" s="37" t="str">
        <f aca="false">IF(H21="n-c","n-c",IF(H21&gt;0.01,0.01,IF(H21&lt;-0.01,-0.01,0)))</f>
        <v>n-c</v>
      </c>
      <c r="J21" s="38" t="str">
        <f aca="false">IF(I21="n-c","n-c",ROUND(F21,2)+I21)</f>
        <v>n-c</v>
      </c>
      <c r="K21" s="39" t="str">
        <f aca="false">IF(B21="n-c","n-c",IF(B21=$G$4,D21,ROUND(IF($E$3="standard",-PPMT($G$3,B21,$G$4,$C$3),IF($E$3="linear",$C$3/$G$4,IF(B21=$G$4,$C$3,0))),2)))</f>
        <v>n-c</v>
      </c>
      <c r="L21" s="40" t="str">
        <f aca="false">IF(B21="n-c","n-c",SUM($K$9:K21))</f>
        <v>n-c</v>
      </c>
      <c r="M21" s="40" t="str">
        <f aca="false">IF(B21="n-c","n-c",SUM($J$9:J21))</f>
        <v>n-c</v>
      </c>
      <c r="N21" s="30" t="str">
        <f aca="false">IF(B21="n-c","n-c",J21+K21)</f>
        <v>n-c</v>
      </c>
    </row>
    <row r="22" customFormat="false" ht="16" hidden="false" customHeight="false" outlineLevel="0" collapsed="false">
      <c r="B22" s="32" t="str">
        <f aca="false">IF(ISERROR(IF(B21+1&lt;=$G$4,B21+1,"n-c")),"n-c",IF(B21+1&lt;=$G$4,B21+1,"n-c"))</f>
        <v>n-c</v>
      </c>
      <c r="C22" s="33" t="str">
        <f aca="false">IF(B22&lt;&gt;"n-c",IF($E$4="mensuel",EDATE($E$5,B22),IF($E$4="trimestriel",EDATE($E$5,3*B22),IF($E$4="semestriel",EDATE($E$5,6*B22),EDATE($E$5,12*B22)))),"n-c")</f>
        <v>n-c</v>
      </c>
      <c r="D22" s="34" t="str">
        <f aca="false">IF(B22="n-c","n-c",E21)</f>
        <v>n-c</v>
      </c>
      <c r="E22" s="34" t="str">
        <f aca="false">IF(B22="n-c","n-c",D22-K22)</f>
        <v>n-c</v>
      </c>
      <c r="F22" s="35" t="str">
        <f aca="false">IF(B22&lt;&gt;"n-c",IF($E$3="standard",-IPMT($G$3,B22,$G$4,$C$3),IF($E$3="linear",D22*$G$3,D22*$G$3)),"n-c")</f>
        <v>n-c</v>
      </c>
      <c r="G22" s="36" t="str">
        <f aca="false">IF(ISERROR(F22-ROUND(F22,2)),"n-c",F22-ROUND(F22,2))</f>
        <v>n-c</v>
      </c>
      <c r="H22" s="36" t="str">
        <f aca="false">IF(G22="n-c","n-c",SUM(G$9:$G22)-SUM(I$9:$I21))</f>
        <v>n-c</v>
      </c>
      <c r="I22" s="37" t="str">
        <f aca="false">IF(H22="n-c","n-c",IF(H22&gt;0.01,0.01,IF(H22&lt;-0.01,-0.01,0)))</f>
        <v>n-c</v>
      </c>
      <c r="J22" s="38" t="str">
        <f aca="false">IF(I22="n-c","n-c",ROUND(F22,2)+I22)</f>
        <v>n-c</v>
      </c>
      <c r="K22" s="39" t="str">
        <f aca="false">IF(B22="n-c","n-c",IF(B22=$G$4,D22,ROUND(IF($E$3="standard",-PPMT($G$3,B22,$G$4,$C$3),IF($E$3="linear",$C$3/$G$4,IF(B22=$G$4,$C$3,0))),2)))</f>
        <v>n-c</v>
      </c>
      <c r="L22" s="40" t="str">
        <f aca="false">IF(B22="n-c","n-c",SUM($K$9:K22))</f>
        <v>n-c</v>
      </c>
      <c r="M22" s="40" t="str">
        <f aca="false">IF(B22="n-c","n-c",SUM($J$9:J22))</f>
        <v>n-c</v>
      </c>
      <c r="N22" s="30" t="str">
        <f aca="false">IF(B22="n-c","n-c",J22+K22)</f>
        <v>n-c</v>
      </c>
    </row>
    <row r="23" customFormat="false" ht="16" hidden="false" customHeight="false" outlineLevel="0" collapsed="false">
      <c r="B23" s="32" t="str">
        <f aca="false">IF(ISERROR(IF(B22+1&lt;=$G$4,B22+1,"n-c")),"n-c",IF(B22+1&lt;=$G$4,B22+1,"n-c"))</f>
        <v>n-c</v>
      </c>
      <c r="C23" s="33" t="str">
        <f aca="false">IF(B23&lt;&gt;"n-c",IF($E$4="mensuel",EDATE($E$5,B23),IF($E$4="trimestriel",EDATE($E$5,3*B23),IF($E$4="semestriel",EDATE($E$5,6*B23),EDATE($E$5,12*B23)))),"n-c")</f>
        <v>n-c</v>
      </c>
      <c r="D23" s="34" t="str">
        <f aca="false">IF(B23="n-c","n-c",E22)</f>
        <v>n-c</v>
      </c>
      <c r="E23" s="34" t="str">
        <f aca="false">IF(B23="n-c","n-c",D23-K23)</f>
        <v>n-c</v>
      </c>
      <c r="F23" s="35" t="str">
        <f aca="false">IF(B23&lt;&gt;"n-c",IF($E$3="standard",-IPMT($G$3,B23,$G$4,$C$3),IF($E$3="linear",D23*$G$3,D23*$G$3)),"n-c")</f>
        <v>n-c</v>
      </c>
      <c r="G23" s="36" t="str">
        <f aca="false">IF(ISERROR(F23-ROUND(F23,2)),"n-c",F23-ROUND(F23,2))</f>
        <v>n-c</v>
      </c>
      <c r="H23" s="36" t="str">
        <f aca="false">IF(G23="n-c","n-c",SUM(G$9:$G23)-SUM(I$9:$I22))</f>
        <v>n-c</v>
      </c>
      <c r="I23" s="37" t="str">
        <f aca="false">IF(H23="n-c","n-c",IF(H23&gt;0.01,0.01,IF(H23&lt;-0.01,-0.01,0)))</f>
        <v>n-c</v>
      </c>
      <c r="J23" s="38" t="str">
        <f aca="false">IF(I23="n-c","n-c",ROUND(F23,2)+I23)</f>
        <v>n-c</v>
      </c>
      <c r="K23" s="39" t="str">
        <f aca="false">IF(B23="n-c","n-c",IF(B23=$G$4,D23,ROUND(IF($E$3="standard",-PPMT($G$3,B23,$G$4,$C$3),IF($E$3="linear",$C$3/$G$4,IF(B23=$G$4,$C$3,0))),2)))</f>
        <v>n-c</v>
      </c>
      <c r="L23" s="40" t="str">
        <f aca="false">IF(B23="n-c","n-c",SUM($K$9:K23))</f>
        <v>n-c</v>
      </c>
      <c r="M23" s="40" t="str">
        <f aca="false">IF(B23="n-c","n-c",SUM($J$9:J23))</f>
        <v>n-c</v>
      </c>
      <c r="N23" s="30" t="str">
        <f aca="false">IF(B23="n-c","n-c",J23+K23)</f>
        <v>n-c</v>
      </c>
    </row>
    <row r="24" customFormat="false" ht="16" hidden="false" customHeight="false" outlineLevel="0" collapsed="false">
      <c r="B24" s="32" t="str">
        <f aca="false">IF(ISERROR(IF(B23+1&lt;=$G$4,B23+1,"n-c")),"n-c",IF(B23+1&lt;=$G$4,B23+1,"n-c"))</f>
        <v>n-c</v>
      </c>
      <c r="C24" s="33" t="str">
        <f aca="false">IF(B24&lt;&gt;"n-c",IF($E$4="mensuel",EDATE($E$5,B24),IF($E$4="trimestriel",EDATE($E$5,3*B24),IF($E$4="semestriel",EDATE($E$5,6*B24),EDATE($E$5,12*B24)))),"n-c")</f>
        <v>n-c</v>
      </c>
      <c r="D24" s="34" t="str">
        <f aca="false">IF(B24="n-c","n-c",E23)</f>
        <v>n-c</v>
      </c>
      <c r="E24" s="34" t="str">
        <f aca="false">IF(B24="n-c","n-c",D24-K24)</f>
        <v>n-c</v>
      </c>
      <c r="F24" s="35" t="str">
        <f aca="false">IF(B24&lt;&gt;"n-c",IF($E$3="standard",-IPMT($G$3,B24,$G$4,$C$3),IF($E$3="linear",D24*$G$3,D24*$G$3)),"n-c")</f>
        <v>n-c</v>
      </c>
      <c r="G24" s="36" t="str">
        <f aca="false">IF(ISERROR(F24-ROUND(F24,2)),"n-c",F24-ROUND(F24,2))</f>
        <v>n-c</v>
      </c>
      <c r="H24" s="36" t="str">
        <f aca="false">IF(G24="n-c","n-c",SUM(G$9:$G24)-SUM(I$9:$I23))</f>
        <v>n-c</v>
      </c>
      <c r="I24" s="37" t="str">
        <f aca="false">IF(H24="n-c","n-c",IF(H24&gt;0.01,0.01,IF(H24&lt;-0.01,-0.01,0)))</f>
        <v>n-c</v>
      </c>
      <c r="J24" s="38" t="str">
        <f aca="false">IF(I24="n-c","n-c",ROUND(F24,2)+I24)</f>
        <v>n-c</v>
      </c>
      <c r="K24" s="39" t="str">
        <f aca="false">IF(B24="n-c","n-c",IF(B24=$G$4,D24,ROUND(IF($E$3="standard",-PPMT($G$3,B24,$G$4,$C$3),IF($E$3="linear",$C$3/$G$4,IF(B24=$G$4,$C$3,0))),2)))</f>
        <v>n-c</v>
      </c>
      <c r="L24" s="40" t="str">
        <f aca="false">IF(B24="n-c","n-c",SUM($K$9:K24))</f>
        <v>n-c</v>
      </c>
      <c r="M24" s="40" t="str">
        <f aca="false">IF(B24="n-c","n-c",SUM($J$9:J24))</f>
        <v>n-c</v>
      </c>
      <c r="N24" s="30" t="str">
        <f aca="false">IF(B24="n-c","n-c",J24+K24)</f>
        <v>n-c</v>
      </c>
    </row>
    <row r="25" customFormat="false" ht="16" hidden="false" customHeight="false" outlineLevel="0" collapsed="false">
      <c r="B25" s="32" t="str">
        <f aca="false">IF(ISERROR(IF(B24+1&lt;=$G$4,B24+1,"n-c")),"n-c",IF(B24+1&lt;=$G$4,B24+1,"n-c"))</f>
        <v>n-c</v>
      </c>
      <c r="C25" s="33" t="str">
        <f aca="false">IF(B25&lt;&gt;"n-c",IF($E$4="mensuel",EDATE($E$5,B25),IF($E$4="trimestriel",EDATE($E$5,3*B25),IF($E$4="semestriel",EDATE($E$5,6*B25),EDATE($E$5,12*B25)))),"n-c")</f>
        <v>n-c</v>
      </c>
      <c r="D25" s="34" t="str">
        <f aca="false">IF(B25="n-c","n-c",E24)</f>
        <v>n-c</v>
      </c>
      <c r="E25" s="34" t="str">
        <f aca="false">IF(B25="n-c","n-c",D25-K25)</f>
        <v>n-c</v>
      </c>
      <c r="F25" s="35" t="str">
        <f aca="false">IF(B25&lt;&gt;"n-c",IF($E$3="standard",-IPMT($G$3,B25,$G$4,$C$3),IF($E$3="linear",D25*$G$3,D25*$G$3)),"n-c")</f>
        <v>n-c</v>
      </c>
      <c r="G25" s="36" t="str">
        <f aca="false">IF(ISERROR(F25-ROUND(F25,2)),"n-c",F25-ROUND(F25,2))</f>
        <v>n-c</v>
      </c>
      <c r="H25" s="36" t="str">
        <f aca="false">IF(G25="n-c","n-c",SUM(G$9:$G25)-SUM(I$9:$I24))</f>
        <v>n-c</v>
      </c>
      <c r="I25" s="37" t="str">
        <f aca="false">IF(H25="n-c","n-c",IF(H25&gt;0.01,0.01,IF(H25&lt;-0.01,-0.01,0)))</f>
        <v>n-c</v>
      </c>
      <c r="J25" s="38" t="str">
        <f aca="false">IF(I25="n-c","n-c",ROUND(F25,2)+I25)</f>
        <v>n-c</v>
      </c>
      <c r="K25" s="39" t="str">
        <f aca="false">IF(B25="n-c","n-c",IF(B25=$G$4,D25,ROUND(IF($E$3="standard",-PPMT($G$3,B25,$G$4,$C$3),IF($E$3="linear",$C$3/$G$4,IF(B25=$G$4,$C$3,0))),2)))</f>
        <v>n-c</v>
      </c>
      <c r="L25" s="40" t="str">
        <f aca="false">IF(B25="n-c","n-c",SUM($K$9:K25))</f>
        <v>n-c</v>
      </c>
      <c r="M25" s="40" t="str">
        <f aca="false">IF(B25="n-c","n-c",SUM($J$9:J25))</f>
        <v>n-c</v>
      </c>
      <c r="N25" s="30" t="str">
        <f aca="false">IF(B25="n-c","n-c",J25+K25)</f>
        <v>n-c</v>
      </c>
    </row>
    <row r="26" customFormat="false" ht="16" hidden="false" customHeight="false" outlineLevel="0" collapsed="false">
      <c r="B26" s="32" t="str">
        <f aca="false">IF(ISERROR(IF(B25+1&lt;=$G$4,B25+1,"n-c")),"n-c",IF(B25+1&lt;=$G$4,B25+1,"n-c"))</f>
        <v>n-c</v>
      </c>
      <c r="C26" s="33" t="str">
        <f aca="false">IF(B26&lt;&gt;"n-c",IF($E$4="mensuel",EDATE($E$5,B26),IF($E$4="trimestriel",EDATE($E$5,3*B26),IF($E$4="semestriel",EDATE($E$5,6*B26),EDATE($E$5,12*B26)))),"n-c")</f>
        <v>n-c</v>
      </c>
      <c r="D26" s="34" t="str">
        <f aca="false">IF(B26="n-c","n-c",E25)</f>
        <v>n-c</v>
      </c>
      <c r="E26" s="34" t="str">
        <f aca="false">IF(B26="n-c","n-c",D26-K26)</f>
        <v>n-c</v>
      </c>
      <c r="F26" s="35" t="str">
        <f aca="false">IF(B26&lt;&gt;"n-c",IF($E$3="standard",-IPMT($G$3,B26,$G$4,$C$3),IF($E$3="linear",D26*$G$3,D26*$G$3)),"n-c")</f>
        <v>n-c</v>
      </c>
      <c r="G26" s="36" t="str">
        <f aca="false">IF(ISERROR(F26-ROUND(F26,2)),"n-c",F26-ROUND(F26,2))</f>
        <v>n-c</v>
      </c>
      <c r="H26" s="36" t="str">
        <f aca="false">IF(G26="n-c","n-c",SUM(G$9:$G26)-SUM(I$9:$I25))</f>
        <v>n-c</v>
      </c>
      <c r="I26" s="37" t="str">
        <f aca="false">IF(H26="n-c","n-c",IF(H26&gt;0.01,0.01,IF(H26&lt;-0.01,-0.01,0)))</f>
        <v>n-c</v>
      </c>
      <c r="J26" s="38" t="str">
        <f aca="false">IF(I26="n-c","n-c",ROUND(F26,2)+I26)</f>
        <v>n-c</v>
      </c>
      <c r="K26" s="39" t="str">
        <f aca="false">IF(B26="n-c","n-c",IF(B26=$G$4,D26,ROUND(IF($E$3="standard",-PPMT($G$3,B26,$G$4,$C$3),IF($E$3="linear",$C$3/$G$4,IF(B26=$G$4,$C$3,0))),2)))</f>
        <v>n-c</v>
      </c>
      <c r="L26" s="40" t="str">
        <f aca="false">IF(B26="n-c","n-c",SUM($K$9:K26))</f>
        <v>n-c</v>
      </c>
      <c r="M26" s="40" t="str">
        <f aca="false">IF(B26="n-c","n-c",SUM($J$9:J26))</f>
        <v>n-c</v>
      </c>
      <c r="N26" s="30" t="str">
        <f aca="false">IF(B26="n-c","n-c",J26+K26)</f>
        <v>n-c</v>
      </c>
    </row>
    <row r="27" customFormat="false" ht="16" hidden="false" customHeight="false" outlineLevel="0" collapsed="false">
      <c r="B27" s="32" t="str">
        <f aca="false">IF(ISERROR(IF(B26+1&lt;=$G$4,B26+1,"n-c")),"n-c",IF(B26+1&lt;=$G$4,B26+1,"n-c"))</f>
        <v>n-c</v>
      </c>
      <c r="C27" s="33" t="str">
        <f aca="false">IF(B27&lt;&gt;"n-c",IF($E$4="mensuel",EDATE($E$5,B27),IF($E$4="trimestriel",EDATE($E$5,3*B27),IF($E$4="semestriel",EDATE($E$5,6*B27),EDATE($E$5,12*B27)))),"n-c")</f>
        <v>n-c</v>
      </c>
      <c r="D27" s="34" t="str">
        <f aca="false">IF(B27="n-c","n-c",E26)</f>
        <v>n-c</v>
      </c>
      <c r="E27" s="34" t="str">
        <f aca="false">IF(B27="n-c","n-c",D27-K27)</f>
        <v>n-c</v>
      </c>
      <c r="F27" s="35" t="str">
        <f aca="false">IF(B27&lt;&gt;"n-c",IF($E$3="standard",-IPMT($G$3,B27,$G$4,$C$3),IF($E$3="linear",D27*$G$3,D27*$G$3)),"n-c")</f>
        <v>n-c</v>
      </c>
      <c r="G27" s="36" t="str">
        <f aca="false">IF(ISERROR(F27-ROUND(F27,2)),"n-c",F27-ROUND(F27,2))</f>
        <v>n-c</v>
      </c>
      <c r="H27" s="36" t="str">
        <f aca="false">IF(G27="n-c","n-c",SUM(G$9:$G27)-SUM(I$9:$I26))</f>
        <v>n-c</v>
      </c>
      <c r="I27" s="37" t="str">
        <f aca="false">IF(H27="n-c","n-c",IF(H27&gt;0.01,0.01,IF(H27&lt;-0.01,-0.01,0)))</f>
        <v>n-c</v>
      </c>
      <c r="J27" s="38" t="str">
        <f aca="false">IF(I27="n-c","n-c",ROUND(F27,2)+I27)</f>
        <v>n-c</v>
      </c>
      <c r="K27" s="39" t="str">
        <f aca="false">IF(B27="n-c","n-c",IF(B27=$G$4,D27,ROUND(IF($E$3="standard",-PPMT($G$3,B27,$G$4,$C$3),IF($E$3="linear",$C$3/$G$4,IF(B27=$G$4,$C$3,0))),2)))</f>
        <v>n-c</v>
      </c>
      <c r="L27" s="40" t="str">
        <f aca="false">IF(B27="n-c","n-c",SUM($K$9:K27))</f>
        <v>n-c</v>
      </c>
      <c r="M27" s="40" t="str">
        <f aca="false">IF(B27="n-c","n-c",SUM($J$9:J27))</f>
        <v>n-c</v>
      </c>
      <c r="N27" s="30" t="str">
        <f aca="false">IF(B27="n-c","n-c",J27+K27)</f>
        <v>n-c</v>
      </c>
    </row>
    <row r="28" customFormat="false" ht="16" hidden="false" customHeight="false" outlineLevel="0" collapsed="false">
      <c r="B28" s="32" t="str">
        <f aca="false">IF(ISERROR(IF(B27+1&lt;=$G$4,B27+1,"n-c")),"n-c",IF(B27+1&lt;=$G$4,B27+1,"n-c"))</f>
        <v>n-c</v>
      </c>
      <c r="C28" s="33" t="str">
        <f aca="false">IF(B28&lt;&gt;"n-c",IF($E$4="mensuel",EDATE($E$5,B28),IF($E$4="trimestriel",EDATE($E$5,3*B28),IF($E$4="semestriel",EDATE($E$5,6*B28),EDATE($E$5,12*B28)))),"n-c")</f>
        <v>n-c</v>
      </c>
      <c r="D28" s="34" t="str">
        <f aca="false">IF(B28="n-c","n-c",E27)</f>
        <v>n-c</v>
      </c>
      <c r="E28" s="34" t="str">
        <f aca="false">IF(B28="n-c","n-c",D28-K28)</f>
        <v>n-c</v>
      </c>
      <c r="F28" s="35" t="str">
        <f aca="false">IF(B28&lt;&gt;"n-c",IF($E$3="standard",-IPMT($G$3,B28,$G$4,$C$3),IF($E$3="linear",D28*$G$3,D28*$G$3)),"n-c")</f>
        <v>n-c</v>
      </c>
      <c r="G28" s="36" t="str">
        <f aca="false">IF(ISERROR(F28-ROUND(F28,2)),"n-c",F28-ROUND(F28,2))</f>
        <v>n-c</v>
      </c>
      <c r="H28" s="36" t="str">
        <f aca="false">IF(G28="n-c","n-c",SUM(G$9:$G28)-SUM(I$9:$I27))</f>
        <v>n-c</v>
      </c>
      <c r="I28" s="37" t="str">
        <f aca="false">IF(H28="n-c","n-c",IF(H28&gt;0.01,0.01,IF(H28&lt;-0.01,-0.01,0)))</f>
        <v>n-c</v>
      </c>
      <c r="J28" s="38" t="str">
        <f aca="false">IF(I28="n-c","n-c",ROUND(F28,2)+I28)</f>
        <v>n-c</v>
      </c>
      <c r="K28" s="39" t="str">
        <f aca="false">IF(B28="n-c","n-c",IF(B28=$G$4,D28,ROUND(IF($E$3="standard",-PPMT($G$3,B28,$G$4,$C$3),IF($E$3="linear",$C$3/$G$4,IF(B28=$G$4,$C$3,0))),2)))</f>
        <v>n-c</v>
      </c>
      <c r="L28" s="40" t="str">
        <f aca="false">IF(B28="n-c","n-c",SUM($K$9:K28))</f>
        <v>n-c</v>
      </c>
      <c r="M28" s="40" t="str">
        <f aca="false">IF(B28="n-c","n-c",SUM($J$9:J28))</f>
        <v>n-c</v>
      </c>
      <c r="N28" s="30" t="str">
        <f aca="false">IF(B28="n-c","n-c",J28+K28)</f>
        <v>n-c</v>
      </c>
    </row>
    <row r="29" customFormat="false" ht="16" hidden="false" customHeight="false" outlineLevel="0" collapsed="false">
      <c r="B29" s="32" t="str">
        <f aca="false">IF(ISERROR(IF(B28+1&lt;=$G$4,B28+1,"n-c")),"n-c",IF(B28+1&lt;=$G$4,B28+1,"n-c"))</f>
        <v>n-c</v>
      </c>
      <c r="C29" s="33" t="str">
        <f aca="false">IF(B29&lt;&gt;"n-c",IF($E$4="mensuel",EDATE($E$5,B29),IF($E$4="trimestriel",EDATE($E$5,3*B29),IF($E$4="semestriel",EDATE($E$5,6*B29),EDATE($E$5,12*B29)))),"n-c")</f>
        <v>n-c</v>
      </c>
      <c r="D29" s="34" t="str">
        <f aca="false">IF(B29="n-c","n-c",E28)</f>
        <v>n-c</v>
      </c>
      <c r="E29" s="34" t="str">
        <f aca="false">IF(B29="n-c","n-c",D29-K29)</f>
        <v>n-c</v>
      </c>
      <c r="F29" s="35" t="str">
        <f aca="false">IF(B29&lt;&gt;"n-c",IF($E$3="standard",-IPMT($G$3,B29,$G$4,$C$3),IF($E$3="linear",D29*$G$3,D29*$G$3)),"n-c")</f>
        <v>n-c</v>
      </c>
      <c r="G29" s="36" t="str">
        <f aca="false">IF(ISERROR(F29-ROUND(F29,2)),"n-c",F29-ROUND(F29,2))</f>
        <v>n-c</v>
      </c>
      <c r="H29" s="36" t="str">
        <f aca="false">IF(G29="n-c","n-c",SUM(G$9:$G29)-SUM(I$9:$I28))</f>
        <v>n-c</v>
      </c>
      <c r="I29" s="37" t="str">
        <f aca="false">IF(H29="n-c","n-c",IF(H29&gt;0.01,0.01,IF(H29&lt;-0.01,-0.01,0)))</f>
        <v>n-c</v>
      </c>
      <c r="J29" s="38" t="str">
        <f aca="false">IF(I29="n-c","n-c",ROUND(F29,2)+I29)</f>
        <v>n-c</v>
      </c>
      <c r="K29" s="39" t="str">
        <f aca="false">IF(B29="n-c","n-c",IF(B29=$G$4,D29,ROUND(IF($E$3="standard",-PPMT($G$3,B29,$G$4,$C$3),IF($E$3="linear",$C$3/$G$4,IF(B29=$G$4,$C$3,0))),2)))</f>
        <v>n-c</v>
      </c>
      <c r="L29" s="40" t="str">
        <f aca="false">IF(B29="n-c","n-c",SUM($K$9:K29))</f>
        <v>n-c</v>
      </c>
      <c r="M29" s="40" t="str">
        <f aca="false">IF(B29="n-c","n-c",SUM($J$9:J29))</f>
        <v>n-c</v>
      </c>
      <c r="N29" s="30" t="str">
        <f aca="false">IF(B29="n-c","n-c",J29+K29)</f>
        <v>n-c</v>
      </c>
    </row>
    <row r="30" customFormat="false" ht="16" hidden="false" customHeight="false" outlineLevel="0" collapsed="false">
      <c r="B30" s="32" t="str">
        <f aca="false">IF(ISERROR(IF(B29+1&lt;=$G$4,B29+1,"n-c")),"n-c",IF(B29+1&lt;=$G$4,B29+1,"n-c"))</f>
        <v>n-c</v>
      </c>
      <c r="C30" s="33" t="str">
        <f aca="false">IF(B30&lt;&gt;"n-c",IF($E$4="mensuel",EDATE($E$5,B30),IF($E$4="trimestriel",EDATE($E$5,3*B30),IF($E$4="semestriel",EDATE($E$5,6*B30),EDATE($E$5,12*B30)))),"n-c")</f>
        <v>n-c</v>
      </c>
      <c r="D30" s="34" t="str">
        <f aca="false">IF(B30="n-c","n-c",E29)</f>
        <v>n-c</v>
      </c>
      <c r="E30" s="34" t="str">
        <f aca="false">IF(B30="n-c","n-c",D30-K30)</f>
        <v>n-c</v>
      </c>
      <c r="F30" s="35" t="str">
        <f aca="false">IF(B30&lt;&gt;"n-c",IF($E$3="standard",-IPMT($G$3,B30,$G$4,$C$3),IF($E$3="linear",D30*$G$3,D30*$G$3)),"n-c")</f>
        <v>n-c</v>
      </c>
      <c r="G30" s="36" t="str">
        <f aca="false">IF(ISERROR(F30-ROUND(F30,2)),"n-c",F30-ROUND(F30,2))</f>
        <v>n-c</v>
      </c>
      <c r="H30" s="36" t="str">
        <f aca="false">IF(G30="n-c","n-c",SUM(G$9:$G30)-SUM(I$9:$I29))</f>
        <v>n-c</v>
      </c>
      <c r="I30" s="37" t="str">
        <f aca="false">IF(H30="n-c","n-c",IF(H30&gt;0.01,0.01,IF(H30&lt;-0.01,-0.01,0)))</f>
        <v>n-c</v>
      </c>
      <c r="J30" s="38" t="str">
        <f aca="false">IF(I30="n-c","n-c",ROUND(F30,2)+I30)</f>
        <v>n-c</v>
      </c>
      <c r="K30" s="39" t="str">
        <f aca="false">IF(B30="n-c","n-c",IF(B30=$G$4,D30,ROUND(IF($E$3="standard",-PPMT($G$3,B30,$G$4,$C$3),IF($E$3="linear",$C$3/$G$4,IF(B30=$G$4,$C$3,0))),2)))</f>
        <v>n-c</v>
      </c>
      <c r="L30" s="40" t="str">
        <f aca="false">IF(B30="n-c","n-c",SUM($K$9:K30))</f>
        <v>n-c</v>
      </c>
      <c r="M30" s="40" t="str">
        <f aca="false">IF(B30="n-c","n-c",SUM($J$9:J30))</f>
        <v>n-c</v>
      </c>
      <c r="N30" s="30" t="str">
        <f aca="false">IF(B30="n-c","n-c",J30+K30)</f>
        <v>n-c</v>
      </c>
    </row>
    <row r="31" customFormat="false" ht="16" hidden="false" customHeight="false" outlineLevel="0" collapsed="false">
      <c r="B31" s="32" t="str">
        <f aca="false">IF(ISERROR(IF(B30+1&lt;=$G$4,B30+1,"n-c")),"n-c",IF(B30+1&lt;=$G$4,B30+1,"n-c"))</f>
        <v>n-c</v>
      </c>
      <c r="C31" s="33" t="str">
        <f aca="false">IF(B31&lt;&gt;"n-c",IF($E$4="mensuel",EDATE($E$5,B31),IF($E$4="trimestriel",EDATE($E$5,3*B31),IF($E$4="semestriel",EDATE($E$5,6*B31),EDATE($E$5,12*B31)))),"n-c")</f>
        <v>n-c</v>
      </c>
      <c r="D31" s="34" t="str">
        <f aca="false">IF(B31="n-c","n-c",E30)</f>
        <v>n-c</v>
      </c>
      <c r="E31" s="34" t="str">
        <f aca="false">IF(B31="n-c","n-c",D31-K31)</f>
        <v>n-c</v>
      </c>
      <c r="F31" s="35" t="str">
        <f aca="false">IF(B31&lt;&gt;"n-c",IF($E$3="standard",-IPMT($G$3,B31,$G$4,$C$3),IF($E$3="linear",D31*$G$3,D31*$G$3)),"n-c")</f>
        <v>n-c</v>
      </c>
      <c r="G31" s="36" t="str">
        <f aca="false">IF(ISERROR(F31-ROUND(F31,2)),"n-c",F31-ROUND(F31,2))</f>
        <v>n-c</v>
      </c>
      <c r="H31" s="36" t="str">
        <f aca="false">IF(G31="n-c","n-c",SUM(G$9:$G31)-SUM(I$9:$I30))</f>
        <v>n-c</v>
      </c>
      <c r="I31" s="37" t="str">
        <f aca="false">IF(H31="n-c","n-c",IF(H31&gt;0.01,0.01,IF(H31&lt;-0.01,-0.01,0)))</f>
        <v>n-c</v>
      </c>
      <c r="J31" s="38" t="str">
        <f aca="false">IF(I31="n-c","n-c",ROUND(F31,2)+I31)</f>
        <v>n-c</v>
      </c>
      <c r="K31" s="39" t="str">
        <f aca="false">IF(B31="n-c","n-c",IF(B31=$G$4,D31,ROUND(IF($E$3="standard",-PPMT($G$3,B31,$G$4,$C$3),IF($E$3="linear",$C$3/$G$4,IF(B31=$G$4,$C$3,0))),2)))</f>
        <v>n-c</v>
      </c>
      <c r="L31" s="40" t="str">
        <f aca="false">IF(B31="n-c","n-c",SUM($K$9:K31))</f>
        <v>n-c</v>
      </c>
      <c r="M31" s="40" t="str">
        <f aca="false">IF(B31="n-c","n-c",SUM($J$9:J31))</f>
        <v>n-c</v>
      </c>
      <c r="N31" s="30" t="str">
        <f aca="false">IF(B31="n-c","n-c",J31+K31)</f>
        <v>n-c</v>
      </c>
    </row>
    <row r="32" customFormat="false" ht="16" hidden="false" customHeight="false" outlineLevel="0" collapsed="false">
      <c r="B32" s="32" t="str">
        <f aca="false">IF(ISERROR(IF(B31+1&lt;=$G$4,B31+1,"n-c")),"n-c",IF(B31+1&lt;=$G$4,B31+1,"n-c"))</f>
        <v>n-c</v>
      </c>
      <c r="C32" s="33" t="str">
        <f aca="false">IF(B32&lt;&gt;"n-c",IF($E$4="mensuel",EDATE($E$5,B32),IF($E$4="trimestriel",EDATE($E$5,3*B32),IF($E$4="semestriel",EDATE($E$5,6*B32),EDATE($E$5,12*B32)))),"n-c")</f>
        <v>n-c</v>
      </c>
      <c r="D32" s="34" t="str">
        <f aca="false">IF(B32="n-c","n-c",E31)</f>
        <v>n-c</v>
      </c>
      <c r="E32" s="34" t="str">
        <f aca="false">IF(B32="n-c","n-c",D32-K32)</f>
        <v>n-c</v>
      </c>
      <c r="F32" s="35" t="str">
        <f aca="false">IF(B32&lt;&gt;"n-c",IF($E$3="standard",-IPMT($G$3,B32,$G$4,$C$3),IF($E$3="linear",D32*$G$3,D32*$G$3)),"n-c")</f>
        <v>n-c</v>
      </c>
      <c r="G32" s="36" t="str">
        <f aca="false">IF(ISERROR(F32-ROUND(F32,2)),"n-c",F32-ROUND(F32,2))</f>
        <v>n-c</v>
      </c>
      <c r="H32" s="36" t="str">
        <f aca="false">IF(G32="n-c","n-c",SUM(G$9:$G32)-SUM(I$9:$I31))</f>
        <v>n-c</v>
      </c>
      <c r="I32" s="37" t="str">
        <f aca="false">IF(H32="n-c","n-c",IF(H32&gt;0.01,0.01,IF(H32&lt;-0.01,-0.01,0)))</f>
        <v>n-c</v>
      </c>
      <c r="J32" s="38" t="str">
        <f aca="false">IF(I32="n-c","n-c",ROUND(F32,2)+I32)</f>
        <v>n-c</v>
      </c>
      <c r="K32" s="39" t="str">
        <f aca="false">IF(B32="n-c","n-c",IF(B32=$G$4,D32,ROUND(IF($E$3="standard",-PPMT($G$3,B32,$G$4,$C$3),IF($E$3="linear",$C$3/$G$4,IF(B32=$G$4,$C$3,0))),2)))</f>
        <v>n-c</v>
      </c>
      <c r="L32" s="40" t="str">
        <f aca="false">IF(B32="n-c","n-c",SUM($K$9:K32))</f>
        <v>n-c</v>
      </c>
      <c r="M32" s="40" t="str">
        <f aca="false">IF(B32="n-c","n-c",SUM($J$9:J32))</f>
        <v>n-c</v>
      </c>
      <c r="N32" s="30" t="str">
        <f aca="false">IF(B32="n-c","n-c",J32+K32)</f>
        <v>n-c</v>
      </c>
    </row>
    <row r="33" customFormat="false" ht="16" hidden="false" customHeight="false" outlineLevel="0" collapsed="false">
      <c r="B33" s="32" t="str">
        <f aca="false">IF(ISERROR(IF(B32+1&lt;=$G$4,B32+1,"n-c")),"n-c",IF(B32+1&lt;=$G$4,B32+1,"n-c"))</f>
        <v>n-c</v>
      </c>
      <c r="C33" s="33" t="str">
        <f aca="false">IF(B33&lt;&gt;"n-c",IF($E$4="mensuel",EDATE($E$5,B33),IF($E$4="trimestriel",EDATE($E$5,3*B33),IF($E$4="semestriel",EDATE($E$5,6*B33),EDATE($E$5,12*B33)))),"n-c")</f>
        <v>n-c</v>
      </c>
      <c r="D33" s="34" t="str">
        <f aca="false">IF(B33="n-c","n-c",E32)</f>
        <v>n-c</v>
      </c>
      <c r="E33" s="34" t="str">
        <f aca="false">IF(B33="n-c","n-c",D33-K33)</f>
        <v>n-c</v>
      </c>
      <c r="F33" s="35" t="str">
        <f aca="false">IF(B33&lt;&gt;"n-c",IF($E$3="standard",-IPMT($G$3,B33,$G$4,$C$3),IF($E$3="linear",D33*$G$3,D33*$G$3)),"n-c")</f>
        <v>n-c</v>
      </c>
      <c r="G33" s="36" t="str">
        <f aca="false">IF(ISERROR(F33-ROUND(F33,2)),"n-c",F33-ROUND(F33,2))</f>
        <v>n-c</v>
      </c>
      <c r="H33" s="36" t="str">
        <f aca="false">IF(G33="n-c","n-c",SUM(G$9:$G33)-SUM(I$9:$I32))</f>
        <v>n-c</v>
      </c>
      <c r="I33" s="37" t="str">
        <f aca="false">IF(H33="n-c","n-c",IF(H33&gt;0.01,0.01,IF(H33&lt;-0.01,-0.01,0)))</f>
        <v>n-c</v>
      </c>
      <c r="J33" s="38" t="str">
        <f aca="false">IF(I33="n-c","n-c",ROUND(F33,2)+I33)</f>
        <v>n-c</v>
      </c>
      <c r="K33" s="39" t="str">
        <f aca="false">IF(B33="n-c","n-c",IF(B33=$G$4,D33,ROUND(IF($E$3="standard",-PPMT($G$3,B33,$G$4,$C$3),IF($E$3="linear",$C$3/$G$4,IF(B33=$G$4,$C$3,0))),2)))</f>
        <v>n-c</v>
      </c>
      <c r="L33" s="40" t="str">
        <f aca="false">IF(B33="n-c","n-c",SUM($K$9:K33))</f>
        <v>n-c</v>
      </c>
      <c r="M33" s="40" t="str">
        <f aca="false">IF(B33="n-c","n-c",SUM($J$9:J33))</f>
        <v>n-c</v>
      </c>
      <c r="N33" s="30" t="str">
        <f aca="false">IF(B33="n-c","n-c",J33+K33)</f>
        <v>n-c</v>
      </c>
    </row>
    <row r="34" customFormat="false" ht="16" hidden="false" customHeight="false" outlineLevel="0" collapsed="false">
      <c r="B34" s="32" t="str">
        <f aca="false">IF(ISERROR(IF(B33+1&lt;=$G$4,B33+1,"n-c")),"n-c",IF(B33+1&lt;=$G$4,B33+1,"n-c"))</f>
        <v>n-c</v>
      </c>
      <c r="C34" s="33" t="str">
        <f aca="false">IF(B34&lt;&gt;"n-c",IF($E$4="mensuel",EDATE($E$5,B34),IF($E$4="trimestriel",EDATE($E$5,3*B34),IF($E$4="semestriel",EDATE($E$5,6*B34),EDATE($E$5,12*B34)))),"n-c")</f>
        <v>n-c</v>
      </c>
      <c r="D34" s="34" t="str">
        <f aca="false">IF(B34="n-c","n-c",E33)</f>
        <v>n-c</v>
      </c>
      <c r="E34" s="34" t="str">
        <f aca="false">IF(B34="n-c","n-c",D34-K34)</f>
        <v>n-c</v>
      </c>
      <c r="F34" s="35" t="str">
        <f aca="false">IF(B34&lt;&gt;"n-c",IF($E$3="standard",-IPMT($G$3,B34,$G$4,$C$3),IF($E$3="linear",D34*$G$3,D34*$G$3)),"n-c")</f>
        <v>n-c</v>
      </c>
      <c r="G34" s="36" t="str">
        <f aca="false">IF(ISERROR(F34-ROUND(F34,2)),"n-c",F34-ROUND(F34,2))</f>
        <v>n-c</v>
      </c>
      <c r="H34" s="36" t="str">
        <f aca="false">IF(G34="n-c","n-c",SUM(G$9:$G34)-SUM(I$9:$I33))</f>
        <v>n-c</v>
      </c>
      <c r="I34" s="37" t="str">
        <f aca="false">IF(H34="n-c","n-c",IF(H34&gt;0.01,0.01,IF(H34&lt;-0.01,-0.01,0)))</f>
        <v>n-c</v>
      </c>
      <c r="J34" s="38" t="str">
        <f aca="false">IF(I34="n-c","n-c",ROUND(F34,2)+I34)</f>
        <v>n-c</v>
      </c>
      <c r="K34" s="39" t="str">
        <f aca="false">IF(B34="n-c","n-c",IF(B34=$G$4,D34,ROUND(IF($E$3="standard",-PPMT($G$3,B34,$G$4,$C$3),IF($E$3="linear",$C$3/$G$4,IF(B34=$G$4,$C$3,0))),2)))</f>
        <v>n-c</v>
      </c>
      <c r="L34" s="40" t="str">
        <f aca="false">IF(B34="n-c","n-c",SUM($K$9:K34))</f>
        <v>n-c</v>
      </c>
      <c r="M34" s="40" t="str">
        <f aca="false">IF(B34="n-c","n-c",SUM($J$9:J34))</f>
        <v>n-c</v>
      </c>
      <c r="N34" s="30" t="str">
        <f aca="false">IF(B34="n-c","n-c",J34+K34)</f>
        <v>n-c</v>
      </c>
    </row>
    <row r="35" customFormat="false" ht="16" hidden="false" customHeight="false" outlineLevel="0" collapsed="false">
      <c r="B35" s="32" t="str">
        <f aca="false">IF(ISERROR(IF(B34+1&lt;=$G$4,B34+1,"n-c")),"n-c",IF(B34+1&lt;=$G$4,B34+1,"n-c"))</f>
        <v>n-c</v>
      </c>
      <c r="C35" s="33" t="str">
        <f aca="false">IF(B35&lt;&gt;"n-c",IF($E$4="mensuel",EDATE($E$5,B35),IF($E$4="trimestriel",EDATE($E$5,3*B35),IF($E$4="semestriel",EDATE($E$5,6*B35),EDATE($E$5,12*B35)))),"n-c")</f>
        <v>n-c</v>
      </c>
      <c r="D35" s="34" t="str">
        <f aca="false">IF(B35="n-c","n-c",E34)</f>
        <v>n-c</v>
      </c>
      <c r="E35" s="34" t="str">
        <f aca="false">IF(B35="n-c","n-c",D35-K35)</f>
        <v>n-c</v>
      </c>
      <c r="F35" s="35" t="str">
        <f aca="false">IF(B35&lt;&gt;"n-c",IF($E$3="standard",-IPMT($G$3,B35,$G$4,$C$3),IF($E$3="linear",D35*$G$3,D35*$G$3)),"n-c")</f>
        <v>n-c</v>
      </c>
      <c r="G35" s="36" t="str">
        <f aca="false">IF(ISERROR(F35-ROUND(F35,2)),"n-c",F35-ROUND(F35,2))</f>
        <v>n-c</v>
      </c>
      <c r="H35" s="36" t="str">
        <f aca="false">IF(G35="n-c","n-c",SUM(G$9:$G35)-SUM(I$9:$I34))</f>
        <v>n-c</v>
      </c>
      <c r="I35" s="37" t="str">
        <f aca="false">IF(H35="n-c","n-c",IF(H35&gt;0.01,0.01,IF(H35&lt;-0.01,-0.01,0)))</f>
        <v>n-c</v>
      </c>
      <c r="J35" s="38" t="str">
        <f aca="false">IF(I35="n-c","n-c",ROUND(F35,2)+I35)</f>
        <v>n-c</v>
      </c>
      <c r="K35" s="39" t="str">
        <f aca="false">IF(B35="n-c","n-c",IF(B35=$G$4,D35,ROUND(IF($E$3="standard",-PPMT($G$3,B35,$G$4,$C$3),IF($E$3="linear",$C$3/$G$4,IF(B35=$G$4,$C$3,0))),2)))</f>
        <v>n-c</v>
      </c>
      <c r="L35" s="40" t="str">
        <f aca="false">IF(B35="n-c","n-c",SUM($K$9:K35))</f>
        <v>n-c</v>
      </c>
      <c r="M35" s="40" t="str">
        <f aca="false">IF(B35="n-c","n-c",SUM($J$9:J35))</f>
        <v>n-c</v>
      </c>
      <c r="N35" s="30" t="str">
        <f aca="false">IF(B35="n-c","n-c",J35+K35)</f>
        <v>n-c</v>
      </c>
    </row>
    <row r="36" customFormat="false" ht="16" hidden="false" customHeight="false" outlineLevel="0" collapsed="false">
      <c r="B36" s="32" t="str">
        <f aca="false">IF(ISERROR(IF(B35+1&lt;=$G$4,B35+1,"n-c")),"n-c",IF(B35+1&lt;=$G$4,B35+1,"n-c"))</f>
        <v>n-c</v>
      </c>
      <c r="C36" s="33" t="str">
        <f aca="false">IF(B36&lt;&gt;"n-c",IF($E$4="mensuel",EDATE($E$5,B36),IF($E$4="trimestriel",EDATE($E$5,3*B36),IF($E$4="semestriel",EDATE($E$5,6*B36),EDATE($E$5,12*B36)))),"n-c")</f>
        <v>n-c</v>
      </c>
      <c r="D36" s="34" t="str">
        <f aca="false">IF(B36="n-c","n-c",E35)</f>
        <v>n-c</v>
      </c>
      <c r="E36" s="34" t="str">
        <f aca="false">IF(B36="n-c","n-c",D36-K36)</f>
        <v>n-c</v>
      </c>
      <c r="F36" s="35" t="str">
        <f aca="false">IF(B36&lt;&gt;"n-c",IF($E$3="standard",-IPMT($G$3,B36,$G$4,$C$3),IF($E$3="linear",D36*$G$3,D36*$G$3)),"n-c")</f>
        <v>n-c</v>
      </c>
      <c r="G36" s="36" t="str">
        <f aca="false">IF(ISERROR(F36-ROUND(F36,2)),"n-c",F36-ROUND(F36,2))</f>
        <v>n-c</v>
      </c>
      <c r="H36" s="36" t="str">
        <f aca="false">IF(G36="n-c","n-c",SUM(G$9:$G36)-SUM(I$9:$I35))</f>
        <v>n-c</v>
      </c>
      <c r="I36" s="37" t="str">
        <f aca="false">IF(H36="n-c","n-c",IF(H36&gt;0.01,0.01,IF(H36&lt;-0.01,-0.01,0)))</f>
        <v>n-c</v>
      </c>
      <c r="J36" s="38" t="str">
        <f aca="false">IF(I36="n-c","n-c",ROUND(F36,2)+I36)</f>
        <v>n-c</v>
      </c>
      <c r="K36" s="39" t="str">
        <f aca="false">IF(B36="n-c","n-c",IF(B36=$G$4,D36,ROUND(IF($E$3="standard",-PPMT($G$3,B36,$G$4,$C$3),IF($E$3="linear",$C$3/$G$4,IF(B36=$G$4,$C$3,0))),2)))</f>
        <v>n-c</v>
      </c>
      <c r="L36" s="40" t="str">
        <f aca="false">IF(B36="n-c","n-c",SUM($K$9:K36))</f>
        <v>n-c</v>
      </c>
      <c r="M36" s="40" t="str">
        <f aca="false">IF(B36="n-c","n-c",SUM($J$9:J36))</f>
        <v>n-c</v>
      </c>
      <c r="N36" s="30" t="str">
        <f aca="false">IF(B36="n-c","n-c",J36+K36)</f>
        <v>n-c</v>
      </c>
    </row>
    <row r="37" customFormat="false" ht="16" hidden="false" customHeight="false" outlineLevel="0" collapsed="false">
      <c r="B37" s="32" t="str">
        <f aca="false">IF(ISERROR(IF(B36+1&lt;=$G$4,B36+1,"n-c")),"n-c",IF(B36+1&lt;=$G$4,B36+1,"n-c"))</f>
        <v>n-c</v>
      </c>
      <c r="C37" s="33" t="str">
        <f aca="false">IF(B37&lt;&gt;"n-c",IF($E$4="mensuel",EDATE($E$5,B37),IF($E$4="trimestriel",EDATE($E$5,3*B37),IF($E$4="semestriel",EDATE($E$5,6*B37),EDATE($E$5,12*B37)))),"n-c")</f>
        <v>n-c</v>
      </c>
      <c r="D37" s="34" t="str">
        <f aca="false">IF(B37="n-c","n-c",E36)</f>
        <v>n-c</v>
      </c>
      <c r="E37" s="34" t="str">
        <f aca="false">IF(B37="n-c","n-c",D37-K37)</f>
        <v>n-c</v>
      </c>
      <c r="F37" s="35" t="str">
        <f aca="false">IF(B37&lt;&gt;"n-c",IF($E$3="standard",-IPMT($G$3,B37,$G$4,$C$3),IF($E$3="linear",D37*$G$3,D37*$G$3)),"n-c")</f>
        <v>n-c</v>
      </c>
      <c r="G37" s="36" t="str">
        <f aca="false">IF(ISERROR(F37-ROUND(F37,2)),"n-c",F37-ROUND(F37,2))</f>
        <v>n-c</v>
      </c>
      <c r="H37" s="36" t="str">
        <f aca="false">IF(G37="n-c","n-c",SUM(G$9:$G37)-SUM(I$9:$I36))</f>
        <v>n-c</v>
      </c>
      <c r="I37" s="37" t="str">
        <f aca="false">IF(H37="n-c","n-c",IF(H37&gt;0.01,0.01,IF(H37&lt;-0.01,-0.01,0)))</f>
        <v>n-c</v>
      </c>
      <c r="J37" s="38" t="str">
        <f aca="false">IF(I37="n-c","n-c",ROUND(F37,2)+I37)</f>
        <v>n-c</v>
      </c>
      <c r="K37" s="39" t="str">
        <f aca="false">IF(B37="n-c","n-c",IF(B37=$G$4,D37,ROUND(IF($E$3="standard",-PPMT($G$3,B37,$G$4,$C$3),IF($E$3="linear",$C$3/$G$4,IF(B37=$G$4,$C$3,0))),2)))</f>
        <v>n-c</v>
      </c>
      <c r="L37" s="40" t="str">
        <f aca="false">IF(B37="n-c","n-c",SUM($K$9:K37))</f>
        <v>n-c</v>
      </c>
      <c r="M37" s="40" t="str">
        <f aca="false">IF(B37="n-c","n-c",SUM($J$9:J37))</f>
        <v>n-c</v>
      </c>
      <c r="N37" s="30" t="str">
        <f aca="false">IF(B37="n-c","n-c",J37+K37)</f>
        <v>n-c</v>
      </c>
    </row>
    <row r="38" customFormat="false" ht="16" hidden="false" customHeight="false" outlineLevel="0" collapsed="false">
      <c r="B38" s="32" t="str">
        <f aca="false">IF(ISERROR(IF(B37+1&lt;=$G$4,B37+1,"n-c")),"n-c",IF(B37+1&lt;=$G$4,B37+1,"n-c"))</f>
        <v>n-c</v>
      </c>
      <c r="C38" s="33" t="str">
        <f aca="false">IF(B38&lt;&gt;"n-c",IF($E$4="mensuel",EDATE($E$5,B38),IF($E$4="trimestriel",EDATE($E$5,3*B38),IF($E$4="semestriel",EDATE($E$5,6*B38),EDATE($E$5,12*B38)))),"n-c")</f>
        <v>n-c</v>
      </c>
      <c r="D38" s="34" t="str">
        <f aca="false">IF(B38="n-c","n-c",E37)</f>
        <v>n-c</v>
      </c>
      <c r="E38" s="34" t="str">
        <f aca="false">IF(B38="n-c","n-c",D38-K38)</f>
        <v>n-c</v>
      </c>
      <c r="F38" s="35" t="str">
        <f aca="false">IF(B38&lt;&gt;"n-c",IF($E$3="standard",-IPMT($G$3,B38,$G$4,$C$3),IF($E$3="linear",D38*$G$3,D38*$G$3)),"n-c")</f>
        <v>n-c</v>
      </c>
      <c r="G38" s="36" t="str">
        <f aca="false">IF(ISERROR(F38-ROUND(F38,2)),"n-c",F38-ROUND(F38,2))</f>
        <v>n-c</v>
      </c>
      <c r="H38" s="36" t="str">
        <f aca="false">IF(G38="n-c","n-c",SUM(G$9:$G38)-SUM(I$9:$I37))</f>
        <v>n-c</v>
      </c>
      <c r="I38" s="37" t="str">
        <f aca="false">IF(H38="n-c","n-c",IF(H38&gt;0.01,0.01,IF(H38&lt;-0.01,-0.01,0)))</f>
        <v>n-c</v>
      </c>
      <c r="J38" s="38" t="str">
        <f aca="false">IF(I38="n-c","n-c",ROUND(F38,2)+I38)</f>
        <v>n-c</v>
      </c>
      <c r="K38" s="39" t="str">
        <f aca="false">IF(B38="n-c","n-c",IF(B38=$G$4,D38,ROUND(IF($E$3="standard",-PPMT($G$3,B38,$G$4,$C$3),IF($E$3="linear",$C$3/$G$4,IF(B38=$G$4,$C$3,0))),2)))</f>
        <v>n-c</v>
      </c>
      <c r="L38" s="40" t="str">
        <f aca="false">IF(B38="n-c","n-c",SUM($K$9:K38))</f>
        <v>n-c</v>
      </c>
      <c r="M38" s="40" t="str">
        <f aca="false">IF(B38="n-c","n-c",SUM($J$9:J38))</f>
        <v>n-c</v>
      </c>
      <c r="N38" s="30" t="str">
        <f aca="false">IF(B38="n-c","n-c",J38+K38)</f>
        <v>n-c</v>
      </c>
    </row>
    <row r="39" customFormat="false" ht="16" hidden="false" customHeight="false" outlineLevel="0" collapsed="false">
      <c r="B39" s="32" t="str">
        <f aca="false">IF(ISERROR(IF(B38+1&lt;=$G$4,B38+1,"n-c")),"n-c",IF(B38+1&lt;=$G$4,B38+1,"n-c"))</f>
        <v>n-c</v>
      </c>
      <c r="C39" s="33" t="str">
        <f aca="false">IF(B39&lt;&gt;"n-c",IF($E$4="mensuel",EDATE($E$5,B39),IF($E$4="trimestriel",EDATE($E$5,3*B39),IF($E$4="semestriel",EDATE($E$5,6*B39),EDATE($E$5,12*B39)))),"n-c")</f>
        <v>n-c</v>
      </c>
      <c r="D39" s="34" t="str">
        <f aca="false">IF(B39="n-c","n-c",E38)</f>
        <v>n-c</v>
      </c>
      <c r="E39" s="34" t="str">
        <f aca="false">IF(B39="n-c","n-c",D39-K39)</f>
        <v>n-c</v>
      </c>
      <c r="F39" s="35" t="str">
        <f aca="false">IF(B39&lt;&gt;"n-c",IF($E$3="standard",-IPMT($G$3,B39,$G$4,$C$3),IF($E$3="linear",D39*$G$3,D39*$G$3)),"n-c")</f>
        <v>n-c</v>
      </c>
      <c r="G39" s="36" t="str">
        <f aca="false">IF(ISERROR(F39-ROUND(F39,2)),"n-c",F39-ROUND(F39,2))</f>
        <v>n-c</v>
      </c>
      <c r="H39" s="36" t="str">
        <f aca="false">IF(G39="n-c","n-c",SUM(G$9:$G39)-SUM(I$9:$I38))</f>
        <v>n-c</v>
      </c>
      <c r="I39" s="37" t="str">
        <f aca="false">IF(H39="n-c","n-c",IF(H39&gt;0.01,0.01,IF(H39&lt;-0.01,-0.01,0)))</f>
        <v>n-c</v>
      </c>
      <c r="J39" s="38" t="str">
        <f aca="false">IF(I39="n-c","n-c",ROUND(F39,2)+I39)</f>
        <v>n-c</v>
      </c>
      <c r="K39" s="39" t="str">
        <f aca="false">IF(B39="n-c","n-c",IF(B39=$G$4,D39,ROUND(IF($E$3="standard",-PPMT($G$3,B39,$G$4,$C$3),IF($E$3="linear",$C$3/$G$4,IF(B39=$G$4,$C$3,0))),2)))</f>
        <v>n-c</v>
      </c>
      <c r="L39" s="40" t="str">
        <f aca="false">IF(B39="n-c","n-c",SUM($K$9:K39))</f>
        <v>n-c</v>
      </c>
      <c r="M39" s="40" t="str">
        <f aca="false">IF(B39="n-c","n-c",SUM($J$9:J39))</f>
        <v>n-c</v>
      </c>
      <c r="N39" s="30" t="str">
        <f aca="false">IF(B39="n-c","n-c",J39+K39)</f>
        <v>n-c</v>
      </c>
    </row>
    <row r="40" customFormat="false" ht="16" hidden="false" customHeight="false" outlineLevel="0" collapsed="false">
      <c r="B40" s="32" t="str">
        <f aca="false">IF(ISERROR(IF(B39+1&lt;=$G$4,B39+1,"n-c")),"n-c",IF(B39+1&lt;=$G$4,B39+1,"n-c"))</f>
        <v>n-c</v>
      </c>
      <c r="C40" s="33" t="str">
        <f aca="false">IF(B40&lt;&gt;"n-c",IF($E$4="mensuel",EDATE($E$5,B40),IF($E$4="trimestriel",EDATE($E$5,3*B40),IF($E$4="semestriel",EDATE($E$5,6*B40),EDATE($E$5,12*B40)))),"n-c")</f>
        <v>n-c</v>
      </c>
      <c r="D40" s="34" t="str">
        <f aca="false">IF(B40="n-c","n-c",E39)</f>
        <v>n-c</v>
      </c>
      <c r="E40" s="34" t="str">
        <f aca="false">IF(B40="n-c","n-c",D40-K40)</f>
        <v>n-c</v>
      </c>
      <c r="F40" s="35" t="str">
        <f aca="false">IF(B40&lt;&gt;"n-c",IF($E$3="standard",-IPMT($G$3,B40,$G$4,$C$3),IF($E$3="linear",D40*$G$3,D40*$G$3)),"n-c")</f>
        <v>n-c</v>
      </c>
      <c r="G40" s="36" t="str">
        <f aca="false">IF(ISERROR(F40-ROUND(F40,2)),"n-c",F40-ROUND(F40,2))</f>
        <v>n-c</v>
      </c>
      <c r="H40" s="36" t="str">
        <f aca="false">IF(G40="n-c","n-c",SUM(G$9:$G40)-SUM(I$9:$I39))</f>
        <v>n-c</v>
      </c>
      <c r="I40" s="37" t="str">
        <f aca="false">IF(H40="n-c","n-c",IF(H40&gt;0.01,0.01,IF(H40&lt;-0.01,-0.01,0)))</f>
        <v>n-c</v>
      </c>
      <c r="J40" s="38" t="str">
        <f aca="false">IF(I40="n-c","n-c",ROUND(F40,2)+I40)</f>
        <v>n-c</v>
      </c>
      <c r="K40" s="39" t="str">
        <f aca="false">IF(B40="n-c","n-c",IF(B40=$G$4,D40,ROUND(IF($E$3="standard",-PPMT($G$3,B40,$G$4,$C$3),IF($E$3="linear",$C$3/$G$4,IF(B40=$G$4,$C$3,0))),2)))</f>
        <v>n-c</v>
      </c>
      <c r="L40" s="40" t="str">
        <f aca="false">IF(B40="n-c","n-c",SUM($K$9:K40))</f>
        <v>n-c</v>
      </c>
      <c r="M40" s="40" t="str">
        <f aca="false">IF(B40="n-c","n-c",SUM($J$9:J40))</f>
        <v>n-c</v>
      </c>
      <c r="N40" s="30" t="str">
        <f aca="false">IF(B40="n-c","n-c",J40+K40)</f>
        <v>n-c</v>
      </c>
    </row>
    <row r="41" customFormat="false" ht="16" hidden="false" customHeight="false" outlineLevel="0" collapsed="false">
      <c r="B41" s="32" t="str">
        <f aca="false">IF(ISERROR(IF(B40+1&lt;=$G$4,B40+1,"n-c")),"n-c",IF(B40+1&lt;=$G$4,B40+1,"n-c"))</f>
        <v>n-c</v>
      </c>
      <c r="C41" s="33" t="str">
        <f aca="false">IF(B41&lt;&gt;"n-c",IF($E$4="mensuel",EDATE($E$5,B41),IF($E$4="trimestriel",EDATE($E$5,3*B41),IF($E$4="semestriel",EDATE($E$5,6*B41),EDATE($E$5,12*B41)))),"n-c")</f>
        <v>n-c</v>
      </c>
      <c r="D41" s="34" t="str">
        <f aca="false">IF(B41="n-c","n-c",E40)</f>
        <v>n-c</v>
      </c>
      <c r="E41" s="34" t="str">
        <f aca="false">IF(B41="n-c","n-c",D41-K41)</f>
        <v>n-c</v>
      </c>
      <c r="F41" s="35" t="str">
        <f aca="false">IF(B41&lt;&gt;"n-c",IF($E$3="standard",-IPMT($G$3,B41,$G$4,$C$3),IF($E$3="linear",D41*$G$3,D41*$G$3)),"n-c")</f>
        <v>n-c</v>
      </c>
      <c r="G41" s="36" t="str">
        <f aca="false">IF(ISERROR(F41-ROUND(F41,2)),"n-c",F41-ROUND(F41,2))</f>
        <v>n-c</v>
      </c>
      <c r="H41" s="36" t="str">
        <f aca="false">IF(G41="n-c","n-c",SUM(G$9:$G41)-SUM(I$9:$I40))</f>
        <v>n-c</v>
      </c>
      <c r="I41" s="37" t="str">
        <f aca="false">IF(H41="n-c","n-c",IF(H41&gt;0.01,0.01,IF(H41&lt;-0.01,-0.01,0)))</f>
        <v>n-c</v>
      </c>
      <c r="J41" s="38" t="str">
        <f aca="false">IF(I41="n-c","n-c",ROUND(F41,2)+I41)</f>
        <v>n-c</v>
      </c>
      <c r="K41" s="39" t="str">
        <f aca="false">IF(B41="n-c","n-c",IF(B41=$G$4,D41,ROUND(IF($E$3="standard",-PPMT($G$3,B41,$G$4,$C$3),IF($E$3="linear",$C$3/$G$4,IF(B41=$G$4,$C$3,0))),2)))</f>
        <v>n-c</v>
      </c>
      <c r="L41" s="40" t="str">
        <f aca="false">IF(B41="n-c","n-c",SUM($K$9:K41))</f>
        <v>n-c</v>
      </c>
      <c r="M41" s="40" t="str">
        <f aca="false">IF(B41="n-c","n-c",SUM($J$9:J41))</f>
        <v>n-c</v>
      </c>
      <c r="N41" s="30" t="str">
        <f aca="false">IF(B41="n-c","n-c",J41+K41)</f>
        <v>n-c</v>
      </c>
    </row>
    <row r="42" customFormat="false" ht="16" hidden="false" customHeight="false" outlineLevel="0" collapsed="false">
      <c r="B42" s="32" t="str">
        <f aca="false">IF(ISERROR(IF(B41+1&lt;=$G$4,B41+1,"n-c")),"n-c",IF(B41+1&lt;=$G$4,B41+1,"n-c"))</f>
        <v>n-c</v>
      </c>
      <c r="C42" s="33" t="str">
        <f aca="false">IF(B42&lt;&gt;"n-c",IF($E$4="mensuel",EDATE($E$5,B42),IF($E$4="trimestriel",EDATE($E$5,3*B42),IF($E$4="semestriel",EDATE($E$5,6*B42),EDATE($E$5,12*B42)))),"n-c")</f>
        <v>n-c</v>
      </c>
      <c r="D42" s="34" t="str">
        <f aca="false">IF(B42="n-c","n-c",E41)</f>
        <v>n-c</v>
      </c>
      <c r="E42" s="34" t="str">
        <f aca="false">IF(B42="n-c","n-c",D42-K42)</f>
        <v>n-c</v>
      </c>
      <c r="F42" s="35" t="str">
        <f aca="false">IF(B42&lt;&gt;"n-c",IF($E$3="standard",-IPMT($G$3,B42,$G$4,$C$3),IF($E$3="linear",D42*$G$3,D42*$G$3)),"n-c")</f>
        <v>n-c</v>
      </c>
      <c r="G42" s="36" t="str">
        <f aca="false">IF(ISERROR(F42-ROUND(F42,2)),"n-c",F42-ROUND(F42,2))</f>
        <v>n-c</v>
      </c>
      <c r="H42" s="36" t="str">
        <f aca="false">IF(G42="n-c","n-c",SUM(G$9:$G42)-SUM(I$9:$I41))</f>
        <v>n-c</v>
      </c>
      <c r="I42" s="37" t="str">
        <f aca="false">IF(H42="n-c","n-c",IF(H42&gt;0.01,0.01,IF(H42&lt;-0.01,-0.01,0)))</f>
        <v>n-c</v>
      </c>
      <c r="J42" s="38" t="str">
        <f aca="false">IF(I42="n-c","n-c",ROUND(F42,2)+I42)</f>
        <v>n-c</v>
      </c>
      <c r="K42" s="39" t="str">
        <f aca="false">IF(B42="n-c","n-c",IF(B42=$G$4,D42,ROUND(IF($E$3="standard",-PPMT($G$3,B42,$G$4,$C$3),IF($E$3="linear",$C$3/$G$4,IF(B42=$G$4,$C$3,0))),2)))</f>
        <v>n-c</v>
      </c>
      <c r="L42" s="40" t="str">
        <f aca="false">IF(B42="n-c","n-c",SUM($K$9:K42))</f>
        <v>n-c</v>
      </c>
      <c r="M42" s="40" t="str">
        <f aca="false">IF(B42="n-c","n-c",SUM($J$9:J42))</f>
        <v>n-c</v>
      </c>
      <c r="N42" s="30" t="str">
        <f aca="false">IF(B42="n-c","n-c",J42+K42)</f>
        <v>n-c</v>
      </c>
    </row>
    <row r="43" customFormat="false" ht="16" hidden="false" customHeight="false" outlineLevel="0" collapsed="false">
      <c r="B43" s="32" t="str">
        <f aca="false">IF(ISERROR(IF(B42+1&lt;=$G$4,B42+1,"n-c")),"n-c",IF(B42+1&lt;=$G$4,B42+1,"n-c"))</f>
        <v>n-c</v>
      </c>
      <c r="C43" s="33" t="str">
        <f aca="false">IF(B43&lt;&gt;"n-c",IF($E$4="mensuel",EDATE($E$5,B43),IF($E$4="trimestriel",EDATE($E$5,3*B43),IF($E$4="semestriel",EDATE($E$5,6*B43),EDATE($E$5,12*B43)))),"n-c")</f>
        <v>n-c</v>
      </c>
      <c r="D43" s="34" t="str">
        <f aca="false">IF(B43="n-c","n-c",E42)</f>
        <v>n-c</v>
      </c>
      <c r="E43" s="34" t="str">
        <f aca="false">IF(B43="n-c","n-c",D43-K43)</f>
        <v>n-c</v>
      </c>
      <c r="F43" s="35" t="str">
        <f aca="false">IF(B43&lt;&gt;"n-c",IF($E$3="standard",-IPMT($G$3,B43,$G$4,$C$3),IF($E$3="linear",D43*$G$3,D43*$G$3)),"n-c")</f>
        <v>n-c</v>
      </c>
      <c r="G43" s="36" t="str">
        <f aca="false">IF(ISERROR(F43-ROUND(F43,2)),"n-c",F43-ROUND(F43,2))</f>
        <v>n-c</v>
      </c>
      <c r="H43" s="36" t="str">
        <f aca="false">IF(G43="n-c","n-c",SUM(G$9:$G43)-SUM(I$9:$I42))</f>
        <v>n-c</v>
      </c>
      <c r="I43" s="37" t="str">
        <f aca="false">IF(H43="n-c","n-c",IF(H43&gt;0.01,0.01,IF(H43&lt;-0.01,-0.01,0)))</f>
        <v>n-c</v>
      </c>
      <c r="J43" s="38" t="str">
        <f aca="false">IF(I43="n-c","n-c",ROUND(F43,2)+I43)</f>
        <v>n-c</v>
      </c>
      <c r="K43" s="39" t="str">
        <f aca="false">IF(B43="n-c","n-c",IF(B43=$G$4,D43,ROUND(IF($E$3="standard",-PPMT($G$3,B43,$G$4,$C$3),IF($E$3="linear",$C$3/$G$4,IF(B43=$G$4,$C$3,0))),2)))</f>
        <v>n-c</v>
      </c>
      <c r="L43" s="40" t="str">
        <f aca="false">IF(B43="n-c","n-c",SUM($K$9:K43))</f>
        <v>n-c</v>
      </c>
      <c r="M43" s="40" t="str">
        <f aca="false">IF(B43="n-c","n-c",SUM($J$9:J43))</f>
        <v>n-c</v>
      </c>
      <c r="N43" s="30" t="str">
        <f aca="false">IF(B43="n-c","n-c",J43+K43)</f>
        <v>n-c</v>
      </c>
    </row>
    <row r="44" customFormat="false" ht="16" hidden="false" customHeight="false" outlineLevel="0" collapsed="false">
      <c r="B44" s="32" t="str">
        <f aca="false">IF(ISERROR(IF(B43+1&lt;=$G$4,B43+1,"n-c")),"n-c",IF(B43+1&lt;=$G$4,B43+1,"n-c"))</f>
        <v>n-c</v>
      </c>
      <c r="C44" s="33" t="str">
        <f aca="false">IF(B44&lt;&gt;"n-c",IF($E$4="mensuel",EDATE($E$5,B44),IF($E$4="trimestriel",EDATE($E$5,3*B44),IF($E$4="semestriel",EDATE($E$5,6*B44),EDATE($E$5,12*B44)))),"n-c")</f>
        <v>n-c</v>
      </c>
      <c r="D44" s="42" t="str">
        <f aca="false">IF(B44="n-c","n-c",E43)</f>
        <v>n-c</v>
      </c>
      <c r="E44" s="34" t="str">
        <f aca="false">IF(B44="n-c","n-c",D44-K44)</f>
        <v>n-c</v>
      </c>
      <c r="F44" s="35" t="str">
        <f aca="false">IF(B44&lt;&gt;"n-c",IF($E$3="standard",-IPMT($G$3,B44,$G$4,$C$3),IF($E$3="linear",D44*$G$3,D44*$G$3)),"n-c")</f>
        <v>n-c</v>
      </c>
      <c r="G44" s="36" t="str">
        <f aca="false">IF(ISERROR(F44-ROUND(F44,2)),"n-c",F44-ROUND(F44,2))</f>
        <v>n-c</v>
      </c>
      <c r="H44" s="36" t="str">
        <f aca="false">IF(G44="n-c","n-c",SUM(G$9:$G44)-SUM(I$9:$I43))</f>
        <v>n-c</v>
      </c>
      <c r="I44" s="37" t="str">
        <f aca="false">IF(H44="n-c","n-c",IF(H44&gt;0.01,0.01,IF(H44&lt;-0.01,-0.01,0)))</f>
        <v>n-c</v>
      </c>
      <c r="J44" s="38" t="str">
        <f aca="false">IF(I44="n-c","n-c",ROUND(F44,2)+I44)</f>
        <v>n-c</v>
      </c>
      <c r="K44" s="39" t="str">
        <f aca="false">IF(B44="n-c","n-c",IF(B44=$G$4,D44,ROUND(IF($E$3="standard",-PPMT($G$3,B44,$G$4,$C$3),IF($E$3="linear",$C$3/$G$4,IF(B44=$G$4,$C$3,0))),2)))</f>
        <v>n-c</v>
      </c>
      <c r="L44" s="40" t="str">
        <f aca="false">IF(B44="n-c","n-c",SUM($K$9:K44))</f>
        <v>n-c</v>
      </c>
      <c r="M44" s="40" t="str">
        <f aca="false">IF(B44="n-c","n-c",SUM($J$9:J44))</f>
        <v>n-c</v>
      </c>
      <c r="N44" s="30" t="str">
        <f aca="false">IF(B44="n-c","n-c",J44+K44)</f>
        <v>n-c</v>
      </c>
      <c r="P44" s="41"/>
    </row>
    <row r="45" customFormat="false" ht="16" hidden="false" customHeight="false" outlineLevel="0" collapsed="false">
      <c r="B45" s="32" t="str">
        <f aca="false">IF(ISERROR(IF(B44+1&lt;=$G$4,B44+1,"n-c")),"n-c",IF(B44+1&lt;=$G$4,B44+1,"n-c"))</f>
        <v>n-c</v>
      </c>
      <c r="C45" s="33" t="str">
        <f aca="false">IF(B45&lt;&gt;"n-c",IF($E$4="mensuel",EDATE($E$5,B45),IF($E$4="trimestriel",EDATE($E$5,3*B45),IF($E$4="semestriel",EDATE($E$5,6*B45),EDATE($E$5,12*B45)))),"n-c")</f>
        <v>n-c</v>
      </c>
      <c r="D45" s="34" t="str">
        <f aca="false">IF(B45="n-c","n-c",E44)</f>
        <v>n-c</v>
      </c>
      <c r="E45" s="34" t="str">
        <f aca="false">IF(B45="n-c","n-c",D45-K45)</f>
        <v>n-c</v>
      </c>
      <c r="F45" s="35" t="str">
        <f aca="false">IF(B45&lt;&gt;"n-c",IF($E$3="standard",-IPMT($G$3,B45,$G$4,$C$3),IF($E$3="linear",D45*$G$3,D45*$G$3)),"n-c")</f>
        <v>n-c</v>
      </c>
      <c r="G45" s="36" t="str">
        <f aca="false">IF(ISERROR(F45-ROUND(F45,2)),"n-c",F45-ROUND(F45,2))</f>
        <v>n-c</v>
      </c>
      <c r="H45" s="36" t="str">
        <f aca="false">IF(G45="n-c","n-c",SUM(G$9:$G45)-SUM(I$9:$I44))</f>
        <v>n-c</v>
      </c>
      <c r="I45" s="37" t="str">
        <f aca="false">IF(H45="n-c","n-c",IF(H45&gt;0.01,0.01,IF(H45&lt;-0.01,-0.01,0)))</f>
        <v>n-c</v>
      </c>
      <c r="J45" s="38" t="str">
        <f aca="false">IF(I45="n-c","n-c",ROUND(F45,2)+I45)</f>
        <v>n-c</v>
      </c>
      <c r="K45" s="39" t="str">
        <f aca="false">IF(B45="n-c","n-c",IF(B45=$G$4,D45,ROUND(IF($E$3="standard",-PPMT($G$3,B45,$G$4,$C$3),IF($E$3="linear",$C$3/$G$4,IF(B45=$G$4,$C$3,0))),2)))</f>
        <v>n-c</v>
      </c>
      <c r="L45" s="40" t="str">
        <f aca="false">IF(B45="n-c","n-c",SUM($K$9:K45))</f>
        <v>n-c</v>
      </c>
      <c r="M45" s="40" t="str">
        <f aca="false">IF(B45="n-c","n-c",SUM($J$9:J45))</f>
        <v>n-c</v>
      </c>
      <c r="N45" s="30" t="str">
        <f aca="false">IF(B45="n-c","n-c",J45+K45)</f>
        <v>n-c</v>
      </c>
    </row>
    <row r="46" customFormat="false" ht="16" hidden="false" customHeight="false" outlineLevel="0" collapsed="false">
      <c r="B46" s="32" t="str">
        <f aca="false">IF(ISERROR(IF(B45+1&lt;=$G$4,B45+1,"n-c")),"n-c",IF(B45+1&lt;=$G$4,B45+1,"n-c"))</f>
        <v>n-c</v>
      </c>
      <c r="C46" s="33" t="str">
        <f aca="false">IF(B46&lt;&gt;"n-c",IF($E$4="mensuel",EDATE($E$5,B46),IF($E$4="trimestriel",EDATE($E$5,3*B46),IF($E$4="semestriel",EDATE($E$5,6*B46),EDATE($E$5,12*B46)))),"n-c")</f>
        <v>n-c</v>
      </c>
      <c r="D46" s="34" t="str">
        <f aca="false">IF(B46="n-c","n-c",E45)</f>
        <v>n-c</v>
      </c>
      <c r="E46" s="34" t="str">
        <f aca="false">IF(B46="n-c","n-c",D46-K46)</f>
        <v>n-c</v>
      </c>
      <c r="F46" s="35" t="str">
        <f aca="false">IF(B46&lt;&gt;"n-c",IF($E$3="standard",-IPMT($G$3,B46,$G$4,$C$3),IF($E$3="linear",D46*$G$3,D46*$G$3)),"n-c")</f>
        <v>n-c</v>
      </c>
      <c r="G46" s="36" t="str">
        <f aca="false">IF(ISERROR(F46-ROUND(F46,2)),"n-c",F46-ROUND(F46,2))</f>
        <v>n-c</v>
      </c>
      <c r="H46" s="36" t="str">
        <f aca="false">IF(G46="n-c","n-c",SUM(G$9:$G46)-SUM(I$9:$I45))</f>
        <v>n-c</v>
      </c>
      <c r="I46" s="37" t="str">
        <f aca="false">IF(H46="n-c","n-c",IF(H46&gt;0.01,0.01,IF(H46&lt;-0.01,-0.01,0)))</f>
        <v>n-c</v>
      </c>
      <c r="J46" s="38" t="str">
        <f aca="false">IF(I46="n-c","n-c",ROUND(F46,2)+I46)</f>
        <v>n-c</v>
      </c>
      <c r="K46" s="39" t="str">
        <f aca="false">IF(B46="n-c","n-c",IF(B46=$G$4,D46,ROUND(IF($E$3="standard",-PPMT($G$3,B46,$G$4,$C$3),IF($E$3="linear",$C$3/$G$4,IF(B46=$G$4,$C$3,0))),2)))</f>
        <v>n-c</v>
      </c>
      <c r="L46" s="40" t="str">
        <f aca="false">IF(B46="n-c","n-c",SUM($K$9:K46))</f>
        <v>n-c</v>
      </c>
      <c r="M46" s="40" t="str">
        <f aca="false">IF(B46="n-c","n-c",SUM($J$9:J46))</f>
        <v>n-c</v>
      </c>
      <c r="N46" s="30" t="str">
        <f aca="false">IF(B46="n-c","n-c",J46+K46)</f>
        <v>n-c</v>
      </c>
    </row>
    <row r="47" customFormat="false" ht="16" hidden="false" customHeight="false" outlineLevel="0" collapsed="false">
      <c r="B47" s="32" t="str">
        <f aca="false">IF(ISERROR(IF(B46+1&lt;=$G$4,B46+1,"n-c")),"n-c",IF(B46+1&lt;=$G$4,B46+1,"n-c"))</f>
        <v>n-c</v>
      </c>
      <c r="C47" s="33" t="str">
        <f aca="false">IF(B47&lt;&gt;"n-c",IF($E$4="mensuel",EDATE($E$5,B47),IF($E$4="trimestriel",EDATE($E$5,3*B47),IF($E$4="semestriel",EDATE($E$5,6*B47),EDATE($E$5,12*B47)))),"n-c")</f>
        <v>n-c</v>
      </c>
      <c r="D47" s="34" t="str">
        <f aca="false">IF(B47="n-c","n-c",E46)</f>
        <v>n-c</v>
      </c>
      <c r="E47" s="34" t="str">
        <f aca="false">IF(B47="n-c","n-c",D47-K47)</f>
        <v>n-c</v>
      </c>
      <c r="F47" s="35" t="str">
        <f aca="false">IF(B47&lt;&gt;"n-c",IF($E$3="standard",-IPMT($G$3,B47,$G$4,$C$3),IF($E$3="linear",D47*$G$3,D47*$G$3)),"n-c")</f>
        <v>n-c</v>
      </c>
      <c r="G47" s="36" t="str">
        <f aca="false">IF(ISERROR(F47-ROUND(F47,2)),"n-c",F47-ROUND(F47,2))</f>
        <v>n-c</v>
      </c>
      <c r="H47" s="36" t="str">
        <f aca="false">IF(G47="n-c","n-c",SUM(G$9:$G47)-SUM(I$9:$I46))</f>
        <v>n-c</v>
      </c>
      <c r="I47" s="37" t="str">
        <f aca="false">IF(H47="n-c","n-c",IF(H47&gt;0.01,0.01,IF(H47&lt;-0.01,-0.01,0)))</f>
        <v>n-c</v>
      </c>
      <c r="J47" s="38" t="str">
        <f aca="false">IF(I47="n-c","n-c",ROUND(F47,2)+I47)</f>
        <v>n-c</v>
      </c>
      <c r="K47" s="39" t="str">
        <f aca="false">IF(B47="n-c","n-c",IF(B47=$G$4,D47,ROUND(IF($E$3="standard",-PPMT($G$3,B47,$G$4,$C$3),IF($E$3="linear",$C$3/$G$4,IF(B47=$G$4,$C$3,0))),2)))</f>
        <v>n-c</v>
      </c>
      <c r="L47" s="40" t="str">
        <f aca="false">IF(B47="n-c","n-c",SUM($K$9:K47))</f>
        <v>n-c</v>
      </c>
      <c r="M47" s="40" t="str">
        <f aca="false">IF(B47="n-c","n-c",SUM($J$9:J47))</f>
        <v>n-c</v>
      </c>
      <c r="N47" s="30" t="str">
        <f aca="false">IF(B47="n-c","n-c",J47+K47)</f>
        <v>n-c</v>
      </c>
    </row>
    <row r="48" customFormat="false" ht="16" hidden="false" customHeight="false" outlineLevel="0" collapsed="false">
      <c r="B48" s="32" t="str">
        <f aca="false">IF(ISERROR(IF(B47+1&lt;=$G$4,B47+1,"n-c")),"n-c",IF(B47+1&lt;=$G$4,B47+1,"n-c"))</f>
        <v>n-c</v>
      </c>
      <c r="C48" s="33" t="str">
        <f aca="false">IF(B48&lt;&gt;"n-c",IF($E$4="mensuel",EDATE($E$5,B48),IF($E$4="trimestriel",EDATE($E$5,3*B48),IF($E$4="semestriel",EDATE($E$5,6*B48),EDATE($E$5,12*B48)))),"n-c")</f>
        <v>n-c</v>
      </c>
      <c r="D48" s="34" t="str">
        <f aca="false">IF(B48="n-c","n-c",E47)</f>
        <v>n-c</v>
      </c>
      <c r="E48" s="34" t="str">
        <f aca="false">IF(B48="n-c","n-c",D48-K48)</f>
        <v>n-c</v>
      </c>
      <c r="F48" s="35" t="str">
        <f aca="false">IF(B48&lt;&gt;"n-c",IF($E$3="standard",-IPMT($G$3,B48,$G$4,$C$3),IF($E$3="linear",D48*$G$3,D48*$G$3)),"n-c")</f>
        <v>n-c</v>
      </c>
      <c r="G48" s="36" t="str">
        <f aca="false">IF(ISERROR(F48-ROUND(F48,2)),"n-c",F48-ROUND(F48,2))</f>
        <v>n-c</v>
      </c>
      <c r="H48" s="36" t="str">
        <f aca="false">IF(G48="n-c","n-c",SUM(G$9:$G48)-SUM(I$9:$I47))</f>
        <v>n-c</v>
      </c>
      <c r="I48" s="37" t="str">
        <f aca="false">IF(H48="n-c","n-c",IF(H48&gt;0.01,0.01,IF(H48&lt;-0.01,-0.01,0)))</f>
        <v>n-c</v>
      </c>
      <c r="J48" s="38" t="str">
        <f aca="false">IF(I48="n-c","n-c",ROUND(F48,2)+I48)</f>
        <v>n-c</v>
      </c>
      <c r="K48" s="39" t="str">
        <f aca="false">IF(B48="n-c","n-c",IF(B48=$G$4,D48,ROUND(IF($E$3="standard",-PPMT($G$3,B48,$G$4,$C$3),IF($E$3="linear",$C$3/$G$4,IF(B48=$G$4,$C$3,0))),2)))</f>
        <v>n-c</v>
      </c>
      <c r="L48" s="40" t="str">
        <f aca="false">IF(B48="n-c","n-c",SUM($K$9:K48))</f>
        <v>n-c</v>
      </c>
      <c r="M48" s="40" t="str">
        <f aca="false">IF(B48="n-c","n-c",SUM($J$9:J48))</f>
        <v>n-c</v>
      </c>
      <c r="N48" s="30" t="str">
        <f aca="false">IF(B48="n-c","n-c",J48+K48)</f>
        <v>n-c</v>
      </c>
    </row>
    <row r="49" customFormat="false" ht="16" hidden="false" customHeight="false" outlineLevel="0" collapsed="false">
      <c r="B49" s="32" t="str">
        <f aca="false">IF(ISERROR(IF(B48+1&lt;=$G$4,B48+1,"n-c")),"n-c",IF(B48+1&lt;=$G$4,B48+1,"n-c"))</f>
        <v>n-c</v>
      </c>
      <c r="C49" s="33" t="str">
        <f aca="false">IF(B49&lt;&gt;"n-c",IF($E$4="mensuel",EDATE($E$5,B49),IF($E$4="trimestriel",EDATE($E$5,3*B49),IF($E$4="semestriel",EDATE($E$5,6*B49),EDATE($E$5,12*B49)))),"n-c")</f>
        <v>n-c</v>
      </c>
      <c r="D49" s="34" t="str">
        <f aca="false">IF(B49="n-c","n-c",E48)</f>
        <v>n-c</v>
      </c>
      <c r="E49" s="34" t="str">
        <f aca="false">IF(B49="n-c","n-c",D49-K49)</f>
        <v>n-c</v>
      </c>
      <c r="F49" s="35" t="str">
        <f aca="false">IF(B49&lt;&gt;"n-c",IF($E$3="standard",-IPMT($G$3,B49,$G$4,$C$3),IF($E$3="linear",D49*$G$3,D49*$G$3)),"n-c")</f>
        <v>n-c</v>
      </c>
      <c r="G49" s="36" t="str">
        <f aca="false">IF(ISERROR(F49-ROUND(F49,2)),"n-c",F49-ROUND(F49,2))</f>
        <v>n-c</v>
      </c>
      <c r="H49" s="36" t="str">
        <f aca="false">IF(G49="n-c","n-c",SUM(G$9:$G49)-SUM(I$9:$I48))</f>
        <v>n-c</v>
      </c>
      <c r="I49" s="37" t="str">
        <f aca="false">IF(H49="n-c","n-c",IF(H49&gt;0.01,0.01,IF(H49&lt;-0.01,-0.01,0)))</f>
        <v>n-c</v>
      </c>
      <c r="J49" s="38" t="str">
        <f aca="false">IF(I49="n-c","n-c",ROUND(F49,2)+I49)</f>
        <v>n-c</v>
      </c>
      <c r="K49" s="39" t="str">
        <f aca="false">IF(B49="n-c","n-c",IF(B49=$G$4,D49,ROUND(IF($E$3="standard",-PPMT($G$3,B49,$G$4,$C$3),IF($E$3="linear",$C$3/$G$4,IF(B49=$G$4,$C$3,0))),2)))</f>
        <v>n-c</v>
      </c>
      <c r="L49" s="40" t="str">
        <f aca="false">IF(B49="n-c","n-c",SUM($K$9:K49))</f>
        <v>n-c</v>
      </c>
      <c r="M49" s="40" t="str">
        <f aca="false">IF(B49="n-c","n-c",SUM($J$9:J49))</f>
        <v>n-c</v>
      </c>
      <c r="N49" s="30" t="str">
        <f aca="false">IF(B49="n-c","n-c",J49+K49)</f>
        <v>n-c</v>
      </c>
    </row>
    <row r="50" customFormat="false" ht="16" hidden="false" customHeight="false" outlineLevel="0" collapsed="false">
      <c r="B50" s="32" t="str">
        <f aca="false">IF(ISERROR(IF(B49+1&lt;=$G$4,B49+1,"n-c")),"n-c",IF(B49+1&lt;=$G$4,B49+1,"n-c"))</f>
        <v>n-c</v>
      </c>
      <c r="C50" s="33" t="str">
        <f aca="false">IF(B50&lt;&gt;"n-c",IF($E$4="mensuel",EDATE($E$5,B50),IF($E$4="trimestriel",EDATE($E$5,3*B50),IF($E$4="semestriel",EDATE($E$5,6*B50),EDATE($E$5,12*B50)))),"n-c")</f>
        <v>n-c</v>
      </c>
      <c r="D50" s="34" t="str">
        <f aca="false">IF(B50="n-c","n-c",E49)</f>
        <v>n-c</v>
      </c>
      <c r="E50" s="34" t="str">
        <f aca="false">IF(B50="n-c","n-c",D50-K50)</f>
        <v>n-c</v>
      </c>
      <c r="F50" s="35" t="str">
        <f aca="false">IF(B50&lt;&gt;"n-c",IF($E$3="standard",-IPMT($G$3,B50,$G$4,$C$3),IF($E$3="linear",D50*$G$3,D50*$G$3)),"n-c")</f>
        <v>n-c</v>
      </c>
      <c r="G50" s="36" t="str">
        <f aca="false">IF(ISERROR(F50-ROUND(F50,2)),"n-c",F50-ROUND(F50,2))</f>
        <v>n-c</v>
      </c>
      <c r="H50" s="36" t="str">
        <f aca="false">IF(G50="n-c","n-c",SUM(G$9:$G50)-SUM(I$9:$I49))</f>
        <v>n-c</v>
      </c>
      <c r="I50" s="37" t="str">
        <f aca="false">IF(H50="n-c","n-c",IF(H50&gt;0.01,0.01,IF(H50&lt;-0.01,-0.01,0)))</f>
        <v>n-c</v>
      </c>
      <c r="J50" s="38" t="str">
        <f aca="false">IF(I50="n-c","n-c",ROUND(F50,2)+I50)</f>
        <v>n-c</v>
      </c>
      <c r="K50" s="39" t="str">
        <f aca="false">IF(B50="n-c","n-c",IF(B50=$G$4,D50,ROUND(IF($E$3="standard",-PPMT($G$3,B50,$G$4,$C$3),IF($E$3="linear",$C$3/$G$4,IF(B50=$G$4,$C$3,0))),2)))</f>
        <v>n-c</v>
      </c>
      <c r="L50" s="40" t="str">
        <f aca="false">IF(B50="n-c","n-c",SUM($K$9:K50))</f>
        <v>n-c</v>
      </c>
      <c r="M50" s="40" t="str">
        <f aca="false">IF(B50="n-c","n-c",SUM($J$9:J50))</f>
        <v>n-c</v>
      </c>
      <c r="N50" s="30" t="str">
        <f aca="false">IF(B50="n-c","n-c",J50+K50)</f>
        <v>n-c</v>
      </c>
    </row>
    <row r="51" customFormat="false" ht="16" hidden="false" customHeight="false" outlineLevel="0" collapsed="false">
      <c r="B51" s="32" t="str">
        <f aca="false">IF(ISERROR(IF(B50+1&lt;=$G$4,B50+1,"n-c")),"n-c",IF(B50+1&lt;=$G$4,B50+1,"n-c"))</f>
        <v>n-c</v>
      </c>
      <c r="C51" s="33" t="str">
        <f aca="false">IF(B51&lt;&gt;"n-c",IF($E$4="mensuel",EDATE($E$5,B51),IF($E$4="trimestriel",EDATE($E$5,3*B51),IF($E$4="semestriel",EDATE($E$5,6*B51),EDATE($E$5,12*B51)))),"n-c")</f>
        <v>n-c</v>
      </c>
      <c r="D51" s="34" t="str">
        <f aca="false">IF(B51="n-c","n-c",E50)</f>
        <v>n-c</v>
      </c>
      <c r="E51" s="34" t="str">
        <f aca="false">IF(B51="n-c","n-c",D51-K51)</f>
        <v>n-c</v>
      </c>
      <c r="F51" s="35" t="str">
        <f aca="false">IF(B51&lt;&gt;"n-c",IF($E$3="standard",-IPMT($G$3,B51,$G$4,$C$3),IF($E$3="linear",D51*$G$3,D51*$G$3)),"n-c")</f>
        <v>n-c</v>
      </c>
      <c r="G51" s="36" t="str">
        <f aca="false">IF(ISERROR(F51-ROUND(F51,2)),"n-c",F51-ROUND(F51,2))</f>
        <v>n-c</v>
      </c>
      <c r="H51" s="36" t="str">
        <f aca="false">IF(G51="n-c","n-c",SUM(G$9:$G51)-SUM(I$9:$I50))</f>
        <v>n-c</v>
      </c>
      <c r="I51" s="37" t="str">
        <f aca="false">IF(H51="n-c","n-c",IF(H51&gt;0.01,0.01,IF(H51&lt;-0.01,-0.01,0)))</f>
        <v>n-c</v>
      </c>
      <c r="J51" s="38" t="str">
        <f aca="false">IF(I51="n-c","n-c",ROUND(F51,2)+I51)</f>
        <v>n-c</v>
      </c>
      <c r="K51" s="39" t="str">
        <f aca="false">IF(B51="n-c","n-c",IF(B51=$G$4,D51,ROUND(IF($E$3="standard",-PPMT($G$3,B51,$G$4,$C$3),IF($E$3="linear",$C$3/$G$4,IF(B51=$G$4,$C$3,0))),2)))</f>
        <v>n-c</v>
      </c>
      <c r="L51" s="40" t="str">
        <f aca="false">IF(B51="n-c","n-c",SUM($K$9:K51))</f>
        <v>n-c</v>
      </c>
      <c r="M51" s="40" t="str">
        <f aca="false">IF(B51="n-c","n-c",SUM($J$9:J51))</f>
        <v>n-c</v>
      </c>
      <c r="N51" s="30" t="str">
        <f aca="false">IF(B51="n-c","n-c",J51+K51)</f>
        <v>n-c</v>
      </c>
    </row>
    <row r="52" customFormat="false" ht="16" hidden="false" customHeight="false" outlineLevel="0" collapsed="false">
      <c r="B52" s="32" t="str">
        <f aca="false">IF(ISERROR(IF(B51+1&lt;=$G$4,B51+1,"n-c")),"n-c",IF(B51+1&lt;=$G$4,B51+1,"n-c"))</f>
        <v>n-c</v>
      </c>
      <c r="C52" s="33" t="str">
        <f aca="false">IF(B52&lt;&gt;"n-c",IF($E$4="mensuel",EDATE($E$5,B52),IF($E$4="trimestriel",EDATE($E$5,3*B52),IF($E$4="semestriel",EDATE($E$5,6*B52),EDATE($E$5,12*B52)))),"n-c")</f>
        <v>n-c</v>
      </c>
      <c r="D52" s="34" t="str">
        <f aca="false">IF(B52="n-c","n-c",E51)</f>
        <v>n-c</v>
      </c>
      <c r="E52" s="34" t="str">
        <f aca="false">IF(B52="n-c","n-c",D52-K52)</f>
        <v>n-c</v>
      </c>
      <c r="F52" s="35" t="str">
        <f aca="false">IF(B52&lt;&gt;"n-c",IF($E$3="standard",-IPMT($G$3,B52,$G$4,$C$3),IF($E$3="linear",D52*$G$3,D52*$G$3)),"n-c")</f>
        <v>n-c</v>
      </c>
      <c r="G52" s="36" t="str">
        <f aca="false">IF(ISERROR(F52-ROUND(F52,2)),"n-c",F52-ROUND(F52,2))</f>
        <v>n-c</v>
      </c>
      <c r="H52" s="36" t="str">
        <f aca="false">IF(G52="n-c","n-c",SUM(G$9:$G52)-SUM(I$9:$I51))</f>
        <v>n-c</v>
      </c>
      <c r="I52" s="37" t="str">
        <f aca="false">IF(H52="n-c","n-c",IF(H52&gt;0.01,0.01,IF(H52&lt;-0.01,-0.01,0)))</f>
        <v>n-c</v>
      </c>
      <c r="J52" s="38" t="str">
        <f aca="false">IF(I52="n-c","n-c",ROUND(F52,2)+I52)</f>
        <v>n-c</v>
      </c>
      <c r="K52" s="39" t="str">
        <f aca="false">IF(B52="n-c","n-c",IF(B52=$G$4,D52,ROUND(IF($E$3="standard",-PPMT($G$3,B52,$G$4,$C$3),IF($E$3="linear",$C$3/$G$4,IF(B52=$G$4,$C$3,0))),2)))</f>
        <v>n-c</v>
      </c>
      <c r="L52" s="40" t="str">
        <f aca="false">IF(B52="n-c","n-c",SUM($K$9:K52))</f>
        <v>n-c</v>
      </c>
      <c r="M52" s="40" t="str">
        <f aca="false">IF(B52="n-c","n-c",SUM($J$9:J52))</f>
        <v>n-c</v>
      </c>
      <c r="N52" s="30" t="str">
        <f aca="false">IF(B52="n-c","n-c",J52+K52)</f>
        <v>n-c</v>
      </c>
    </row>
    <row r="53" customFormat="false" ht="16" hidden="false" customHeight="false" outlineLevel="0" collapsed="false">
      <c r="B53" s="32" t="str">
        <f aca="false">IF(ISERROR(IF(B52+1&lt;=$G$4,B52+1,"n-c")),"n-c",IF(B52+1&lt;=$G$4,B52+1,"n-c"))</f>
        <v>n-c</v>
      </c>
      <c r="C53" s="33" t="str">
        <f aca="false">IF(B53&lt;&gt;"n-c",IF($E$4="mensuel",EDATE($E$5,B53),IF($E$4="trimestriel",EDATE($E$5,3*B53),IF($E$4="semestriel",EDATE($E$5,6*B53),EDATE($E$5,12*B53)))),"n-c")</f>
        <v>n-c</v>
      </c>
      <c r="D53" s="34" t="str">
        <f aca="false">IF(B53="n-c","n-c",E52)</f>
        <v>n-c</v>
      </c>
      <c r="E53" s="34" t="str">
        <f aca="false">IF(B53="n-c","n-c",D53-K53)</f>
        <v>n-c</v>
      </c>
      <c r="F53" s="35" t="str">
        <f aca="false">IF(B53&lt;&gt;"n-c",IF($E$3="standard",-IPMT($G$3,B53,$G$4,$C$3),IF($E$3="linear",D53*$G$3,D53*$G$3)),"n-c")</f>
        <v>n-c</v>
      </c>
      <c r="G53" s="36" t="str">
        <f aca="false">IF(ISERROR(F53-ROUND(F53,2)),"n-c",F53-ROUND(F53,2))</f>
        <v>n-c</v>
      </c>
      <c r="H53" s="36" t="str">
        <f aca="false">IF(G53="n-c","n-c",SUM(G$9:$G53)-SUM(I$9:$I52))</f>
        <v>n-c</v>
      </c>
      <c r="I53" s="37" t="str">
        <f aca="false">IF(H53="n-c","n-c",IF(H53&gt;0.01,0.01,IF(H53&lt;-0.01,-0.01,0)))</f>
        <v>n-c</v>
      </c>
      <c r="J53" s="38" t="str">
        <f aca="false">IF(I53="n-c","n-c",ROUND(F53,2)+I53)</f>
        <v>n-c</v>
      </c>
      <c r="K53" s="39" t="str">
        <f aca="false">IF(B53="n-c","n-c",IF(B53=$G$4,D53,ROUND(IF($E$3="standard",-PPMT($G$3,B53,$G$4,$C$3),IF($E$3="linear",$C$3/$G$4,IF(B53=$G$4,$C$3,0))),2)))</f>
        <v>n-c</v>
      </c>
      <c r="L53" s="40" t="str">
        <f aca="false">IF(B53="n-c","n-c",SUM($K$9:K53))</f>
        <v>n-c</v>
      </c>
      <c r="M53" s="40" t="str">
        <f aca="false">IF(B53="n-c","n-c",SUM($J$9:J53))</f>
        <v>n-c</v>
      </c>
      <c r="N53" s="30" t="str">
        <f aca="false">IF(B53="n-c","n-c",J53+K53)</f>
        <v>n-c</v>
      </c>
    </row>
    <row r="54" customFormat="false" ht="16" hidden="false" customHeight="false" outlineLevel="0" collapsed="false">
      <c r="B54" s="32" t="str">
        <f aca="false">IF(ISERROR(IF(B53+1&lt;=$G$4,B53+1,"n-c")),"n-c",IF(B53+1&lt;=$G$4,B53+1,"n-c"))</f>
        <v>n-c</v>
      </c>
      <c r="C54" s="33" t="str">
        <f aca="false">IF(B54&lt;&gt;"n-c",IF($E$4="mensuel",EDATE($E$5,B54),IF($E$4="trimestriel",EDATE($E$5,3*B54),IF($E$4="semestriel",EDATE($E$5,6*B54),EDATE($E$5,12*B54)))),"n-c")</f>
        <v>n-c</v>
      </c>
      <c r="D54" s="34" t="str">
        <f aca="false">IF(B54="n-c","n-c",E53)</f>
        <v>n-c</v>
      </c>
      <c r="E54" s="34" t="str">
        <f aca="false">IF(B54="n-c","n-c",D54-K54)</f>
        <v>n-c</v>
      </c>
      <c r="F54" s="35" t="str">
        <f aca="false">IF(B54&lt;&gt;"n-c",IF($E$3="standard",-IPMT($G$3,B54,$G$4,$C$3),IF($E$3="linear",D54*$G$3,D54*$G$3)),"n-c")</f>
        <v>n-c</v>
      </c>
      <c r="G54" s="36" t="str">
        <f aca="false">IF(ISERROR(F54-ROUND(F54,2)),"n-c",F54-ROUND(F54,2))</f>
        <v>n-c</v>
      </c>
      <c r="H54" s="36" t="str">
        <f aca="false">IF(G54="n-c","n-c",SUM(G$9:$G54)-SUM(I$9:$I53))</f>
        <v>n-c</v>
      </c>
      <c r="I54" s="37" t="str">
        <f aca="false">IF(H54="n-c","n-c",IF(H54&gt;0.01,0.01,IF(H54&lt;-0.01,-0.01,0)))</f>
        <v>n-c</v>
      </c>
      <c r="J54" s="38" t="str">
        <f aca="false">IF(I54="n-c","n-c",ROUND(F54,2)+I54)</f>
        <v>n-c</v>
      </c>
      <c r="K54" s="39" t="str">
        <f aca="false">IF(B54="n-c","n-c",IF(B54=$G$4,D54,ROUND(IF($E$3="standard",-PPMT($G$3,B54,$G$4,$C$3),IF($E$3="linear",$C$3/$G$4,IF(B54=$G$4,$C$3,0))),2)))</f>
        <v>n-c</v>
      </c>
      <c r="L54" s="40" t="str">
        <f aca="false">IF(B54="n-c","n-c",SUM($K$9:K54))</f>
        <v>n-c</v>
      </c>
      <c r="M54" s="40" t="str">
        <f aca="false">IF(B54="n-c","n-c",SUM($J$9:J54))</f>
        <v>n-c</v>
      </c>
      <c r="N54" s="30" t="str">
        <f aca="false">IF(B54="n-c","n-c",J54+K54)</f>
        <v>n-c</v>
      </c>
    </row>
    <row r="55" customFormat="false" ht="16" hidden="false" customHeight="false" outlineLevel="0" collapsed="false">
      <c r="B55" s="32" t="str">
        <f aca="false">IF(ISERROR(IF(B54+1&lt;=$G$4,B54+1,"n-c")),"n-c",IF(B54+1&lt;=$G$4,B54+1,"n-c"))</f>
        <v>n-c</v>
      </c>
      <c r="C55" s="33" t="str">
        <f aca="false">IF(B55&lt;&gt;"n-c",IF($E$4="mensuel",EDATE($E$5,B55),IF($E$4="trimestriel",EDATE($E$5,3*B55),IF($E$4="semestriel",EDATE($E$5,6*B55),EDATE($E$5,12*B55)))),"n-c")</f>
        <v>n-c</v>
      </c>
      <c r="D55" s="34" t="str">
        <f aca="false">IF(B55="n-c","n-c",E54)</f>
        <v>n-c</v>
      </c>
      <c r="E55" s="34" t="str">
        <f aca="false">IF(B55="n-c","n-c",D55-K55)</f>
        <v>n-c</v>
      </c>
      <c r="F55" s="35" t="str">
        <f aca="false">IF(B55&lt;&gt;"n-c",IF($E$3="standard",-IPMT($G$3,B55,$G$4,$C$3),IF($E$3="linear",D55*$G$3,D55*$G$3)),"n-c")</f>
        <v>n-c</v>
      </c>
      <c r="G55" s="36" t="str">
        <f aca="false">IF(ISERROR(F55-ROUND(F55,2)),"n-c",F55-ROUND(F55,2))</f>
        <v>n-c</v>
      </c>
      <c r="H55" s="36" t="str">
        <f aca="false">IF(G55="n-c","n-c",SUM(G$9:$G55)-SUM(I$9:$I54))</f>
        <v>n-c</v>
      </c>
      <c r="I55" s="37" t="str">
        <f aca="false">IF(H55="n-c","n-c",IF(H55&gt;0.01,0.01,IF(H55&lt;-0.01,-0.01,0)))</f>
        <v>n-c</v>
      </c>
      <c r="J55" s="38" t="str">
        <f aca="false">IF(I55="n-c","n-c",ROUND(F55,2)+I55)</f>
        <v>n-c</v>
      </c>
      <c r="K55" s="39" t="str">
        <f aca="false">IF(B55="n-c","n-c",IF(B55=$G$4,D55,ROUND(IF($E$3="standard",-PPMT($G$3,B55,$G$4,$C$3),IF($E$3="linear",$C$3/$G$4,IF(B55=$G$4,$C$3,0))),2)))</f>
        <v>n-c</v>
      </c>
      <c r="L55" s="40" t="str">
        <f aca="false">IF(B55="n-c","n-c",SUM($K$9:K55))</f>
        <v>n-c</v>
      </c>
      <c r="M55" s="40" t="str">
        <f aca="false">IF(B55="n-c","n-c",SUM($J$9:J55))</f>
        <v>n-c</v>
      </c>
      <c r="N55" s="30" t="str">
        <f aca="false">IF(B55="n-c","n-c",J55+K55)</f>
        <v>n-c</v>
      </c>
    </row>
    <row r="56" customFormat="false" ht="16" hidden="false" customHeight="false" outlineLevel="0" collapsed="false">
      <c r="B56" s="32" t="str">
        <f aca="false">IF(ISERROR(IF(B55+1&lt;=$G$4,B55+1,"n-c")),"n-c",IF(B55+1&lt;=$G$4,B55+1,"n-c"))</f>
        <v>n-c</v>
      </c>
      <c r="C56" s="33" t="str">
        <f aca="false">IF(B56&lt;&gt;"n-c",IF($E$4="mensuel",EDATE($E$5,B56),IF($E$4="trimestriel",EDATE($E$5,3*B56),IF($E$4="semestriel",EDATE($E$5,6*B56),EDATE($E$5,12*B56)))),"n-c")</f>
        <v>n-c</v>
      </c>
      <c r="D56" s="42" t="str">
        <f aca="false">IF(B56="n-c","n-c",E55)</f>
        <v>n-c</v>
      </c>
      <c r="E56" s="34" t="str">
        <f aca="false">IF(B56="n-c","n-c",D56-K56)</f>
        <v>n-c</v>
      </c>
      <c r="F56" s="35" t="str">
        <f aca="false">IF(B56&lt;&gt;"n-c",IF($E$3="standard",-IPMT($G$3,B56,$G$4,$C$3),IF($E$3="linear",D56*$G$3,D56*$G$3)),"n-c")</f>
        <v>n-c</v>
      </c>
      <c r="G56" s="36" t="str">
        <f aca="false">IF(ISERROR(F56-ROUND(F56,2)),"n-c",F56-ROUND(F56,2))</f>
        <v>n-c</v>
      </c>
      <c r="H56" s="36" t="str">
        <f aca="false">IF(G56="n-c","n-c",SUM(G$9:$G56)-SUM(I$9:$I55))</f>
        <v>n-c</v>
      </c>
      <c r="I56" s="37" t="str">
        <f aca="false">IF(H56="n-c","n-c",IF(H56&gt;0.01,0.01,IF(H56&lt;-0.01,-0.01,0)))</f>
        <v>n-c</v>
      </c>
      <c r="J56" s="38" t="str">
        <f aca="false">IF(I56="n-c","n-c",ROUND(F56,2)+I56)</f>
        <v>n-c</v>
      </c>
      <c r="K56" s="39" t="str">
        <f aca="false">IF(B56="n-c","n-c",IF(B56=$G$4,D56,ROUND(IF($E$3="standard",-PPMT($G$3,B56,$G$4,$C$3),IF($E$3="linear",$C$3/$G$4,IF(B56=$G$4,$C$3,0))),2)))</f>
        <v>n-c</v>
      </c>
      <c r="L56" s="40" t="str">
        <f aca="false">IF(B56="n-c","n-c",SUM($K$9:K56))</f>
        <v>n-c</v>
      </c>
      <c r="M56" s="40" t="str">
        <f aca="false">IF(B56="n-c","n-c",SUM($J$9:J56))</f>
        <v>n-c</v>
      </c>
      <c r="N56" s="30" t="str">
        <f aca="false">IF(B56="n-c","n-c",J56+K56)</f>
        <v>n-c</v>
      </c>
    </row>
    <row r="57" customFormat="false" ht="16" hidden="false" customHeight="false" outlineLevel="0" collapsed="false">
      <c r="B57" s="32" t="str">
        <f aca="false">IF(ISERROR(IF(B56+1&lt;=$G$4,B56+1,"n-c")),"n-c",IF(B56+1&lt;=$G$4,B56+1,"n-c"))</f>
        <v>n-c</v>
      </c>
      <c r="C57" s="33" t="str">
        <f aca="false">IF(B57&lt;&gt;"n-c",IF($E$4="mensuel",EDATE($E$5,B57),IF($E$4="trimestriel",EDATE($E$5,3*B57),IF($E$4="semestriel",EDATE($E$5,6*B57),EDATE($E$5,12*B57)))),"n-c")</f>
        <v>n-c</v>
      </c>
      <c r="D57" s="34" t="str">
        <f aca="false">IF(B57="n-c","n-c",E56)</f>
        <v>n-c</v>
      </c>
      <c r="E57" s="34" t="str">
        <f aca="false">IF(B57="n-c","n-c",D57-K57)</f>
        <v>n-c</v>
      </c>
      <c r="F57" s="35" t="str">
        <f aca="false">IF(B57&lt;&gt;"n-c",IF($E$3="standard",-IPMT($G$3,B57,$G$4,$C$3),IF($E$3="linear",D57*$G$3,D57*$G$3)),"n-c")</f>
        <v>n-c</v>
      </c>
      <c r="G57" s="36" t="str">
        <f aca="false">IF(ISERROR(F57-ROUND(F57,2)),"n-c",F57-ROUND(F57,2))</f>
        <v>n-c</v>
      </c>
      <c r="H57" s="36" t="str">
        <f aca="false">IF(G57="n-c","n-c",SUM(G$9:$G57)-SUM(I$9:$I56))</f>
        <v>n-c</v>
      </c>
      <c r="I57" s="37" t="str">
        <f aca="false">IF(H57="n-c","n-c",IF(H57&gt;0.01,0.01,IF(H57&lt;-0.01,-0.01,0)))</f>
        <v>n-c</v>
      </c>
      <c r="J57" s="38" t="str">
        <f aca="false">IF(I57="n-c","n-c",ROUND(F57,2)+I57)</f>
        <v>n-c</v>
      </c>
      <c r="K57" s="39" t="str">
        <f aca="false">IF(B57="n-c","n-c",IF(B57=$G$4,D57,ROUND(IF($E$3="standard",-PPMT($G$3,B57,$G$4,$C$3),IF($E$3="linear",$C$3/$G$4,IF(B57=$G$4,$C$3,0))),2)))</f>
        <v>n-c</v>
      </c>
      <c r="L57" s="40" t="str">
        <f aca="false">IF(B57="n-c","n-c",SUM($K$9:K57))</f>
        <v>n-c</v>
      </c>
      <c r="M57" s="40" t="str">
        <f aca="false">IF(B57="n-c","n-c",SUM($J$9:J57))</f>
        <v>n-c</v>
      </c>
      <c r="N57" s="30" t="str">
        <f aca="false">IF(B57="n-c","n-c",J57+K57)</f>
        <v>n-c</v>
      </c>
    </row>
    <row r="58" customFormat="false" ht="16" hidden="false" customHeight="false" outlineLevel="0" collapsed="false">
      <c r="B58" s="32" t="str">
        <f aca="false">IF(ISERROR(IF(B57+1&lt;=$G$4,B57+1,"n-c")),"n-c",IF(B57+1&lt;=$G$4,B57+1,"n-c"))</f>
        <v>n-c</v>
      </c>
      <c r="C58" s="33" t="str">
        <f aca="false">IF(B58&lt;&gt;"n-c",IF($E$4="mensuel",EDATE($E$5,B58),IF($E$4="trimestriel",EDATE($E$5,3*B58),IF($E$4="semestriel",EDATE($E$5,6*B58),EDATE($E$5,12*B58)))),"n-c")</f>
        <v>n-c</v>
      </c>
      <c r="D58" s="34" t="str">
        <f aca="false">IF(B58="n-c","n-c",E57)</f>
        <v>n-c</v>
      </c>
      <c r="E58" s="34" t="str">
        <f aca="false">IF(B58="n-c","n-c",D58-K58)</f>
        <v>n-c</v>
      </c>
      <c r="F58" s="35" t="str">
        <f aca="false">IF(B58&lt;&gt;"n-c",IF($E$3="standard",-IPMT($G$3,B58,$G$4,$C$3),IF($E$3="linear",D58*$G$3,D58*$G$3)),"n-c")</f>
        <v>n-c</v>
      </c>
      <c r="G58" s="36" t="str">
        <f aca="false">IF(ISERROR(F58-ROUND(F58,2)),"n-c",F58-ROUND(F58,2))</f>
        <v>n-c</v>
      </c>
      <c r="H58" s="36" t="str">
        <f aca="false">IF(G58="n-c","n-c",SUM(G$9:$G58)-SUM(I$9:$I57))</f>
        <v>n-c</v>
      </c>
      <c r="I58" s="37" t="str">
        <f aca="false">IF(H58="n-c","n-c",IF(H58&gt;0.01,0.01,IF(H58&lt;-0.01,-0.01,0)))</f>
        <v>n-c</v>
      </c>
      <c r="J58" s="38" t="str">
        <f aca="false">IF(I58="n-c","n-c",ROUND(F58,2)+I58)</f>
        <v>n-c</v>
      </c>
      <c r="K58" s="39" t="str">
        <f aca="false">IF(B58="n-c","n-c",IF(B58=$G$4,D58,ROUND(IF($E$3="standard",-PPMT($G$3,B58,$G$4,$C$3),IF($E$3="linear",$C$3/$G$4,IF(B58=$G$4,$C$3,0))),2)))</f>
        <v>n-c</v>
      </c>
      <c r="L58" s="40" t="str">
        <f aca="false">IF(B58="n-c","n-c",SUM($K$9:K58))</f>
        <v>n-c</v>
      </c>
      <c r="M58" s="40" t="str">
        <f aca="false">IF(B58="n-c","n-c",SUM($J$9:J58))</f>
        <v>n-c</v>
      </c>
      <c r="N58" s="30" t="str">
        <f aca="false">IF(B58="n-c","n-c",J58+K58)</f>
        <v>n-c</v>
      </c>
    </row>
    <row r="59" customFormat="false" ht="16" hidden="false" customHeight="false" outlineLevel="0" collapsed="false">
      <c r="B59" s="32" t="str">
        <f aca="false">IF(ISERROR(IF(B58+1&lt;=$G$4,B58+1,"n-c")),"n-c",IF(B58+1&lt;=$G$4,B58+1,"n-c"))</f>
        <v>n-c</v>
      </c>
      <c r="C59" s="33" t="str">
        <f aca="false">IF(B59&lt;&gt;"n-c",IF($E$4="mensuel",EDATE($E$5,B59),IF($E$4="trimestriel",EDATE($E$5,3*B59),IF($E$4="semestriel",EDATE($E$5,6*B59),EDATE($E$5,12*B59)))),"n-c")</f>
        <v>n-c</v>
      </c>
      <c r="D59" s="34" t="str">
        <f aca="false">IF(B59="n-c","n-c",E58)</f>
        <v>n-c</v>
      </c>
      <c r="E59" s="34" t="str">
        <f aca="false">IF(B59="n-c","n-c",D59-K59)</f>
        <v>n-c</v>
      </c>
      <c r="F59" s="35" t="str">
        <f aca="false">IF(B59&lt;&gt;"n-c",IF($E$3="standard",-IPMT($G$3,B59,$G$4,$C$3),IF($E$3="linear",D59*$G$3,D59*$G$3)),"n-c")</f>
        <v>n-c</v>
      </c>
      <c r="G59" s="36" t="str">
        <f aca="false">IF(ISERROR(F59-ROUND(F59,2)),"n-c",F59-ROUND(F59,2))</f>
        <v>n-c</v>
      </c>
      <c r="H59" s="36" t="str">
        <f aca="false">IF(G59="n-c","n-c",SUM(G$9:$G59)-SUM(I$9:$I58))</f>
        <v>n-c</v>
      </c>
      <c r="I59" s="37" t="str">
        <f aca="false">IF(H59="n-c","n-c",IF(H59&gt;0.01,0.01,IF(H59&lt;-0.01,-0.01,0)))</f>
        <v>n-c</v>
      </c>
      <c r="J59" s="38" t="str">
        <f aca="false">IF(I59="n-c","n-c",ROUND(F59,2)+I59)</f>
        <v>n-c</v>
      </c>
      <c r="K59" s="39" t="str">
        <f aca="false">IF(B59="n-c","n-c",IF(B59=$G$4,D59,ROUND(IF($E$3="standard",-PPMT($G$3,B59,$G$4,$C$3),IF($E$3="linear",$C$3/$G$4,IF(B59=$G$4,$C$3,0))),2)))</f>
        <v>n-c</v>
      </c>
      <c r="L59" s="40" t="str">
        <f aca="false">IF(B59="n-c","n-c",SUM($K$9:K59))</f>
        <v>n-c</v>
      </c>
      <c r="M59" s="40" t="str">
        <f aca="false">IF(B59="n-c","n-c",SUM($J$9:J59))</f>
        <v>n-c</v>
      </c>
      <c r="N59" s="30" t="str">
        <f aca="false">IF(B59="n-c","n-c",J59+K59)</f>
        <v>n-c</v>
      </c>
    </row>
    <row r="60" customFormat="false" ht="16" hidden="false" customHeight="false" outlineLevel="0" collapsed="false">
      <c r="B60" s="32" t="str">
        <f aca="false">IF(ISERROR(IF(B59+1&lt;=$G$4,B59+1,"n-c")),"n-c",IF(B59+1&lt;=$G$4,B59+1,"n-c"))</f>
        <v>n-c</v>
      </c>
      <c r="C60" s="33" t="str">
        <f aca="false">IF(B60&lt;&gt;"n-c",IF($E$4="mensuel",EDATE($E$5,B60),IF($E$4="trimestriel",EDATE($E$5,3*B60),IF($E$4="semestriel",EDATE($E$5,6*B60),EDATE($E$5,12*B60)))),"n-c")</f>
        <v>n-c</v>
      </c>
      <c r="D60" s="34" t="str">
        <f aca="false">IF(B60="n-c","n-c",E59)</f>
        <v>n-c</v>
      </c>
      <c r="E60" s="34" t="str">
        <f aca="false">IF(B60="n-c","n-c",D60-K60)</f>
        <v>n-c</v>
      </c>
      <c r="F60" s="35" t="str">
        <f aca="false">IF(B60&lt;&gt;"n-c",IF($E$3="standard",-IPMT($G$3,B60,$G$4,$C$3),IF($E$3="linear",D60*$G$3,D60*$G$3)),"n-c")</f>
        <v>n-c</v>
      </c>
      <c r="G60" s="36" t="str">
        <f aca="false">IF(ISERROR(F60-ROUND(F60,2)),"n-c",F60-ROUND(F60,2))</f>
        <v>n-c</v>
      </c>
      <c r="H60" s="36" t="str">
        <f aca="false">IF(G60="n-c","n-c",SUM(G$9:$G60)-SUM(I$9:$I59))</f>
        <v>n-c</v>
      </c>
      <c r="I60" s="37" t="str">
        <f aca="false">IF(H60="n-c","n-c",IF(H60&gt;0.01,0.01,IF(H60&lt;-0.01,-0.01,0)))</f>
        <v>n-c</v>
      </c>
      <c r="J60" s="38" t="str">
        <f aca="false">IF(I60="n-c","n-c",ROUND(F60,2)+I60)</f>
        <v>n-c</v>
      </c>
      <c r="K60" s="39" t="str">
        <f aca="false">IF(B60="n-c","n-c",IF(B60=$G$4,D60,ROUND(IF($E$3="standard",-PPMT($G$3,B60,$G$4,$C$3),IF($E$3="linear",$C$3/$G$4,IF(B60=$G$4,$C$3,0))),2)))</f>
        <v>n-c</v>
      </c>
      <c r="L60" s="40" t="str">
        <f aca="false">IF(B60="n-c","n-c",SUM($K$9:K60))</f>
        <v>n-c</v>
      </c>
      <c r="M60" s="40" t="str">
        <f aca="false">IF(B60="n-c","n-c",SUM($J$9:J60))</f>
        <v>n-c</v>
      </c>
      <c r="N60" s="30" t="str">
        <f aca="false">IF(B60="n-c","n-c",J60+K60)</f>
        <v>n-c</v>
      </c>
    </row>
    <row r="61" customFormat="false" ht="16" hidden="false" customHeight="false" outlineLevel="0" collapsed="false">
      <c r="B61" s="32" t="str">
        <f aca="false">IF(ISERROR(IF(B60+1&lt;=$G$4,B60+1,"n-c")),"n-c",IF(B60+1&lt;=$G$4,B60+1,"n-c"))</f>
        <v>n-c</v>
      </c>
      <c r="C61" s="33" t="str">
        <f aca="false">IF(B61&lt;&gt;"n-c",IF($E$4="mensuel",EDATE($E$5,B61),IF($E$4="trimestriel",EDATE($E$5,3*B61),IF($E$4="semestriel",EDATE($E$5,6*B61),EDATE($E$5,12*B61)))),"n-c")</f>
        <v>n-c</v>
      </c>
      <c r="D61" s="34" t="str">
        <f aca="false">IF(B61="n-c","n-c",E60)</f>
        <v>n-c</v>
      </c>
      <c r="E61" s="34" t="str">
        <f aca="false">IF(B61="n-c","n-c",D61-K61)</f>
        <v>n-c</v>
      </c>
      <c r="F61" s="35" t="str">
        <f aca="false">IF(B61&lt;&gt;"n-c",IF($E$3="standard",-IPMT($G$3,B61,$G$4,$C$3),IF($E$3="linear",D61*$G$3,D61*$G$3)),"n-c")</f>
        <v>n-c</v>
      </c>
      <c r="G61" s="36" t="str">
        <f aca="false">IF(ISERROR(F61-ROUND(F61,2)),"n-c",F61-ROUND(F61,2))</f>
        <v>n-c</v>
      </c>
      <c r="H61" s="36" t="str">
        <f aca="false">IF(G61="n-c","n-c",SUM(G$9:$G61)-SUM(I$9:$I60))</f>
        <v>n-c</v>
      </c>
      <c r="I61" s="37" t="str">
        <f aca="false">IF(H61="n-c","n-c",IF(H61&gt;0.01,0.01,IF(H61&lt;-0.01,-0.01,0)))</f>
        <v>n-c</v>
      </c>
      <c r="J61" s="38" t="str">
        <f aca="false">IF(I61="n-c","n-c",ROUND(F61,2)+I61)</f>
        <v>n-c</v>
      </c>
      <c r="K61" s="39" t="str">
        <f aca="false">IF(B61="n-c","n-c",IF(B61=$G$4,D61,ROUND(IF($E$3="standard",-PPMT($G$3,B61,$G$4,$C$3),IF($E$3="linear",$C$3/$G$4,IF(B61=$G$4,$C$3,0))),2)))</f>
        <v>n-c</v>
      </c>
      <c r="L61" s="40" t="str">
        <f aca="false">IF(B61="n-c","n-c",SUM($K$9:K61))</f>
        <v>n-c</v>
      </c>
      <c r="M61" s="40" t="str">
        <f aca="false">IF(B61="n-c","n-c",SUM($J$9:J61))</f>
        <v>n-c</v>
      </c>
      <c r="N61" s="30" t="str">
        <f aca="false">IF(B61="n-c","n-c",J61+K61)</f>
        <v>n-c</v>
      </c>
    </row>
    <row r="62" customFormat="false" ht="16" hidden="false" customHeight="false" outlineLevel="0" collapsed="false">
      <c r="B62" s="32" t="str">
        <f aca="false">IF(ISERROR(IF(B61+1&lt;=$G$4,B61+1,"n-c")),"n-c",IF(B61+1&lt;=$G$4,B61+1,"n-c"))</f>
        <v>n-c</v>
      </c>
      <c r="C62" s="33" t="str">
        <f aca="false">IF(B62&lt;&gt;"n-c",IF($E$4="mensuel",EDATE($E$5,B62),IF($E$4="trimestriel",EDATE($E$5,3*B62),IF($E$4="semestriel",EDATE($E$5,6*B62),EDATE($E$5,12*B62)))),"n-c")</f>
        <v>n-c</v>
      </c>
      <c r="D62" s="34" t="str">
        <f aca="false">IF(B62="n-c","n-c",E61)</f>
        <v>n-c</v>
      </c>
      <c r="E62" s="34" t="str">
        <f aca="false">IF(B62="n-c","n-c",D62-K62)</f>
        <v>n-c</v>
      </c>
      <c r="F62" s="35" t="str">
        <f aca="false">IF(B62&lt;&gt;"n-c",IF($E$3="standard",-IPMT($G$3,B62,$G$4,$C$3),IF($E$3="linear",D62*$G$3,D62*$G$3)),"n-c")</f>
        <v>n-c</v>
      </c>
      <c r="G62" s="36" t="str">
        <f aca="false">IF(ISERROR(F62-ROUND(F62,2)),"n-c",F62-ROUND(F62,2))</f>
        <v>n-c</v>
      </c>
      <c r="H62" s="36" t="str">
        <f aca="false">IF(G62="n-c","n-c",SUM(G$9:$G62)-SUM(I$9:$I61))</f>
        <v>n-c</v>
      </c>
      <c r="I62" s="37" t="str">
        <f aca="false">IF(H62="n-c","n-c",IF(H62&gt;0.01,0.01,IF(H62&lt;-0.01,-0.01,0)))</f>
        <v>n-c</v>
      </c>
      <c r="J62" s="38" t="str">
        <f aca="false">IF(I62="n-c","n-c",ROUND(F62,2)+I62)</f>
        <v>n-c</v>
      </c>
      <c r="K62" s="39" t="str">
        <f aca="false">IF(B62="n-c","n-c",IF(B62=$G$4,D62,ROUND(IF($E$3="standard",-PPMT($G$3,B62,$G$4,$C$3),IF($E$3="linear",$C$3/$G$4,IF(B62=$G$4,$C$3,0))),2)))</f>
        <v>n-c</v>
      </c>
      <c r="L62" s="40" t="str">
        <f aca="false">IF(B62="n-c","n-c",SUM($K$9:K62))</f>
        <v>n-c</v>
      </c>
      <c r="M62" s="40" t="str">
        <f aca="false">IF(B62="n-c","n-c",SUM($J$9:J62))</f>
        <v>n-c</v>
      </c>
      <c r="N62" s="30" t="str">
        <f aca="false">IF(B62="n-c","n-c",J62+K62)</f>
        <v>n-c</v>
      </c>
    </row>
    <row r="63" customFormat="false" ht="16" hidden="false" customHeight="false" outlineLevel="0" collapsed="false">
      <c r="B63" s="32" t="str">
        <f aca="false">IF(ISERROR(IF(B62+1&lt;=$G$4,B62+1,"n-c")),"n-c",IF(B62+1&lt;=$G$4,B62+1,"n-c"))</f>
        <v>n-c</v>
      </c>
      <c r="C63" s="33" t="str">
        <f aca="false">IF(B63&lt;&gt;"n-c",IF($E$4="mensuel",EDATE($E$5,B63),IF($E$4="trimestriel",EDATE($E$5,3*B63),IF($E$4="semestriel",EDATE($E$5,6*B63),EDATE($E$5,12*B63)))),"n-c")</f>
        <v>n-c</v>
      </c>
      <c r="D63" s="34" t="str">
        <f aca="false">IF(B63="n-c","n-c",E62)</f>
        <v>n-c</v>
      </c>
      <c r="E63" s="34" t="str">
        <f aca="false">IF(B63="n-c","n-c",D63-K63)</f>
        <v>n-c</v>
      </c>
      <c r="F63" s="35" t="str">
        <f aca="false">IF(B63&lt;&gt;"n-c",IF($E$3="standard",-IPMT($G$3,B63,$G$4,$C$3),IF($E$3="linear",D63*$G$3,D63*$G$3)),"n-c")</f>
        <v>n-c</v>
      </c>
      <c r="G63" s="36" t="str">
        <f aca="false">IF(ISERROR(F63-ROUND(F63,2)),"n-c",F63-ROUND(F63,2))</f>
        <v>n-c</v>
      </c>
      <c r="H63" s="36" t="str">
        <f aca="false">IF(G63="n-c","n-c",SUM(G$9:$G63)-SUM(I$9:$I62))</f>
        <v>n-c</v>
      </c>
      <c r="I63" s="37" t="str">
        <f aca="false">IF(H63="n-c","n-c",IF(H63&gt;0.01,0.01,IF(H63&lt;-0.01,-0.01,0)))</f>
        <v>n-c</v>
      </c>
      <c r="J63" s="38" t="str">
        <f aca="false">IF(I63="n-c","n-c",ROUND(F63,2)+I63)</f>
        <v>n-c</v>
      </c>
      <c r="K63" s="39" t="str">
        <f aca="false">IF(B63="n-c","n-c",IF(B63=$G$4,D63,ROUND(IF($E$3="standard",-PPMT($G$3,B63,$G$4,$C$3),IF($E$3="linear",$C$3/$G$4,IF(B63=$G$4,$C$3,0))),2)))</f>
        <v>n-c</v>
      </c>
      <c r="L63" s="40" t="str">
        <f aca="false">IF(B63="n-c","n-c",SUM($K$9:K63))</f>
        <v>n-c</v>
      </c>
      <c r="M63" s="40" t="str">
        <f aca="false">IF(B63="n-c","n-c",SUM($J$9:J63))</f>
        <v>n-c</v>
      </c>
      <c r="N63" s="30" t="str">
        <f aca="false">IF(B63="n-c","n-c",J63+K63)</f>
        <v>n-c</v>
      </c>
    </row>
    <row r="64" customFormat="false" ht="16" hidden="false" customHeight="false" outlineLevel="0" collapsed="false">
      <c r="B64" s="32" t="str">
        <f aca="false">IF(ISERROR(IF(B63+1&lt;=$G$4,B63+1,"n-c")),"n-c",IF(B63+1&lt;=$G$4,B63+1,"n-c"))</f>
        <v>n-c</v>
      </c>
      <c r="C64" s="33" t="str">
        <f aca="false">IF(B64&lt;&gt;"n-c",IF($E$4="mensuel",EDATE($E$5,B64),IF($E$4="trimestriel",EDATE($E$5,3*B64),IF($E$4="semestriel",EDATE($E$5,6*B64),EDATE($E$5,12*B64)))),"n-c")</f>
        <v>n-c</v>
      </c>
      <c r="D64" s="34" t="str">
        <f aca="false">IF(B64="n-c","n-c",E63)</f>
        <v>n-c</v>
      </c>
      <c r="E64" s="34" t="str">
        <f aca="false">IF(B64="n-c","n-c",D64-K64)</f>
        <v>n-c</v>
      </c>
      <c r="F64" s="35" t="str">
        <f aca="false">IF(B64&lt;&gt;"n-c",IF($E$3="standard",-IPMT($G$3,B64,$G$4,$C$3),IF($E$3="linear",D64*$G$3,D64*$G$3)),"n-c")</f>
        <v>n-c</v>
      </c>
      <c r="G64" s="36" t="str">
        <f aca="false">IF(ISERROR(F64-ROUND(F64,2)),"n-c",F64-ROUND(F64,2))</f>
        <v>n-c</v>
      </c>
      <c r="H64" s="36" t="str">
        <f aca="false">IF(G64="n-c","n-c",SUM(G$9:$G64)-SUM(I$9:$I63))</f>
        <v>n-c</v>
      </c>
      <c r="I64" s="37" t="str">
        <f aca="false">IF(H64="n-c","n-c",IF(H64&gt;0.01,0.01,IF(H64&lt;-0.01,-0.01,0)))</f>
        <v>n-c</v>
      </c>
      <c r="J64" s="38" t="str">
        <f aca="false">IF(I64="n-c","n-c",ROUND(F64,2)+I64)</f>
        <v>n-c</v>
      </c>
      <c r="K64" s="39" t="str">
        <f aca="false">IF(B64="n-c","n-c",IF(B64=$G$4,D64,ROUND(IF($E$3="standard",-PPMT($G$3,B64,$G$4,$C$3),IF($E$3="linear",$C$3/$G$4,IF(B64=$G$4,$C$3,0))),2)))</f>
        <v>n-c</v>
      </c>
      <c r="L64" s="40" t="str">
        <f aca="false">IF(B64="n-c","n-c",SUM($K$9:K64))</f>
        <v>n-c</v>
      </c>
      <c r="M64" s="40" t="str">
        <f aca="false">IF(B64="n-c","n-c",SUM($J$9:J64))</f>
        <v>n-c</v>
      </c>
      <c r="N64" s="30" t="str">
        <f aca="false">IF(B64="n-c","n-c",J64+K64)</f>
        <v>n-c</v>
      </c>
    </row>
    <row r="65" customFormat="false" ht="16" hidden="false" customHeight="false" outlineLevel="0" collapsed="false">
      <c r="B65" s="32" t="str">
        <f aca="false">IF(ISERROR(IF(B64+1&lt;=$G$4,B64+1,"n-c")),"n-c",IF(B64+1&lt;=$G$4,B64+1,"n-c"))</f>
        <v>n-c</v>
      </c>
      <c r="C65" s="33" t="str">
        <f aca="false">IF(B65&lt;&gt;"n-c",IF($E$4="mensuel",EDATE($E$5,B65),IF($E$4="trimestriel",EDATE($E$5,3*B65),IF($E$4="semestriel",EDATE($E$5,6*B65),EDATE($E$5,12*B65)))),"n-c")</f>
        <v>n-c</v>
      </c>
      <c r="D65" s="34" t="str">
        <f aca="false">IF(B65="n-c","n-c",E64)</f>
        <v>n-c</v>
      </c>
      <c r="E65" s="34" t="str">
        <f aca="false">IF(B65="n-c","n-c",D65-K65)</f>
        <v>n-c</v>
      </c>
      <c r="F65" s="35" t="str">
        <f aca="false">IF(B65&lt;&gt;"n-c",IF($E$3="standard",-IPMT($G$3,B65,$G$4,$C$3),IF($E$3="linear",D65*$G$3,D65*$G$3)),"n-c")</f>
        <v>n-c</v>
      </c>
      <c r="G65" s="36" t="str">
        <f aca="false">IF(ISERROR(F65-ROUND(F65,2)),"n-c",F65-ROUND(F65,2))</f>
        <v>n-c</v>
      </c>
      <c r="H65" s="36" t="str">
        <f aca="false">IF(G65="n-c","n-c",SUM(G$9:$G65)-SUM(I$9:$I64))</f>
        <v>n-c</v>
      </c>
      <c r="I65" s="37" t="str">
        <f aca="false">IF(H65="n-c","n-c",IF(H65&gt;0.01,0.01,IF(H65&lt;-0.01,-0.01,0)))</f>
        <v>n-c</v>
      </c>
      <c r="J65" s="38" t="str">
        <f aca="false">IF(I65="n-c","n-c",ROUND(F65,2)+I65)</f>
        <v>n-c</v>
      </c>
      <c r="K65" s="39" t="str">
        <f aca="false">IF(B65="n-c","n-c",IF(B65=$G$4,D65,ROUND(IF($E$3="standard",-PPMT($G$3,B65,$G$4,$C$3),IF($E$3="linear",$C$3/$G$4,IF(B65=$G$4,$C$3,0))),2)))</f>
        <v>n-c</v>
      </c>
      <c r="L65" s="40" t="str">
        <f aca="false">IF(B65="n-c","n-c",SUM($K$9:K65))</f>
        <v>n-c</v>
      </c>
      <c r="M65" s="40" t="str">
        <f aca="false">IF(B65="n-c","n-c",SUM($J$9:J65))</f>
        <v>n-c</v>
      </c>
      <c r="N65" s="30" t="str">
        <f aca="false">IF(B65="n-c","n-c",J65+K65)</f>
        <v>n-c</v>
      </c>
    </row>
    <row r="66" customFormat="false" ht="16" hidden="false" customHeight="false" outlineLevel="0" collapsed="false">
      <c r="B66" s="32" t="str">
        <f aca="false">IF(ISERROR(IF(B65+1&lt;=$G$4,B65+1,"n-c")),"n-c",IF(B65+1&lt;=$G$4,B65+1,"n-c"))</f>
        <v>n-c</v>
      </c>
      <c r="C66" s="33" t="str">
        <f aca="false">IF(B66&lt;&gt;"n-c",IF($E$4="mensuel",EDATE($E$5,B66),IF($E$4="trimestriel",EDATE($E$5,3*B66),IF($E$4="semestriel",EDATE($E$5,6*B66),EDATE($E$5,12*B66)))),"n-c")</f>
        <v>n-c</v>
      </c>
      <c r="D66" s="34" t="str">
        <f aca="false">IF(B66="n-c","n-c",E65)</f>
        <v>n-c</v>
      </c>
      <c r="E66" s="34" t="str">
        <f aca="false">IF(B66="n-c","n-c",D66-K66)</f>
        <v>n-c</v>
      </c>
      <c r="F66" s="35" t="str">
        <f aca="false">IF(B66&lt;&gt;"n-c",IF($E$3="standard",-IPMT($G$3,B66,$G$4,$C$3),IF($E$3="linear",D66*$G$3,D66*$G$3)),"n-c")</f>
        <v>n-c</v>
      </c>
      <c r="G66" s="36" t="str">
        <f aca="false">IF(ISERROR(F66-ROUND(F66,2)),"n-c",F66-ROUND(F66,2))</f>
        <v>n-c</v>
      </c>
      <c r="H66" s="36" t="str">
        <f aca="false">IF(G66="n-c","n-c",SUM(G$9:$G66)-SUM(I$9:$I65))</f>
        <v>n-c</v>
      </c>
      <c r="I66" s="37" t="str">
        <f aca="false">IF(H66="n-c","n-c",IF(H66&gt;0.01,0.01,IF(H66&lt;-0.01,-0.01,0)))</f>
        <v>n-c</v>
      </c>
      <c r="J66" s="38" t="str">
        <f aca="false">IF(I66="n-c","n-c",ROUND(F66,2)+I66)</f>
        <v>n-c</v>
      </c>
      <c r="K66" s="39" t="str">
        <f aca="false">IF(B66="n-c","n-c",IF(B66=$G$4,D66,ROUND(IF($E$3="standard",-PPMT($G$3,B66,$G$4,$C$3),IF($E$3="linear",$C$3/$G$4,IF(B66=$G$4,$C$3,0))),2)))</f>
        <v>n-c</v>
      </c>
      <c r="L66" s="40" t="str">
        <f aca="false">IF(B66="n-c","n-c",SUM($K$9:K66))</f>
        <v>n-c</v>
      </c>
      <c r="M66" s="40" t="str">
        <f aca="false">IF(B66="n-c","n-c",SUM($J$9:J66))</f>
        <v>n-c</v>
      </c>
      <c r="N66" s="30" t="str">
        <f aca="false">IF(B66="n-c","n-c",J66+K66)</f>
        <v>n-c</v>
      </c>
    </row>
    <row r="67" customFormat="false" ht="16" hidden="false" customHeight="false" outlineLevel="0" collapsed="false">
      <c r="B67" s="32" t="str">
        <f aca="false">IF(ISERROR(IF(B66+1&lt;=$G$4,B66+1,"n-c")),"n-c",IF(B66+1&lt;=$G$4,B66+1,"n-c"))</f>
        <v>n-c</v>
      </c>
      <c r="C67" s="33" t="str">
        <f aca="false">IF(B67&lt;&gt;"n-c",IF($E$4="mensuel",EDATE($E$5,B67),IF($E$4="trimestriel",EDATE($E$5,3*B67),IF($E$4="semestriel",EDATE($E$5,6*B67),EDATE($E$5,12*B67)))),"n-c")</f>
        <v>n-c</v>
      </c>
      <c r="D67" s="34" t="str">
        <f aca="false">IF(B67="n-c","n-c",E66)</f>
        <v>n-c</v>
      </c>
      <c r="E67" s="34" t="str">
        <f aca="false">IF(B67="n-c","n-c",D67-K67)</f>
        <v>n-c</v>
      </c>
      <c r="F67" s="35" t="str">
        <f aca="false">IF(B67&lt;&gt;"n-c",IF($E$3="standard",-IPMT($G$3,B67,$G$4,$C$3),IF($E$3="linear",D67*$G$3,D67*$G$3)),"n-c")</f>
        <v>n-c</v>
      </c>
      <c r="G67" s="36" t="str">
        <f aca="false">IF(ISERROR(F67-ROUND(F67,2)),"n-c",F67-ROUND(F67,2))</f>
        <v>n-c</v>
      </c>
      <c r="H67" s="36" t="str">
        <f aca="false">IF(G67="n-c","n-c",SUM(G$9:$G67)-SUM(I$9:$I66))</f>
        <v>n-c</v>
      </c>
      <c r="I67" s="37" t="str">
        <f aca="false">IF(H67="n-c","n-c",IF(H67&gt;0.01,0.01,IF(H67&lt;-0.01,-0.01,0)))</f>
        <v>n-c</v>
      </c>
      <c r="J67" s="38" t="str">
        <f aca="false">IF(I67="n-c","n-c",ROUND(F67,2)+I67)</f>
        <v>n-c</v>
      </c>
      <c r="K67" s="39" t="str">
        <f aca="false">IF(B67="n-c","n-c",IF(B67=$G$4,D67,ROUND(IF($E$3="standard",-PPMT($G$3,B67,$G$4,$C$3),IF($E$3="linear",$C$3/$G$4,IF(B67=$G$4,$C$3,0))),2)))</f>
        <v>n-c</v>
      </c>
      <c r="L67" s="40" t="str">
        <f aca="false">IF(B67="n-c","n-c",SUM($K$9:K67))</f>
        <v>n-c</v>
      </c>
      <c r="M67" s="40" t="str">
        <f aca="false">IF(B67="n-c","n-c",SUM($J$9:J67))</f>
        <v>n-c</v>
      </c>
      <c r="N67" s="30" t="str">
        <f aca="false">IF(B67="n-c","n-c",J67+K67)</f>
        <v>n-c</v>
      </c>
    </row>
    <row r="68" customFormat="false" ht="17" hidden="false" customHeight="false" outlineLevel="0" collapsed="false">
      <c r="B68" s="32" t="str">
        <f aca="false">IF(ISERROR(IF(B67+1&lt;=$G$4,B67+1,"n-c")),"n-c",IF(B67+1&lt;=$G$4,B67+1,"n-c"))</f>
        <v>n-c</v>
      </c>
      <c r="C68" s="33" t="str">
        <f aca="false">IF(B68&lt;&gt;"n-c",IF($E$4="mensuel",EDATE($E$5,B68),IF($E$4="trimestriel",EDATE($E$5,3*B68),IF($E$4="semestriel",EDATE($E$5,6*B68),EDATE($E$5,12*B68)))),"n-c")</f>
        <v>n-c</v>
      </c>
      <c r="D68" s="42" t="str">
        <f aca="false">IF(B68="n-c","n-c",E67)</f>
        <v>n-c</v>
      </c>
      <c r="E68" s="34" t="str">
        <f aca="false">IF(B68="n-c","n-c",D68-K68)</f>
        <v>n-c</v>
      </c>
      <c r="F68" s="35" t="str">
        <f aca="false">IF(B68&lt;&gt;"n-c",IF($E$3="standard",-IPMT($G$3,B68,$G$4,$C$3),IF($E$3="linear",D68*$G$3,D68*$G$3)),"n-c")</f>
        <v>n-c</v>
      </c>
      <c r="G68" s="36" t="str">
        <f aca="false">IF(ISERROR(F68-ROUND(F68,2)),"n-c",F68-ROUND(F68,2))</f>
        <v>n-c</v>
      </c>
      <c r="H68" s="36" t="str">
        <f aca="false">IF(G68="n-c","n-c",SUM(G$9:$G68)-SUM(I$9:$I67))</f>
        <v>n-c</v>
      </c>
      <c r="I68" s="37" t="str">
        <f aca="false">IF(H68="n-c","n-c",IF(H68&gt;0.01,0.01,IF(H68&lt;-0.01,-0.01,0)))</f>
        <v>n-c</v>
      </c>
      <c r="J68" s="38" t="str">
        <f aca="false">IF(I68="n-c","n-c",ROUND(F68,2)+I68)</f>
        <v>n-c</v>
      </c>
      <c r="K68" s="39" t="str">
        <f aca="false">IF(B68="n-c","n-c",IF(B68=$G$4,D68,ROUND(IF($E$3="standard",-PPMT($G$3,B68,$G$4,$C$3),IF($E$3="linear",$C$3/$G$4,IF(B68=$G$4,$C$3,0))),2)))</f>
        <v>n-c</v>
      </c>
      <c r="L68" s="40" t="str">
        <f aca="false">IF(B68="n-c","n-c",SUM($K$9:K68))</f>
        <v>n-c</v>
      </c>
      <c r="M68" s="40" t="str">
        <f aca="false">IF(B68="n-c","n-c",SUM($J$9:J68))</f>
        <v>n-c</v>
      </c>
      <c r="N68" s="30" t="str">
        <f aca="false">IF(B68="n-c","n-c",J68+K68)</f>
        <v>n-c</v>
      </c>
    </row>
    <row r="69" customFormat="false" ht="17" hidden="false" customHeight="false" outlineLevel="0" collapsed="false">
      <c r="B69" s="43" t="s">
        <v>26</v>
      </c>
      <c r="C69" s="44"/>
      <c r="D69" s="44"/>
      <c r="E69" s="44"/>
      <c r="F69" s="45" t="n">
        <f aca="false">SUM(F9:F68)</f>
        <v>140.0007</v>
      </c>
      <c r="G69" s="45"/>
      <c r="H69" s="45"/>
      <c r="I69" s="45"/>
      <c r="J69" s="45" t="n">
        <f aca="false">SUM(J9:J68)</f>
        <v>140</v>
      </c>
      <c r="K69" s="45" t="n">
        <f aca="false">SUM(K9:K68)</f>
        <v>1000</v>
      </c>
      <c r="L69" s="46"/>
      <c r="M69" s="46"/>
      <c r="N69" s="47" t="n">
        <f aca="false">SUM(N9:N68)</f>
        <v>1140</v>
      </c>
    </row>
  </sheetData>
  <mergeCells count="4">
    <mergeCell ref="A1:N1"/>
    <mergeCell ref="D8:E8"/>
    <mergeCell ref="G8:I8"/>
    <mergeCell ref="K8:M8"/>
  </mergeCells>
  <dataValidations count="2">
    <dataValidation allowBlank="true" operator="between" showDropDown="false" showErrorMessage="true" showInputMessage="true" sqref="E3" type="list">
      <formula1>"standard,linear,in fine"</formula1>
      <formula2>0</formula2>
    </dataValidation>
    <dataValidation allowBlank="true" operator="between" showDropDown="false" showErrorMessage="true" showInputMessage="true" sqref="E4" type="list">
      <formula1>"mensuel,trimestriel,semestriel,annuel"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F9" activeCellId="0" sqref="F9"/>
    </sheetView>
  </sheetViews>
  <sheetFormatPr defaultRowHeight="16"/>
  <cols>
    <col collapsed="false" hidden="false" max="1" min="1" style="0" width="4"/>
    <col collapsed="false" hidden="false" max="2" min="2" style="1" width="17.162962962963"/>
    <col collapsed="false" hidden="false" max="7" min="3" style="0" width="17.162962962963"/>
    <col collapsed="false" hidden="false" max="8" min="8" style="0" width="14"/>
    <col collapsed="false" hidden="false" max="9" min="9" style="0" width="10.1666666666667"/>
    <col collapsed="false" hidden="false" max="10" min="10" style="0" width="17.162962962963"/>
    <col collapsed="false" hidden="false" max="13" min="11" style="0" width="16.6666666666667"/>
    <col collapsed="false" hidden="false" max="14" min="14" style="0" width="18.3296296296296"/>
    <col collapsed="false" hidden="false" max="15" min="15" style="0" width="10.5296296296296"/>
    <col collapsed="false" hidden="false" max="21" min="16" style="0" width="17.162962962963"/>
    <col collapsed="false" hidden="false" max="22" min="22" style="0" width="14"/>
    <col collapsed="false" hidden="false" max="23" min="23" style="0" width="10.1666666666667"/>
    <col collapsed="false" hidden="false" max="24" min="24" style="0" width="17.162962962963"/>
    <col collapsed="false" hidden="false" max="27" min="25" style="0" width="16.6666666666667"/>
    <col collapsed="false" hidden="false" max="28" min="28" style="0" width="18.3296296296296"/>
    <col collapsed="false" hidden="false" max="30" min="29" style="0" width="10.5296296296296"/>
    <col collapsed="false" hidden="false" max="31" min="31" style="0" width="11.162962962963"/>
    <col collapsed="false" hidden="false" max="32" min="32" style="0" width="11.3333333333333"/>
    <col collapsed="false" hidden="false" max="33" min="33" style="0" width="12.3333333333333"/>
    <col collapsed="false" hidden="false" max="1025" min="34" style="0" width="10.5296296296296"/>
  </cols>
  <sheetData>
    <row r="1" customFormat="false" ht="24" hidden="false" customHeight="false" outlineLevel="0" collapsed="false">
      <c r="A1" s="2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7" hidden="false" customHeight="false" outlineLevel="0" collapsed="false">
      <c r="B2" s="0"/>
    </row>
    <row r="3" customFormat="false" ht="17" hidden="false" customHeight="false" outlineLevel="0" collapsed="false">
      <c r="B3" s="3" t="s">
        <v>1</v>
      </c>
      <c r="C3" s="4" t="n">
        <v>250</v>
      </c>
      <c r="D3" s="5" t="s">
        <v>2</v>
      </c>
      <c r="E3" s="6" t="s">
        <v>3</v>
      </c>
      <c r="F3" s="5" t="s">
        <v>4</v>
      </c>
      <c r="G3" s="7" t="n">
        <f aca="false">IF($E$4="mensuel",$C$4/12,IF($E$4="trimestriel",$C$4/4,IF($E$4="semestriel",$C$4/2,$C$4)))</f>
        <v>0.07</v>
      </c>
      <c r="J3" s="48" t="s">
        <v>28</v>
      </c>
      <c r="K3" s="49" t="s">
        <v>29</v>
      </c>
    </row>
    <row r="4" customFormat="false" ht="17" hidden="false" customHeight="false" outlineLevel="0" collapsed="false">
      <c r="B4" s="8" t="s">
        <v>5</v>
      </c>
      <c r="C4" s="9" t="n">
        <v>0.07</v>
      </c>
      <c r="D4" s="10" t="s">
        <v>6</v>
      </c>
      <c r="E4" s="11" t="s">
        <v>7</v>
      </c>
      <c r="F4" s="10" t="s">
        <v>8</v>
      </c>
      <c r="G4" s="12" t="n">
        <f aca="false">IF($E$4="mensuel",$C$5,IF($E$4="trimestriel",$C$5/3,IF($E$4="semestriel",$C$5/6,$C$5/12)))</f>
        <v>3</v>
      </c>
      <c r="I4" s="13"/>
      <c r="J4" s="50" t="s">
        <v>30</v>
      </c>
      <c r="K4" s="51" t="n">
        <v>0</v>
      </c>
    </row>
    <row r="5" customFormat="false" ht="17" hidden="false" customHeight="false" outlineLevel="0" collapsed="false">
      <c r="B5" s="14" t="s">
        <v>9</v>
      </c>
      <c r="C5" s="15" t="n">
        <v>36</v>
      </c>
      <c r="D5" s="16" t="s">
        <v>10</v>
      </c>
      <c r="E5" s="17" t="n">
        <v>43830</v>
      </c>
      <c r="F5" s="16" t="s">
        <v>11</v>
      </c>
      <c r="G5" s="52" t="n">
        <v>43555</v>
      </c>
      <c r="I5" s="13"/>
    </row>
    <row r="6" s="53" customFormat="true" ht="17" hidden="false" customHeight="false" outlineLevel="0" collapsed="false">
      <c r="B6" s="54"/>
      <c r="C6" s="55"/>
      <c r="D6" s="56"/>
      <c r="E6" s="57"/>
      <c r="F6" s="56"/>
      <c r="G6" s="57"/>
      <c r="I6" s="58"/>
    </row>
    <row r="7" customFormat="false" ht="33" hidden="false" customHeight="true" outlineLevel="0" collapsed="false">
      <c r="B7" s="19" t="s">
        <v>12</v>
      </c>
      <c r="C7" s="20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L7" s="22" t="s">
        <v>22</v>
      </c>
      <c r="M7" s="22" t="s">
        <v>23</v>
      </c>
      <c r="N7" s="23" t="s">
        <v>24</v>
      </c>
    </row>
    <row r="8" customFormat="false" ht="14" hidden="false" customHeight="true" outlineLevel="0" collapsed="false">
      <c r="B8" s="25" t="n">
        <v>0</v>
      </c>
      <c r="C8" s="26" t="n">
        <f aca="false">C9</f>
        <v>44196</v>
      </c>
      <c r="D8" s="27" t="s">
        <v>25</v>
      </c>
      <c r="E8" s="27"/>
      <c r="F8" s="28" t="n">
        <f aca="false">C3*C4*(E5-G5)/360</f>
        <v>13.3680555555556</v>
      </c>
      <c r="G8" s="27" t="s">
        <v>25</v>
      </c>
      <c r="H8" s="27"/>
      <c r="I8" s="27"/>
      <c r="J8" s="29" t="n">
        <f aca="false">ROUND(F8,2)</f>
        <v>13.37</v>
      </c>
      <c r="K8" s="27" t="s">
        <v>25</v>
      </c>
      <c r="L8" s="27"/>
      <c r="M8" s="27"/>
      <c r="N8" s="30" t="n">
        <f aca="false">N9+J8</f>
        <v>114.2</v>
      </c>
    </row>
    <row r="9" customFormat="false" ht="16" hidden="false" customHeight="false" outlineLevel="0" collapsed="false">
      <c r="B9" s="32" t="n">
        <v>1</v>
      </c>
      <c r="C9" s="33" t="n">
        <f aca="false">IF(B9&lt;&gt;"n-c",IF($E$4="mensuel",EDATE($E$5,B9),IF($E$4="trimestriel",EDATE($E$5,3*B9),IF($E$4="semestriel",EDATE($E$5,6*B9),EDATE($E$5,12*B9)))),"n-c")</f>
        <v>44196</v>
      </c>
      <c r="D9" s="34" t="n">
        <f aca="false">C3</f>
        <v>250</v>
      </c>
      <c r="E9" s="34" t="n">
        <f aca="false">IF(B9="n-c","n-c",D9-K9)</f>
        <v>166.67</v>
      </c>
      <c r="F9" s="35" t="n">
        <f aca="false">IF(B9&lt;&gt;"n-c",IF($E$3="standard",IF(B9&lt;=$K$4,D9*$G$3,-IPMT($G$3,B9-$K$4,$G$4-$K$4,$C$3)),IF($E$3="linear",D9*$G$3,D9*$G$3)),"n-c")</f>
        <v>17.5</v>
      </c>
      <c r="G9" s="36" t="n">
        <f aca="false">IF(ISERROR(F9-ROUND(F9,2)),"n-c",F9-ROUND(F9,2))</f>
        <v>0</v>
      </c>
      <c r="H9" s="36" t="n">
        <f aca="false">SUM($G9:G$9)</f>
        <v>0</v>
      </c>
      <c r="I9" s="37" t="n">
        <f aca="false">IF(H9="n-c","n-c",IF(H9&gt;0.01,0.01,IF(H9&lt;-0.01,-0.01,0)))</f>
        <v>0</v>
      </c>
      <c r="J9" s="38" t="n">
        <f aca="false">IF(I9="n-c","n-c",ROUND(F9,2)+I9)</f>
        <v>17.5</v>
      </c>
      <c r="K9" s="39" t="n">
        <f aca="false">IF(B9="n-c","n-c",IF(B9=$G$4,D9,ROUND(IF($E$3="standard",IF(B9&lt;=$K$4,0,-PPMT($G$3,B9-$K$4,$G$4-$K$4,$C$3)),IF($E$3="linear",IF(B9&lt;=$K$4,0,$C$3/($G$4-$K$4)),IF(B9=$G$4,$C$3,0))),2)))</f>
        <v>83.33</v>
      </c>
      <c r="L9" s="40" t="n">
        <f aca="false">IF(B9="n-c","n-c",SUM($K$9:K9))</f>
        <v>83.33</v>
      </c>
      <c r="M9" s="40" t="n">
        <f aca="false">IF(B9="n-c","n-c",SUM($J$9:J9))</f>
        <v>17.5</v>
      </c>
      <c r="N9" s="30" t="n">
        <f aca="false">IF(B9="n-c","n-c",J9+K9)</f>
        <v>100.83</v>
      </c>
      <c r="Q9" s="59"/>
      <c r="R9" s="59"/>
      <c r="S9" s="59"/>
    </row>
    <row r="10" customFormat="false" ht="16" hidden="false" customHeight="false" outlineLevel="0" collapsed="false">
      <c r="B10" s="32" t="n">
        <f aca="false">IF(ISERROR(IF(B9+1&lt;=$G$4,B9+1,"n-c")),"n-c",IF(B9+1&lt;=$G$4,B9+1,"n-c"))</f>
        <v>2</v>
      </c>
      <c r="C10" s="33" t="n">
        <f aca="false">IF(B10&lt;&gt;"n-c",IF($E$4="mensuel",EDATE($E$5,B10),IF($E$4="trimestriel",EDATE($E$5,3*B10),IF($E$4="semestriel",EDATE($E$5,6*B10),EDATE($E$5,12*B10)))),"n-c")</f>
        <v>44561</v>
      </c>
      <c r="D10" s="34" t="n">
        <f aca="false">IF(B10="n-c","n-c",E9)</f>
        <v>166.67</v>
      </c>
      <c r="E10" s="34" t="n">
        <f aca="false">IF(B10="n-c","n-c",D10-K10)</f>
        <v>83.34</v>
      </c>
      <c r="F10" s="35" t="n">
        <f aca="false">IF(B10&lt;&gt;"n-c",IF($E$3="standard",IF(B10&lt;=$K$4,D10*$G$3,-IPMT($G$3,B10-$K$4,$G$4-$K$4,$C$3)),IF($E$3="linear",D10*$G$3,D10*$G$3)),"n-c")</f>
        <v>11.6669</v>
      </c>
      <c r="G10" s="36" t="n">
        <f aca="false">IF(ISERROR(F10-ROUND(F10,2)),"n-c",F10-ROUND(F10,2))</f>
        <v>-0.0030999999999981</v>
      </c>
      <c r="H10" s="36" t="n">
        <f aca="false">IF(G10="n-c","n-c",SUM($G$9:G10)-SUM($I9:I$9))</f>
        <v>-0.0030999999999981</v>
      </c>
      <c r="I10" s="37" t="n">
        <f aca="false">IF(H10="n-c","n-c",IF(H10&gt;0.01,0.01,IF(H10&lt;-0.01,-0.01,0)))</f>
        <v>0</v>
      </c>
      <c r="J10" s="38" t="n">
        <f aca="false">IF(I10="n-c","n-c",ROUND(F10,2)+I10)</f>
        <v>11.67</v>
      </c>
      <c r="K10" s="39" t="n">
        <f aca="false">IF(B10="n-c","n-c",IF(B10=$G$4,D10,ROUND(IF($E$3="standard",IF(B10&lt;=$K$4,0,-PPMT($G$3,B10-$K$4,$G$4-$K$4,$C$3)),IF($E$3="linear",IF(B10&lt;=$K$4,0,$C$3/($G$4-$K$4)),IF(B10=$G$4,$C$3,0))),2)))</f>
        <v>83.33</v>
      </c>
      <c r="L10" s="40" t="n">
        <f aca="false">IF(B10="n-c","n-c",SUM($K$9:K10))</f>
        <v>166.66</v>
      </c>
      <c r="M10" s="40" t="n">
        <f aca="false">IF(B10="n-c","n-c",SUM($J$9:J10))</f>
        <v>29.17</v>
      </c>
      <c r="N10" s="30" t="n">
        <f aca="false">IF(B10="n-c","n-c",J10+K10)</f>
        <v>95</v>
      </c>
      <c r="Q10" s="59"/>
      <c r="R10" s="59"/>
      <c r="S10" s="59"/>
    </row>
    <row r="11" customFormat="false" ht="16" hidden="false" customHeight="false" outlineLevel="0" collapsed="false">
      <c r="B11" s="32" t="n">
        <f aca="false">IF(ISERROR(IF(B10+1&lt;=$G$4,B10+1,"n-c")),"n-c",IF(B10+1&lt;=$G$4,B10+1,"n-c"))</f>
        <v>3</v>
      </c>
      <c r="C11" s="33" t="n">
        <f aca="false">IF(B11&lt;&gt;"n-c",IF($E$4="mensuel",EDATE($E$5,B11),IF($E$4="trimestriel",EDATE($E$5,3*B11),IF($E$4="semestriel",EDATE($E$5,6*B11),EDATE($E$5,12*B11)))),"n-c")</f>
        <v>44926</v>
      </c>
      <c r="D11" s="34" t="n">
        <f aca="false">IF(B11="n-c","n-c",E10)</f>
        <v>83.34</v>
      </c>
      <c r="E11" s="34" t="n">
        <f aca="false">IF(B11="n-c","n-c",D11-K11)</f>
        <v>0</v>
      </c>
      <c r="F11" s="35" t="n">
        <f aca="false">IF(B11&lt;&gt;"n-c",IF($E$3="standard",IF(B11&lt;=$K$4,D11*$G$3,-IPMT($G$3,B11-$K$4,$G$4-$K$4,$C$3)),IF($E$3="linear",D11*$G$3,D11*$G$3)),"n-c")</f>
        <v>5.8338</v>
      </c>
      <c r="G11" s="36" t="n">
        <f aca="false">IF(ISERROR(F11-ROUND(F11,2)),"n-c",F11-ROUND(F11,2))</f>
        <v>0.0038000000000018</v>
      </c>
      <c r="H11" s="36" t="n">
        <f aca="false">IF(G11="n-c","n-c",SUM($G$9:G11)-SUM($I$9:I10))</f>
        <v>0.000700000000003698</v>
      </c>
      <c r="I11" s="37" t="n">
        <f aca="false">IF(H11="n-c","n-c",IF(H11&gt;0.01,0.01,IF(H11&lt;-0.01,-0.01,0)))</f>
        <v>0</v>
      </c>
      <c r="J11" s="38" t="n">
        <f aca="false">IF(I11="n-c","n-c",ROUND(F11,2)+I11)</f>
        <v>5.83</v>
      </c>
      <c r="K11" s="39" t="n">
        <f aca="false">IF(B11="n-c","n-c",IF(B11=$G$4,D11,ROUND(IF($E$3="standard",IF(B11&lt;=$K$4,0,-PPMT($G$3,B11-$K$4,$G$4-$K$4,$C$3)),IF($E$3="linear",IF(B11&lt;=$K$4,0,$C$3/($G$4-$K$4)),IF(B11=$G$4,$C$3,0))),2)))</f>
        <v>83.34</v>
      </c>
      <c r="L11" s="40" t="n">
        <f aca="false">IF(B11="n-c","n-c",SUM($K$9:K11))</f>
        <v>250</v>
      </c>
      <c r="M11" s="40" t="n">
        <f aca="false">IF(B11="n-c","n-c",SUM($J$9:J11))</f>
        <v>35</v>
      </c>
      <c r="N11" s="30" t="n">
        <f aca="false">IF(B11="n-c","n-c",J11+K11)</f>
        <v>89.17</v>
      </c>
      <c r="Q11" s="59"/>
      <c r="R11" s="59"/>
      <c r="S11" s="59"/>
    </row>
    <row r="12" customFormat="false" ht="16" hidden="false" customHeight="false" outlineLevel="0" collapsed="false">
      <c r="B12" s="32" t="str">
        <f aca="false">IF(ISERROR(IF(B11+1&lt;=$G$4,B11+1,"n-c")),"n-c",IF(B11+1&lt;=$G$4,B11+1,"n-c"))</f>
        <v>n-c</v>
      </c>
      <c r="C12" s="33" t="str">
        <f aca="false">IF(B12&lt;&gt;"n-c",IF($E$4="mensuel",EDATE($E$5,B12),IF($E$4="trimestriel",EDATE($E$5,3*B12),IF($E$4="semestriel",EDATE($E$5,6*B12),EDATE($E$5,12*B12)))),"n-c")</f>
        <v>n-c</v>
      </c>
      <c r="D12" s="34" t="str">
        <f aca="false">IF(B12="n-c","n-c",E11)</f>
        <v>n-c</v>
      </c>
      <c r="E12" s="34" t="str">
        <f aca="false">IF(B12="n-c","n-c",D12-K12)</f>
        <v>n-c</v>
      </c>
      <c r="F12" s="35" t="str">
        <f aca="false">IF(B12&lt;&gt;"n-c",IF($E$3="standard",IF(B12&lt;=$K$4,D12*$G$3,-IPMT($G$3,B12-$K$4,$G$4-$K$4,$C$3)),IF($E$3="linear",D12*$G$3,D12*$G$3)),"n-c")</f>
        <v>n-c</v>
      </c>
      <c r="G12" s="36" t="str">
        <f aca="false">IF(ISERROR(F12-ROUND(F12,2)),"n-c",F12-ROUND(F12,2))</f>
        <v>n-c</v>
      </c>
      <c r="H12" s="36" t="str">
        <f aca="false">IF(G12="n-c","n-c",SUM($G$9:G12)-SUM($I$9:I11))</f>
        <v>n-c</v>
      </c>
      <c r="I12" s="37" t="str">
        <f aca="false">IF(H12="n-c","n-c",IF(H12&gt;0.01,0.01,IF(H12&lt;-0.01,-0.01,0)))</f>
        <v>n-c</v>
      </c>
      <c r="J12" s="38" t="str">
        <f aca="false">IF(I12="n-c","n-c",ROUND(F12,2)+I12)</f>
        <v>n-c</v>
      </c>
      <c r="K12" s="39" t="str">
        <f aca="false">IF(B12="n-c","n-c",IF(B12=$G$4,D12,ROUND(IF($E$3="standard",IF(B12&lt;=$K$4,0,-PPMT($G$3,B12-$K$4,$G$4-$K$4,$C$3)),IF($E$3="linear",IF(B12&lt;=$K$4,0,$C$3/($G$4-$K$4)),IF(B12=$G$4,$C$3,0))),2)))</f>
        <v>n-c</v>
      </c>
      <c r="L12" s="40" t="str">
        <f aca="false">IF(B12="n-c","n-c",SUM($K$9:K12))</f>
        <v>n-c</v>
      </c>
      <c r="M12" s="40" t="str">
        <f aca="false">IF(B12="n-c","n-c",SUM($J$9:J12))</f>
        <v>n-c</v>
      </c>
      <c r="N12" s="30" t="str">
        <f aca="false">IF(B12="n-c","n-c",J12+K12)</f>
        <v>n-c</v>
      </c>
      <c r="Q12" s="59"/>
      <c r="R12" s="59"/>
      <c r="S12" s="59"/>
    </row>
    <row r="13" customFormat="false" ht="16" hidden="false" customHeight="false" outlineLevel="0" collapsed="false">
      <c r="B13" s="32" t="str">
        <f aca="false">IF(ISERROR(IF(B12+1&lt;=$G$4,B12+1,"n-c")),"n-c",IF(B12+1&lt;=$G$4,B12+1,"n-c"))</f>
        <v>n-c</v>
      </c>
      <c r="C13" s="33" t="str">
        <f aca="false">IF(B13&lt;&gt;"n-c",IF($E$4="mensuel",EDATE($E$5,B13),IF($E$4="trimestriel",EDATE($E$5,3*B13),IF($E$4="semestriel",EDATE($E$5,6*B13),EDATE($E$5,12*B13)))),"n-c")</f>
        <v>n-c</v>
      </c>
      <c r="D13" s="34" t="str">
        <f aca="false">IF(B13="n-c","n-c",E12)</f>
        <v>n-c</v>
      </c>
      <c r="E13" s="34" t="str">
        <f aca="false">IF(B13="n-c","n-c",D13-K13)</f>
        <v>n-c</v>
      </c>
      <c r="F13" s="35" t="str">
        <f aca="false">IF(B13&lt;&gt;"n-c",IF($E$3="standard",IF(B13&lt;=$K$4,D13*$G$3,-IPMT($G$3,B13-$K$4,$G$4-$K$4,$C$3)),IF($E$3="linear",D13*$G$3,D13*$G$3)),"n-c")</f>
        <v>n-c</v>
      </c>
      <c r="G13" s="36" t="str">
        <f aca="false">IF(ISERROR(F13-ROUND(F13,2)),"n-c",F13-ROUND(F13,2))</f>
        <v>n-c</v>
      </c>
      <c r="H13" s="36" t="str">
        <f aca="false">IF(G13="n-c","n-c",SUM($G$9:G13)-SUM($I$9:I12))</f>
        <v>n-c</v>
      </c>
      <c r="I13" s="37" t="str">
        <f aca="false">IF(H13="n-c","n-c",IF(H13&gt;0.01,0.01,IF(H13&lt;-0.01,-0.01,0)))</f>
        <v>n-c</v>
      </c>
      <c r="J13" s="38" t="str">
        <f aca="false">IF(I13="n-c","n-c",ROUND(F13,2)+I13)</f>
        <v>n-c</v>
      </c>
      <c r="K13" s="39" t="str">
        <f aca="false">IF(B13="n-c","n-c",IF(B13=$G$4,D13,ROUND(IF($E$3="standard",IF(B13&lt;=$K$4,0,-PPMT($G$3,B13-$K$4,$G$4-$K$4,$C$3)),IF($E$3="linear",IF(B13&lt;=$K$4,0,$C$3/($G$4-$K$4)),IF(B13=$G$4,$C$3,0))),2)))</f>
        <v>n-c</v>
      </c>
      <c r="L13" s="40" t="str">
        <f aca="false">IF(B13="n-c","n-c",SUM($K$9:K13))</f>
        <v>n-c</v>
      </c>
      <c r="M13" s="40" t="str">
        <f aca="false">IF(B13="n-c","n-c",SUM($J$9:J13))</f>
        <v>n-c</v>
      </c>
      <c r="N13" s="30" t="str">
        <f aca="false">IF(B13="n-c","n-c",J13+K13)</f>
        <v>n-c</v>
      </c>
      <c r="Q13" s="59"/>
      <c r="R13" s="59"/>
      <c r="S13" s="59"/>
    </row>
    <row r="14" customFormat="false" ht="16" hidden="false" customHeight="false" outlineLevel="0" collapsed="false">
      <c r="B14" s="32" t="str">
        <f aca="false">IF(ISERROR(IF(B13+1&lt;=$G$4,B13+1,"n-c")),"n-c",IF(B13+1&lt;=$G$4,B13+1,"n-c"))</f>
        <v>n-c</v>
      </c>
      <c r="C14" s="33" t="str">
        <f aca="false">IF(B14&lt;&gt;"n-c",IF($E$4="mensuel",EDATE($E$5,B14),IF($E$4="trimestriel",EDATE($E$5,3*B14),IF($E$4="semestriel",EDATE($E$5,6*B14),EDATE($E$5,12*B14)))),"n-c")</f>
        <v>n-c</v>
      </c>
      <c r="D14" s="34" t="str">
        <f aca="false">IF(B14="n-c","n-c",E13)</f>
        <v>n-c</v>
      </c>
      <c r="E14" s="34" t="str">
        <f aca="false">IF(B14="n-c","n-c",D14-K14)</f>
        <v>n-c</v>
      </c>
      <c r="F14" s="35" t="str">
        <f aca="false">IF(B14&lt;&gt;"n-c",IF($E$3="standard",IF(B14&lt;=$K$4,D14*$G$3,-IPMT($G$3,B14-$K$4,$G$4-$K$4,$C$3)),IF($E$3="linear",D14*$G$3,D14*$G$3)),"n-c")</f>
        <v>n-c</v>
      </c>
      <c r="G14" s="36" t="str">
        <f aca="false">IF(ISERROR(F14-ROUND(F14,2)),"n-c",F14-ROUND(F14,2))</f>
        <v>n-c</v>
      </c>
      <c r="H14" s="36" t="str">
        <f aca="false">IF(G14="n-c","n-c",SUM($G$9:G14)-SUM($I$9:I13))</f>
        <v>n-c</v>
      </c>
      <c r="I14" s="37" t="str">
        <f aca="false">IF(H14="n-c","n-c",IF(H14&gt;0.01,0.01,IF(H14&lt;-0.01,-0.01,0)))</f>
        <v>n-c</v>
      </c>
      <c r="J14" s="38" t="str">
        <f aca="false">IF(I14="n-c","n-c",ROUND(F14,2)+I14)</f>
        <v>n-c</v>
      </c>
      <c r="K14" s="39" t="str">
        <f aca="false">IF(B14="n-c","n-c",IF(B14=$G$4,D14,ROUND(IF($E$3="standard",IF(B14&lt;=$K$4,0,-PPMT($G$3,B14-$K$4,$G$4-$K$4,$C$3)),IF($E$3="linear",IF(B14&lt;=$K$4,0,$C$3/($G$4-$K$4)),IF(B14=$G$4,$C$3,0))),2)))</f>
        <v>n-c</v>
      </c>
      <c r="L14" s="40" t="str">
        <f aca="false">IF(B14="n-c","n-c",SUM($K$9:K14))</f>
        <v>n-c</v>
      </c>
      <c r="M14" s="40" t="str">
        <f aca="false">IF(B14="n-c","n-c",SUM($J$9:J14))</f>
        <v>n-c</v>
      </c>
      <c r="N14" s="30" t="str">
        <f aca="false">IF(B14="n-c","n-c",J14+K14)</f>
        <v>n-c</v>
      </c>
      <c r="Q14" s="59"/>
      <c r="R14" s="59"/>
      <c r="S14" s="59"/>
    </row>
    <row r="15" customFormat="false" ht="16" hidden="false" customHeight="false" outlineLevel="0" collapsed="false">
      <c r="B15" s="32" t="str">
        <f aca="false">IF(ISERROR(IF(B14+1&lt;=$G$4,B14+1,"n-c")),"n-c",IF(B14+1&lt;=$G$4,B14+1,"n-c"))</f>
        <v>n-c</v>
      </c>
      <c r="C15" s="33" t="str">
        <f aca="false">IF(B15&lt;&gt;"n-c",IF($E$4="mensuel",EDATE($E$5,B15),IF($E$4="trimestriel",EDATE($E$5,3*B15),IF($E$4="semestriel",EDATE($E$5,6*B15),EDATE($E$5,12*B15)))),"n-c")</f>
        <v>n-c</v>
      </c>
      <c r="D15" s="34" t="str">
        <f aca="false">IF(B15="n-c","n-c",E14)</f>
        <v>n-c</v>
      </c>
      <c r="E15" s="34" t="str">
        <f aca="false">IF(B15="n-c","n-c",D15-K15)</f>
        <v>n-c</v>
      </c>
      <c r="F15" s="35" t="str">
        <f aca="false">IF(B15&lt;&gt;"n-c",IF($E$3="standard",IF(B15&lt;=$K$4,D15*$G$3,-IPMT($G$3,B15-$K$4,$G$4-$K$4,$C$3)),IF($E$3="linear",D15*$G$3,D15*$G$3)),"n-c")</f>
        <v>n-c</v>
      </c>
      <c r="G15" s="36" t="str">
        <f aca="false">IF(ISERROR(F15-ROUND(F15,2)),"n-c",F15-ROUND(F15,2))</f>
        <v>n-c</v>
      </c>
      <c r="H15" s="36" t="str">
        <f aca="false">IF(G15="n-c","n-c",SUM($G$9:G15)-SUM($I$9:I14))</f>
        <v>n-c</v>
      </c>
      <c r="I15" s="37" t="str">
        <f aca="false">IF(H15="n-c","n-c",IF(H15&gt;0.01,0.01,IF(H15&lt;-0.01,-0.01,0)))</f>
        <v>n-c</v>
      </c>
      <c r="J15" s="38" t="str">
        <f aca="false">IF(I15="n-c","n-c",ROUND(F15,2)+I15)</f>
        <v>n-c</v>
      </c>
      <c r="K15" s="39" t="str">
        <f aca="false">IF(B15="n-c","n-c",IF(B15=$G$4,D15,ROUND(IF($E$3="standard",IF(B15&lt;=$K$4,0,-PPMT($G$3,B15-$K$4,$G$4-$K$4,$C$3)),IF($E$3="linear",IF(B15&lt;=$K$4,0,$C$3/($G$4-$K$4)),IF(B15=$G$4,$C$3,0))),2)))</f>
        <v>n-c</v>
      </c>
      <c r="L15" s="40" t="str">
        <f aca="false">IF(B15="n-c","n-c",SUM($K$9:K15))</f>
        <v>n-c</v>
      </c>
      <c r="M15" s="40" t="str">
        <f aca="false">IF(B15="n-c","n-c",SUM($J$9:J15))</f>
        <v>n-c</v>
      </c>
      <c r="N15" s="30" t="str">
        <f aca="false">IF(B15="n-c","n-c",J15+K15)</f>
        <v>n-c</v>
      </c>
      <c r="Q15" s="59"/>
      <c r="R15" s="59"/>
      <c r="S15" s="59"/>
    </row>
    <row r="16" customFormat="false" ht="16" hidden="false" customHeight="false" outlineLevel="0" collapsed="false">
      <c r="B16" s="32" t="str">
        <f aca="false">IF(ISERROR(IF(B15+1&lt;=$G$4,B15+1,"n-c")),"n-c",IF(B15+1&lt;=$G$4,B15+1,"n-c"))</f>
        <v>n-c</v>
      </c>
      <c r="C16" s="33" t="str">
        <f aca="false">IF(B16&lt;&gt;"n-c",IF($E$4="mensuel",EDATE($E$5,B16),IF($E$4="trimestriel",EDATE($E$5,3*B16),IF($E$4="semestriel",EDATE($E$5,6*B16),EDATE($E$5,12*B16)))),"n-c")</f>
        <v>n-c</v>
      </c>
      <c r="D16" s="34" t="str">
        <f aca="false">IF(B16="n-c","n-c",E15)</f>
        <v>n-c</v>
      </c>
      <c r="E16" s="34" t="str">
        <f aca="false">IF(B16="n-c","n-c",D16-K16)</f>
        <v>n-c</v>
      </c>
      <c r="F16" s="35" t="str">
        <f aca="false">IF(B16&lt;&gt;"n-c",IF($E$3="standard",IF(B16&lt;=$K$4,D16*$G$3,-IPMT($G$3,B16-$K$4,$G$4-$K$4,$C$3)),IF($E$3="linear",D16*$G$3,D16*$G$3)),"n-c")</f>
        <v>n-c</v>
      </c>
      <c r="G16" s="36" t="str">
        <f aca="false">IF(ISERROR(F16-ROUND(F16,2)),"n-c",F16-ROUND(F16,2))</f>
        <v>n-c</v>
      </c>
      <c r="H16" s="36" t="str">
        <f aca="false">IF(G16="n-c","n-c",SUM($G$9:G16)-SUM($I$9:I15))</f>
        <v>n-c</v>
      </c>
      <c r="I16" s="37" t="str">
        <f aca="false">IF(H16="n-c","n-c",IF(H16&gt;0.01,0.01,IF(H16&lt;-0.01,-0.01,0)))</f>
        <v>n-c</v>
      </c>
      <c r="J16" s="38" t="str">
        <f aca="false">IF(I16="n-c","n-c",ROUND(F16,2)+I16)</f>
        <v>n-c</v>
      </c>
      <c r="K16" s="39" t="str">
        <f aca="false">IF(B16="n-c","n-c",IF(B16=$G$4,D16,ROUND(IF($E$3="standard",IF(B16&lt;=$K$4,0,-PPMT($G$3,B16-$K$4,$G$4-$K$4,$C$3)),IF($E$3="linear",IF(B16&lt;=$K$4,0,$C$3/($G$4-$K$4)),IF(B16=$G$4,$C$3,0))),2)))</f>
        <v>n-c</v>
      </c>
      <c r="L16" s="40" t="str">
        <f aca="false">IF(B16="n-c","n-c",SUM($K$9:K16))</f>
        <v>n-c</v>
      </c>
      <c r="M16" s="40" t="str">
        <f aca="false">IF(B16="n-c","n-c",SUM($J$9:J16))</f>
        <v>n-c</v>
      </c>
      <c r="N16" s="30" t="str">
        <f aca="false">IF(B16="n-c","n-c",J16+K16)</f>
        <v>n-c</v>
      </c>
      <c r="Q16" s="59"/>
      <c r="R16" s="59"/>
      <c r="S16" s="59"/>
    </row>
    <row r="17" customFormat="false" ht="16" hidden="false" customHeight="false" outlineLevel="0" collapsed="false">
      <c r="B17" s="32" t="str">
        <f aca="false">IF(ISERROR(IF(B16+1&lt;=$G$4,B16+1,"n-c")),"n-c",IF(B16+1&lt;=$G$4,B16+1,"n-c"))</f>
        <v>n-c</v>
      </c>
      <c r="C17" s="33" t="str">
        <f aca="false">IF(B17&lt;&gt;"n-c",IF($E$4="mensuel",EDATE($E$5,B17),IF($E$4="trimestriel",EDATE($E$5,3*B17),IF($E$4="semestriel",EDATE($E$5,6*B17),EDATE($E$5,12*B17)))),"n-c")</f>
        <v>n-c</v>
      </c>
      <c r="D17" s="34" t="str">
        <f aca="false">IF(B17="n-c","n-c",E16)</f>
        <v>n-c</v>
      </c>
      <c r="E17" s="34" t="str">
        <f aca="false">IF(B17="n-c","n-c",D17-K17)</f>
        <v>n-c</v>
      </c>
      <c r="F17" s="35" t="str">
        <f aca="false">IF(B17&lt;&gt;"n-c",IF($E$3="standard",IF(B17&lt;=$K$4,D17*$G$3,-IPMT($G$3,B17-$K$4,$G$4-$K$4,$C$3)),IF($E$3="linear",D17*$G$3,D17*$G$3)),"n-c")</f>
        <v>n-c</v>
      </c>
      <c r="G17" s="36" t="str">
        <f aca="false">IF(ISERROR(F17-ROUND(F17,2)),"n-c",F17-ROUND(F17,2))</f>
        <v>n-c</v>
      </c>
      <c r="H17" s="36" t="str">
        <f aca="false">IF(G17="n-c","n-c",SUM($G$9:G17)-SUM($I$9:I16))</f>
        <v>n-c</v>
      </c>
      <c r="I17" s="37" t="str">
        <f aca="false">IF(H17="n-c","n-c",IF(H17&gt;0.01,0.01,IF(H17&lt;-0.01,-0.01,0)))</f>
        <v>n-c</v>
      </c>
      <c r="J17" s="38" t="str">
        <f aca="false">IF(I17="n-c","n-c",ROUND(F17,2)+I17)</f>
        <v>n-c</v>
      </c>
      <c r="K17" s="39" t="str">
        <f aca="false">IF(B17="n-c","n-c",IF(B17=$G$4,D17,ROUND(IF($E$3="standard",IF(B17&lt;=$K$4,0,-PPMT($G$3,B17-$K$4,$G$4-$K$4,$C$3)),IF($E$3="linear",IF(B17&lt;=$K$4,0,$C$3/($G$4-$K$4)),IF(B17=$G$4,$C$3,0))),2)))</f>
        <v>n-c</v>
      </c>
      <c r="L17" s="40" t="str">
        <f aca="false">IF(B17="n-c","n-c",SUM($K$9:K17))</f>
        <v>n-c</v>
      </c>
      <c r="M17" s="40" t="str">
        <f aca="false">IF(B17="n-c","n-c",SUM($J$9:J17))</f>
        <v>n-c</v>
      </c>
      <c r="N17" s="30" t="str">
        <f aca="false">IF(B17="n-c","n-c",J17+K17)</f>
        <v>n-c</v>
      </c>
      <c r="Q17" s="59"/>
      <c r="R17" s="59"/>
      <c r="S17" s="59"/>
    </row>
    <row r="18" customFormat="false" ht="16" hidden="false" customHeight="false" outlineLevel="0" collapsed="false">
      <c r="B18" s="32" t="str">
        <f aca="false">IF(ISERROR(IF(B17+1&lt;=$G$4,B17+1,"n-c")),"n-c",IF(B17+1&lt;=$G$4,B17+1,"n-c"))</f>
        <v>n-c</v>
      </c>
      <c r="C18" s="33" t="str">
        <f aca="false">IF(B18&lt;&gt;"n-c",IF($E$4="mensuel",EDATE($E$5,B18),IF($E$4="trimestriel",EDATE($E$5,3*B18),IF($E$4="semestriel",EDATE($E$5,6*B18),EDATE($E$5,12*B18)))),"n-c")</f>
        <v>n-c</v>
      </c>
      <c r="D18" s="34" t="str">
        <f aca="false">IF(B18="n-c","n-c",E17)</f>
        <v>n-c</v>
      </c>
      <c r="E18" s="34" t="str">
        <f aca="false">IF(B18="n-c","n-c",D18-K18)</f>
        <v>n-c</v>
      </c>
      <c r="F18" s="35" t="str">
        <f aca="false">IF(B18&lt;&gt;"n-c",IF($E$3="standard",IF(B18&lt;=$K$4,D18*$G$3,-IPMT($G$3,B18-$K$4,$G$4-$K$4,$C$3)),IF($E$3="linear",D18*$G$3,D18*$G$3)),"n-c")</f>
        <v>n-c</v>
      </c>
      <c r="G18" s="36" t="str">
        <f aca="false">IF(ISERROR(F18-ROUND(F18,2)),"n-c",F18-ROUND(F18,2))</f>
        <v>n-c</v>
      </c>
      <c r="H18" s="36" t="str">
        <f aca="false">IF(G18="n-c","n-c",SUM($G$9:G18)-SUM($I$9:I17))</f>
        <v>n-c</v>
      </c>
      <c r="I18" s="37" t="str">
        <f aca="false">IF(H18="n-c","n-c",IF(H18&gt;0.01,0.01,IF(H18&lt;-0.01,-0.01,0)))</f>
        <v>n-c</v>
      </c>
      <c r="J18" s="38" t="str">
        <f aca="false">IF(I18="n-c","n-c",ROUND(F18,2)+I18)</f>
        <v>n-c</v>
      </c>
      <c r="K18" s="39" t="str">
        <f aca="false">IF(B18="n-c","n-c",IF(B18=$G$4,D18,ROUND(IF($E$3="standard",IF(B18&lt;=$K$4,0,-PPMT($G$3,B18-$K$4,$G$4-$K$4,$C$3)),IF($E$3="linear",IF(B18&lt;=$K$4,0,$C$3/($G$4-$K$4)),IF(B18=$G$4,$C$3,0))),2)))</f>
        <v>n-c</v>
      </c>
      <c r="L18" s="40" t="str">
        <f aca="false">IF(B18="n-c","n-c",SUM($K$9:K18))</f>
        <v>n-c</v>
      </c>
      <c r="M18" s="40" t="str">
        <f aca="false">IF(B18="n-c","n-c",SUM($J$9:J18))</f>
        <v>n-c</v>
      </c>
      <c r="N18" s="30" t="str">
        <f aca="false">IF(B18="n-c","n-c",J18+K18)</f>
        <v>n-c</v>
      </c>
      <c r="Q18" s="59"/>
      <c r="R18" s="59"/>
      <c r="S18" s="59"/>
    </row>
    <row r="19" customFormat="false" ht="16" hidden="false" customHeight="false" outlineLevel="0" collapsed="false">
      <c r="B19" s="32" t="str">
        <f aca="false">IF(ISERROR(IF(B18+1&lt;=$G$4,B18+1,"n-c")),"n-c",IF(B18+1&lt;=$G$4,B18+1,"n-c"))</f>
        <v>n-c</v>
      </c>
      <c r="C19" s="33" t="str">
        <f aca="false">IF(B19&lt;&gt;"n-c",IF($E$4="mensuel",EDATE($E$5,B19),IF($E$4="trimestriel",EDATE($E$5,3*B19),IF($E$4="semestriel",EDATE($E$5,6*B19),EDATE($E$5,12*B19)))),"n-c")</f>
        <v>n-c</v>
      </c>
      <c r="D19" s="34" t="str">
        <f aca="false">IF(B19="n-c","n-c",E18)</f>
        <v>n-c</v>
      </c>
      <c r="E19" s="34" t="str">
        <f aca="false">IF(B19="n-c","n-c",D19-K19)</f>
        <v>n-c</v>
      </c>
      <c r="F19" s="35" t="str">
        <f aca="false">IF(B19&lt;&gt;"n-c",IF($E$3="standard",IF(B19&lt;=$K$4,D19*$G$3,-IPMT($G$3,B19-$K$4,$G$4-$K$4,$C$3)),IF($E$3="linear",D19*$G$3,D19*$G$3)),"n-c")</f>
        <v>n-c</v>
      </c>
      <c r="G19" s="36" t="str">
        <f aca="false">IF(ISERROR(F19-ROUND(F19,2)),"n-c",F19-ROUND(F19,2))</f>
        <v>n-c</v>
      </c>
      <c r="H19" s="36" t="str">
        <f aca="false">IF(G19="n-c","n-c",SUM($G$9:G19)-SUM($I$9:I18))</f>
        <v>n-c</v>
      </c>
      <c r="I19" s="37" t="str">
        <f aca="false">IF(H19="n-c","n-c",IF(H19&gt;0.01,0.01,IF(H19&lt;-0.01,-0.01,0)))</f>
        <v>n-c</v>
      </c>
      <c r="J19" s="38" t="str">
        <f aca="false">IF(I19="n-c","n-c",ROUND(F19,2)+I19)</f>
        <v>n-c</v>
      </c>
      <c r="K19" s="39" t="str">
        <f aca="false">IF(B19="n-c","n-c",IF(B19=$G$4,D19,ROUND(IF($E$3="standard",IF(B19&lt;=$K$4,0,-PPMT($G$3,B19-$K$4,$G$4-$K$4,$C$3)),IF($E$3="linear",IF(B19&lt;=$K$4,0,$C$3/($G$4-$K$4)),IF(B19=$G$4,$C$3,0))),2)))</f>
        <v>n-c</v>
      </c>
      <c r="L19" s="40" t="str">
        <f aca="false">IF(B19="n-c","n-c",SUM($K$9:K19))</f>
        <v>n-c</v>
      </c>
      <c r="M19" s="40" t="str">
        <f aca="false">IF(B19="n-c","n-c",SUM($J$9:J19))</f>
        <v>n-c</v>
      </c>
      <c r="N19" s="30" t="str">
        <f aca="false">IF(B19="n-c","n-c",J19+K19)</f>
        <v>n-c</v>
      </c>
      <c r="Q19" s="59"/>
      <c r="R19" s="59"/>
      <c r="S19" s="59"/>
    </row>
    <row r="20" customFormat="false" ht="16" hidden="false" customHeight="false" outlineLevel="0" collapsed="false">
      <c r="B20" s="32" t="str">
        <f aca="false">IF(ISERROR(IF(B19+1&lt;=$G$4,B19+1,"n-c")),"n-c",IF(B19+1&lt;=$G$4,B19+1,"n-c"))</f>
        <v>n-c</v>
      </c>
      <c r="C20" s="33" t="str">
        <f aca="false">IF(B20&lt;&gt;"n-c",IF($E$4="mensuel",EDATE($E$5,B20),IF($E$4="trimestriel",EDATE($E$5,3*B20),IF($E$4="semestriel",EDATE($E$5,6*B20),EDATE($E$5,12*B20)))),"n-c")</f>
        <v>n-c</v>
      </c>
      <c r="D20" s="34" t="str">
        <f aca="false">IF(B20="n-c","n-c",E19)</f>
        <v>n-c</v>
      </c>
      <c r="E20" s="34" t="str">
        <f aca="false">IF(B20="n-c","n-c",D20-K20)</f>
        <v>n-c</v>
      </c>
      <c r="F20" s="35" t="str">
        <f aca="false">IF(B20&lt;&gt;"n-c",IF($E$3="standard",IF(B20&lt;=$K$4,D20*$G$3,-IPMT($G$3,B20-$K$4,$G$4-$K$4,$C$3)),IF($E$3="linear",D20*$G$3,D20*$G$3)),"n-c")</f>
        <v>n-c</v>
      </c>
      <c r="G20" s="36" t="str">
        <f aca="false">IF(ISERROR(F20-ROUND(F20,2)),"n-c",F20-ROUND(F20,2))</f>
        <v>n-c</v>
      </c>
      <c r="H20" s="36" t="str">
        <f aca="false">IF(G20="n-c","n-c",SUM($G$9:G20)-SUM($I$9:I19))</f>
        <v>n-c</v>
      </c>
      <c r="I20" s="37" t="str">
        <f aca="false">IF(H20="n-c","n-c",IF(H20&gt;0.01,0.01,IF(H20&lt;-0.01,-0.01,0)))</f>
        <v>n-c</v>
      </c>
      <c r="J20" s="38" t="str">
        <f aca="false">IF(I20="n-c","n-c",ROUND(F20,2)+I20)</f>
        <v>n-c</v>
      </c>
      <c r="K20" s="39" t="str">
        <f aca="false">IF(B20="n-c","n-c",IF(B20=$G$4,D20,ROUND(IF($E$3="standard",IF(B20&lt;=$K$4,0,-PPMT($G$3,B20-$K$4,$G$4-$K$4,$C$3)),IF($E$3="linear",IF(B20&lt;=$K$4,0,$C$3/($G$4-$K$4)),IF(B20=$G$4,$C$3,0))),2)))</f>
        <v>n-c</v>
      </c>
      <c r="L20" s="40" t="str">
        <f aca="false">IF(B20="n-c","n-c",SUM($K$9:K20))</f>
        <v>n-c</v>
      </c>
      <c r="M20" s="40" t="str">
        <f aca="false">IF(B20="n-c","n-c",SUM($J$9:J20))</f>
        <v>n-c</v>
      </c>
      <c r="N20" s="30" t="str">
        <f aca="false">IF(B20="n-c","n-c",J20+K20)</f>
        <v>n-c</v>
      </c>
      <c r="Q20" s="59"/>
      <c r="R20" s="59"/>
      <c r="S20" s="59"/>
    </row>
    <row r="21" customFormat="false" ht="16" hidden="false" customHeight="false" outlineLevel="0" collapsed="false">
      <c r="B21" s="32" t="str">
        <f aca="false">IF(ISERROR(IF(B20+1&lt;=$G$4,B20+1,"n-c")),"n-c",IF(B20+1&lt;=$G$4,B20+1,"n-c"))</f>
        <v>n-c</v>
      </c>
      <c r="C21" s="33" t="str">
        <f aca="false">IF(B21&lt;&gt;"n-c",IF($E$4="mensuel",EDATE($E$5,B21),IF($E$4="trimestriel",EDATE($E$5,3*B21),IF($E$4="semestriel",EDATE($E$5,6*B21),EDATE($E$5,12*B21)))),"n-c")</f>
        <v>n-c</v>
      </c>
      <c r="D21" s="34" t="str">
        <f aca="false">IF(B21="n-c","n-c",E20)</f>
        <v>n-c</v>
      </c>
      <c r="E21" s="34" t="str">
        <f aca="false">IF(B21="n-c","n-c",D21-K21)</f>
        <v>n-c</v>
      </c>
      <c r="F21" s="35" t="str">
        <f aca="false">IF(B21&lt;&gt;"n-c",IF($E$3="standard",IF(B21&lt;=$K$4,D21*$G$3,-IPMT($G$3,B21-$K$4,$G$4-$K$4,$C$3)),IF($E$3="linear",D21*$G$3,D21*$G$3)),"n-c")</f>
        <v>n-c</v>
      </c>
      <c r="G21" s="36" t="str">
        <f aca="false">IF(ISERROR(F21-ROUND(F21,2)),"n-c",F21-ROUND(F21,2))</f>
        <v>n-c</v>
      </c>
      <c r="H21" s="36" t="str">
        <f aca="false">IF(G21="n-c","n-c",SUM($G$9:G21)-SUM($I$9:I20))</f>
        <v>n-c</v>
      </c>
      <c r="I21" s="37" t="str">
        <f aca="false">IF(H21="n-c","n-c",IF(H21&gt;0.01,0.01,IF(H21&lt;-0.01,-0.01,0)))</f>
        <v>n-c</v>
      </c>
      <c r="J21" s="38" t="str">
        <f aca="false">IF(I21="n-c","n-c",ROUND(F21,2)+I21)</f>
        <v>n-c</v>
      </c>
      <c r="K21" s="39" t="str">
        <f aca="false">IF(B21="n-c","n-c",IF(B21=$G$4,D21,ROUND(IF($E$3="standard",IF(B21&lt;=$K$4,0,-PPMT($G$3,B21-$K$4,$G$4-$K$4,$C$3)),IF($E$3="linear",IF(B21&lt;=$K$4,0,$C$3/($G$4-$K$4)),IF(B21=$G$4,$C$3,0))),2)))</f>
        <v>n-c</v>
      </c>
      <c r="L21" s="40" t="str">
        <f aca="false">IF(B21="n-c","n-c",SUM($K$9:K21))</f>
        <v>n-c</v>
      </c>
      <c r="M21" s="40" t="str">
        <f aca="false">IF(B21="n-c","n-c",SUM($J$9:J21))</f>
        <v>n-c</v>
      </c>
      <c r="N21" s="30" t="str">
        <f aca="false">IF(B21="n-c","n-c",J21+K21)</f>
        <v>n-c</v>
      </c>
      <c r="Q21" s="59"/>
      <c r="R21" s="59"/>
      <c r="S21" s="59"/>
    </row>
    <row r="22" customFormat="false" ht="16" hidden="false" customHeight="false" outlineLevel="0" collapsed="false">
      <c r="B22" s="32" t="str">
        <f aca="false">IF(ISERROR(IF(B21+1&lt;=$G$4,B21+1,"n-c")),"n-c",IF(B21+1&lt;=$G$4,B21+1,"n-c"))</f>
        <v>n-c</v>
      </c>
      <c r="C22" s="33" t="str">
        <f aca="false">IF(B22&lt;&gt;"n-c",IF($E$4="mensuel",EDATE($E$5,B22),IF($E$4="trimestriel",EDATE($E$5,3*B22),IF($E$4="semestriel",EDATE($E$5,6*B22),EDATE($E$5,12*B22)))),"n-c")</f>
        <v>n-c</v>
      </c>
      <c r="D22" s="34" t="str">
        <f aca="false">IF(B22="n-c","n-c",E21)</f>
        <v>n-c</v>
      </c>
      <c r="E22" s="34" t="str">
        <f aca="false">IF(B22="n-c","n-c",D22-K22)</f>
        <v>n-c</v>
      </c>
      <c r="F22" s="35" t="str">
        <f aca="false">IF(B22&lt;&gt;"n-c",IF($E$3="standard",IF(B22&lt;=$K$4,D22*$G$3,-IPMT($G$3,B22-$K$4,$G$4-$K$4,$C$3)),IF($E$3="linear",D22*$G$3,D22*$G$3)),"n-c")</f>
        <v>n-c</v>
      </c>
      <c r="G22" s="36" t="str">
        <f aca="false">IF(ISERROR(F22-ROUND(F22,2)),"n-c",F22-ROUND(F22,2))</f>
        <v>n-c</v>
      </c>
      <c r="H22" s="36" t="str">
        <f aca="false">IF(G22="n-c","n-c",SUM($G$9:G22)-SUM($I$9:I21))</f>
        <v>n-c</v>
      </c>
      <c r="I22" s="37" t="str">
        <f aca="false">IF(H22="n-c","n-c",IF(H22&gt;0.01,0.01,IF(H22&lt;-0.01,-0.01,0)))</f>
        <v>n-c</v>
      </c>
      <c r="J22" s="38" t="str">
        <f aca="false">IF(I22="n-c","n-c",ROUND(F22,2)+I22)</f>
        <v>n-c</v>
      </c>
      <c r="K22" s="39" t="str">
        <f aca="false">IF(B22="n-c","n-c",IF(B22=$G$4,D22,ROUND(IF($E$3="standard",IF(B22&lt;=$K$4,0,-PPMT($G$3,B22-$K$4,$G$4-$K$4,$C$3)),IF($E$3="linear",IF(B22&lt;=$K$4,0,$C$3/($G$4-$K$4)),IF(B22=$G$4,$C$3,0))),2)))</f>
        <v>n-c</v>
      </c>
      <c r="L22" s="40" t="str">
        <f aca="false">IF(B22="n-c","n-c",SUM($K$9:K22))</f>
        <v>n-c</v>
      </c>
      <c r="M22" s="40" t="str">
        <f aca="false">IF(B22="n-c","n-c",SUM($J$9:J22))</f>
        <v>n-c</v>
      </c>
      <c r="N22" s="30" t="str">
        <f aca="false">IF(B22="n-c","n-c",J22+K22)</f>
        <v>n-c</v>
      </c>
      <c r="Q22" s="59"/>
      <c r="R22" s="59"/>
      <c r="S22" s="59"/>
    </row>
    <row r="23" customFormat="false" ht="16" hidden="false" customHeight="false" outlineLevel="0" collapsed="false">
      <c r="B23" s="32" t="str">
        <f aca="false">IF(ISERROR(IF(B22+1&lt;=$G$4,B22+1,"n-c")),"n-c",IF(B22+1&lt;=$G$4,B22+1,"n-c"))</f>
        <v>n-c</v>
      </c>
      <c r="C23" s="33" t="str">
        <f aca="false">IF(B23&lt;&gt;"n-c",IF($E$4="mensuel",EDATE($E$5,B23),IF($E$4="trimestriel",EDATE($E$5,3*B23),IF($E$4="semestriel",EDATE($E$5,6*B23),EDATE($E$5,12*B23)))),"n-c")</f>
        <v>n-c</v>
      </c>
      <c r="D23" s="34" t="str">
        <f aca="false">IF(B23="n-c","n-c",E22)</f>
        <v>n-c</v>
      </c>
      <c r="E23" s="34" t="str">
        <f aca="false">IF(B23="n-c","n-c",D23-K23)</f>
        <v>n-c</v>
      </c>
      <c r="F23" s="35" t="str">
        <f aca="false">IF(B23&lt;&gt;"n-c",IF($E$3="standard",IF(B23&lt;=$K$4,D23*$G$3,-IPMT($G$3,B23-$K$4,$G$4-$K$4,$C$3)),IF($E$3="linear",D23*$G$3,D23*$G$3)),"n-c")</f>
        <v>n-c</v>
      </c>
      <c r="G23" s="36" t="str">
        <f aca="false">IF(ISERROR(F23-ROUND(F23,2)),"n-c",F23-ROUND(F23,2))</f>
        <v>n-c</v>
      </c>
      <c r="H23" s="36" t="str">
        <f aca="false">IF(G23="n-c","n-c",SUM($G$9:G23)-SUM($I$9:I22))</f>
        <v>n-c</v>
      </c>
      <c r="I23" s="37" t="str">
        <f aca="false">IF(H23="n-c","n-c",IF(H23&gt;0.01,0.01,IF(H23&lt;-0.01,-0.01,0)))</f>
        <v>n-c</v>
      </c>
      <c r="J23" s="38" t="str">
        <f aca="false">IF(I23="n-c","n-c",ROUND(F23,2)+I23)</f>
        <v>n-c</v>
      </c>
      <c r="K23" s="39" t="str">
        <f aca="false">IF(B23="n-c","n-c",IF(B23=$G$4,D23,ROUND(IF($E$3="standard",IF(B23&lt;=$K$4,0,-PPMT($G$3,B23-$K$4,$G$4-$K$4,$C$3)),IF($E$3="linear",IF(B23&lt;=$K$4,0,$C$3/($G$4-$K$4)),IF(B23=$G$4,$C$3,0))),2)))</f>
        <v>n-c</v>
      </c>
      <c r="L23" s="40" t="str">
        <f aca="false">IF(B23="n-c","n-c",SUM($K$9:K23))</f>
        <v>n-c</v>
      </c>
      <c r="M23" s="40" t="str">
        <f aca="false">IF(B23="n-c","n-c",SUM($J$9:J23))</f>
        <v>n-c</v>
      </c>
      <c r="N23" s="30" t="str">
        <f aca="false">IF(B23="n-c","n-c",J23+K23)</f>
        <v>n-c</v>
      </c>
      <c r="Q23" s="59"/>
      <c r="R23" s="59"/>
      <c r="S23" s="59"/>
    </row>
    <row r="24" customFormat="false" ht="16" hidden="false" customHeight="false" outlineLevel="0" collapsed="false">
      <c r="B24" s="32" t="str">
        <f aca="false">IF(ISERROR(IF(B23+1&lt;=$G$4,B23+1,"n-c")),"n-c",IF(B23+1&lt;=$G$4,B23+1,"n-c"))</f>
        <v>n-c</v>
      </c>
      <c r="C24" s="33" t="str">
        <f aca="false">IF(B24&lt;&gt;"n-c",IF($E$4="mensuel",EDATE($E$5,B24),IF($E$4="trimestriel",EDATE($E$5,3*B24),IF($E$4="semestriel",EDATE($E$5,6*B24),EDATE($E$5,12*B24)))),"n-c")</f>
        <v>n-c</v>
      </c>
      <c r="D24" s="34" t="str">
        <f aca="false">IF(B24="n-c","n-c",E23)</f>
        <v>n-c</v>
      </c>
      <c r="E24" s="34" t="str">
        <f aca="false">IF(B24="n-c","n-c",D24-K24)</f>
        <v>n-c</v>
      </c>
      <c r="F24" s="35" t="str">
        <f aca="false">IF(B24&lt;&gt;"n-c",IF($E$3="standard",IF(B24&lt;=$K$4,D24*$G$3,-IPMT($G$3,B24-$K$4,$G$4-$K$4,$C$3)),IF($E$3="linear",D24*$G$3,D24*$G$3)),"n-c")</f>
        <v>n-c</v>
      </c>
      <c r="G24" s="36" t="str">
        <f aca="false">IF(ISERROR(F24-ROUND(F24,2)),"n-c",F24-ROUND(F24,2))</f>
        <v>n-c</v>
      </c>
      <c r="H24" s="36" t="str">
        <f aca="false">IF(G24="n-c","n-c",SUM($G$9:G24)-SUM($I$9:I23))</f>
        <v>n-c</v>
      </c>
      <c r="I24" s="37" t="str">
        <f aca="false">IF(H24="n-c","n-c",IF(H24&gt;0.01,0.01,IF(H24&lt;-0.01,-0.01,0)))</f>
        <v>n-c</v>
      </c>
      <c r="J24" s="38" t="str">
        <f aca="false">IF(I24="n-c","n-c",ROUND(F24,2)+I24)</f>
        <v>n-c</v>
      </c>
      <c r="K24" s="39" t="str">
        <f aca="false">IF(B24="n-c","n-c",IF(B24=$G$4,D24,ROUND(IF($E$3="standard",IF(B24&lt;=$K$4,0,-PPMT($G$3,B24-$K$4,$G$4-$K$4,$C$3)),IF($E$3="linear",IF(B24&lt;=$K$4,0,$C$3/($G$4-$K$4)),IF(B24=$G$4,$C$3,0))),2)))</f>
        <v>n-c</v>
      </c>
      <c r="L24" s="40" t="str">
        <f aca="false">IF(B24="n-c","n-c",SUM($K$9:K24))</f>
        <v>n-c</v>
      </c>
      <c r="M24" s="40" t="str">
        <f aca="false">IF(B24="n-c","n-c",SUM($J$9:J24))</f>
        <v>n-c</v>
      </c>
      <c r="N24" s="30" t="str">
        <f aca="false">IF(B24="n-c","n-c",J24+K24)</f>
        <v>n-c</v>
      </c>
      <c r="Q24" s="59"/>
      <c r="R24" s="59"/>
      <c r="S24" s="59"/>
    </row>
    <row r="25" customFormat="false" ht="16" hidden="false" customHeight="false" outlineLevel="0" collapsed="false">
      <c r="B25" s="32" t="str">
        <f aca="false">IF(ISERROR(IF(B24+1&lt;=$G$4,B24+1,"n-c")),"n-c",IF(B24+1&lt;=$G$4,B24+1,"n-c"))</f>
        <v>n-c</v>
      </c>
      <c r="C25" s="33" t="str">
        <f aca="false">IF(B25&lt;&gt;"n-c",IF($E$4="mensuel",EDATE($E$5,B25),IF($E$4="trimestriel",EDATE($E$5,3*B25),IF($E$4="semestriel",EDATE($E$5,6*B25),EDATE($E$5,12*B25)))),"n-c")</f>
        <v>n-c</v>
      </c>
      <c r="D25" s="34" t="str">
        <f aca="false">IF(B25="n-c","n-c",E24)</f>
        <v>n-c</v>
      </c>
      <c r="E25" s="34" t="str">
        <f aca="false">IF(B25="n-c","n-c",D25-K25)</f>
        <v>n-c</v>
      </c>
      <c r="F25" s="35" t="str">
        <f aca="false">IF(B25&lt;&gt;"n-c",IF($E$3="standard",IF(B25&lt;=$K$4,D25*$G$3,-IPMT($G$3,B25-$K$4,$G$4-$K$4,$C$3)),IF($E$3="linear",D25*$G$3,D25*$G$3)),"n-c")</f>
        <v>n-c</v>
      </c>
      <c r="G25" s="36" t="str">
        <f aca="false">IF(ISERROR(F25-ROUND(F25,2)),"n-c",F25-ROUND(F25,2))</f>
        <v>n-c</v>
      </c>
      <c r="H25" s="36" t="str">
        <f aca="false">IF(G25="n-c","n-c",SUM($G$9:G25)-SUM($I$9:I24))</f>
        <v>n-c</v>
      </c>
      <c r="I25" s="37" t="str">
        <f aca="false">IF(H25="n-c","n-c",IF(H25&gt;0.01,0.01,IF(H25&lt;-0.01,-0.01,0)))</f>
        <v>n-c</v>
      </c>
      <c r="J25" s="38" t="str">
        <f aca="false">IF(I25="n-c","n-c",ROUND(F25,2)+I25)</f>
        <v>n-c</v>
      </c>
      <c r="K25" s="39" t="str">
        <f aca="false">IF(B25="n-c","n-c",IF(B25=$G$4,D25,ROUND(IF($E$3="standard",IF(B25&lt;=$K$4,0,-PPMT($G$3,B25-$K$4,$G$4-$K$4,$C$3)),IF($E$3="linear",IF(B25&lt;=$K$4,0,$C$3/($G$4-$K$4)),IF(B25=$G$4,$C$3,0))),2)))</f>
        <v>n-c</v>
      </c>
      <c r="L25" s="40" t="str">
        <f aca="false">IF(B25="n-c","n-c",SUM($K$9:K25))</f>
        <v>n-c</v>
      </c>
      <c r="M25" s="40" t="str">
        <f aca="false">IF(B25="n-c","n-c",SUM($J$9:J25))</f>
        <v>n-c</v>
      </c>
      <c r="N25" s="30" t="str">
        <f aca="false">IF(B25="n-c","n-c",J25+K25)</f>
        <v>n-c</v>
      </c>
      <c r="Q25" s="59"/>
      <c r="R25" s="59"/>
      <c r="S25" s="59"/>
    </row>
    <row r="26" customFormat="false" ht="16" hidden="false" customHeight="false" outlineLevel="0" collapsed="false">
      <c r="B26" s="32" t="str">
        <f aca="false">IF(ISERROR(IF(B25+1&lt;=$G$4,B25+1,"n-c")),"n-c",IF(B25+1&lt;=$G$4,B25+1,"n-c"))</f>
        <v>n-c</v>
      </c>
      <c r="C26" s="33" t="str">
        <f aca="false">IF(B26&lt;&gt;"n-c",IF($E$4="mensuel",EDATE($E$5,B26),IF($E$4="trimestriel",EDATE($E$5,3*B26),IF($E$4="semestriel",EDATE($E$5,6*B26),EDATE($E$5,12*B26)))),"n-c")</f>
        <v>n-c</v>
      </c>
      <c r="D26" s="34" t="str">
        <f aca="false">IF(B26="n-c","n-c",E25)</f>
        <v>n-c</v>
      </c>
      <c r="E26" s="34" t="str">
        <f aca="false">IF(B26="n-c","n-c",D26-K26)</f>
        <v>n-c</v>
      </c>
      <c r="F26" s="35" t="str">
        <f aca="false">IF(B26&lt;&gt;"n-c",IF($E$3="standard",IF(B26&lt;=$K$4,D26*$G$3,-IPMT($G$3,B26-$K$4,$G$4-$K$4,$C$3)),IF($E$3="linear",D26*$G$3,D26*$G$3)),"n-c")</f>
        <v>n-c</v>
      </c>
      <c r="G26" s="36" t="str">
        <f aca="false">IF(ISERROR(F26-ROUND(F26,2)),"n-c",F26-ROUND(F26,2))</f>
        <v>n-c</v>
      </c>
      <c r="H26" s="36" t="str">
        <f aca="false">IF(G26="n-c","n-c",SUM($G$9:G26)-SUM($I$9:I25))</f>
        <v>n-c</v>
      </c>
      <c r="I26" s="37" t="str">
        <f aca="false">IF(H26="n-c","n-c",IF(H26&gt;0.01,0.01,IF(H26&lt;-0.01,-0.01,0)))</f>
        <v>n-c</v>
      </c>
      <c r="J26" s="38" t="str">
        <f aca="false">IF(I26="n-c","n-c",ROUND(F26,2)+I26)</f>
        <v>n-c</v>
      </c>
      <c r="K26" s="39" t="str">
        <f aca="false">IF(B26="n-c","n-c",IF(B26=$G$4,D26,ROUND(IF($E$3="standard",IF(B26&lt;=$K$4,0,-PPMT($G$3,B26-$K$4,$G$4-$K$4,$C$3)),IF($E$3="linear",IF(B26&lt;=$K$4,0,$C$3/($G$4-$K$4)),IF(B26=$G$4,$C$3,0))),2)))</f>
        <v>n-c</v>
      </c>
      <c r="L26" s="40" t="str">
        <f aca="false">IF(B26="n-c","n-c",SUM($K$9:K26))</f>
        <v>n-c</v>
      </c>
      <c r="M26" s="40" t="str">
        <f aca="false">IF(B26="n-c","n-c",SUM($J$9:J26))</f>
        <v>n-c</v>
      </c>
      <c r="N26" s="30" t="str">
        <f aca="false">IF(B26="n-c","n-c",J26+K26)</f>
        <v>n-c</v>
      </c>
      <c r="Q26" s="59"/>
      <c r="R26" s="59"/>
      <c r="S26" s="59"/>
    </row>
    <row r="27" customFormat="false" ht="16" hidden="false" customHeight="false" outlineLevel="0" collapsed="false">
      <c r="B27" s="32" t="str">
        <f aca="false">IF(ISERROR(IF(B26+1&lt;=$G$4,B26+1,"n-c")),"n-c",IF(B26+1&lt;=$G$4,B26+1,"n-c"))</f>
        <v>n-c</v>
      </c>
      <c r="C27" s="33" t="str">
        <f aca="false">IF(B27&lt;&gt;"n-c",IF($E$4="mensuel",EDATE($E$5,B27),IF($E$4="trimestriel",EDATE($E$5,3*B27),IF($E$4="semestriel",EDATE($E$5,6*B27),EDATE($E$5,12*B27)))),"n-c")</f>
        <v>n-c</v>
      </c>
      <c r="D27" s="34" t="str">
        <f aca="false">IF(B27="n-c","n-c",E26)</f>
        <v>n-c</v>
      </c>
      <c r="E27" s="34" t="str">
        <f aca="false">IF(B27="n-c","n-c",D27-K27)</f>
        <v>n-c</v>
      </c>
      <c r="F27" s="35" t="str">
        <f aca="false">IF(B27&lt;&gt;"n-c",IF($E$3="standard",IF(B27&lt;=$K$4,D27*$G$3,-IPMT($G$3,B27-$K$4,$G$4-$K$4,$C$3)),IF($E$3="linear",D27*$G$3,D27*$G$3)),"n-c")</f>
        <v>n-c</v>
      </c>
      <c r="G27" s="36" t="str">
        <f aca="false">IF(ISERROR(F27-ROUND(F27,2)),"n-c",F27-ROUND(F27,2))</f>
        <v>n-c</v>
      </c>
      <c r="H27" s="36" t="str">
        <f aca="false">IF(G27="n-c","n-c",SUM($G$9:G27)-SUM($I$9:I26))</f>
        <v>n-c</v>
      </c>
      <c r="I27" s="37" t="str">
        <f aca="false">IF(H27="n-c","n-c",IF(H27&gt;0.01,0.01,IF(H27&lt;-0.01,-0.01,0)))</f>
        <v>n-c</v>
      </c>
      <c r="J27" s="38" t="str">
        <f aca="false">IF(I27="n-c","n-c",ROUND(F27,2)+I27)</f>
        <v>n-c</v>
      </c>
      <c r="K27" s="39" t="str">
        <f aca="false">IF(B27="n-c","n-c",IF(B27=$G$4,D27,ROUND(IF($E$3="standard",IF(B27&lt;=$K$4,0,-PPMT($G$3,B27-$K$4,$G$4-$K$4,$C$3)),IF($E$3="linear",IF(B27&lt;=$K$4,0,$C$3/($G$4-$K$4)),IF(B27=$G$4,$C$3,0))),2)))</f>
        <v>n-c</v>
      </c>
      <c r="L27" s="40" t="str">
        <f aca="false">IF(B27="n-c","n-c",SUM($K$9:K27))</f>
        <v>n-c</v>
      </c>
      <c r="M27" s="40" t="str">
        <f aca="false">IF(B27="n-c","n-c",SUM($J$9:J27))</f>
        <v>n-c</v>
      </c>
      <c r="N27" s="30" t="str">
        <f aca="false">IF(B27="n-c","n-c",J27+K27)</f>
        <v>n-c</v>
      </c>
      <c r="Q27" s="59"/>
      <c r="R27" s="59"/>
      <c r="S27" s="59"/>
    </row>
    <row r="28" customFormat="false" ht="16" hidden="false" customHeight="false" outlineLevel="0" collapsed="false">
      <c r="B28" s="32" t="str">
        <f aca="false">IF(ISERROR(IF(B27+1&lt;=$G$4,B27+1,"n-c")),"n-c",IF(B27+1&lt;=$G$4,B27+1,"n-c"))</f>
        <v>n-c</v>
      </c>
      <c r="C28" s="33" t="str">
        <f aca="false">IF(B28&lt;&gt;"n-c",IF($E$4="mensuel",EDATE($E$5,B28),IF($E$4="trimestriel",EDATE($E$5,3*B28),IF($E$4="semestriel",EDATE($E$5,6*B28),EDATE($E$5,12*B28)))),"n-c")</f>
        <v>n-c</v>
      </c>
      <c r="D28" s="34" t="str">
        <f aca="false">IF(B28="n-c","n-c",E27)</f>
        <v>n-c</v>
      </c>
      <c r="E28" s="34" t="str">
        <f aca="false">IF(B28="n-c","n-c",D28-K28)</f>
        <v>n-c</v>
      </c>
      <c r="F28" s="35" t="str">
        <f aca="false">IF(B28&lt;&gt;"n-c",IF($E$3="standard",IF(B28&lt;=$K$4,D28*$G$3,-IPMT($G$3,B28-$K$4,$G$4-$K$4,$C$3)),IF($E$3="linear",D28*$G$3,D28*$G$3)),"n-c")</f>
        <v>n-c</v>
      </c>
      <c r="G28" s="36" t="str">
        <f aca="false">IF(ISERROR(F28-ROUND(F28,2)),"n-c",F28-ROUND(F28,2))</f>
        <v>n-c</v>
      </c>
      <c r="H28" s="36" t="str">
        <f aca="false">IF(G28="n-c","n-c",SUM($G$9:G28)-SUM($I$9:I27))</f>
        <v>n-c</v>
      </c>
      <c r="I28" s="37" t="str">
        <f aca="false">IF(H28="n-c","n-c",IF(H28&gt;0.01,0.01,IF(H28&lt;-0.01,-0.01,0)))</f>
        <v>n-c</v>
      </c>
      <c r="J28" s="38" t="str">
        <f aca="false">IF(I28="n-c","n-c",ROUND(F28,2)+I28)</f>
        <v>n-c</v>
      </c>
      <c r="K28" s="39" t="str">
        <f aca="false">IF(B28="n-c","n-c",IF(B28=$G$4,D28,ROUND(IF($E$3="standard",IF(B28&lt;=$K$4,0,-PPMT($G$3,B28-$K$4,$G$4-$K$4,$C$3)),IF($E$3="linear",IF(B28&lt;=$K$4,0,$C$3/($G$4-$K$4)),IF(B28=$G$4,$C$3,0))),2)))</f>
        <v>n-c</v>
      </c>
      <c r="L28" s="40" t="str">
        <f aca="false">IF(B28="n-c","n-c",SUM($K$9:K28))</f>
        <v>n-c</v>
      </c>
      <c r="M28" s="40" t="str">
        <f aca="false">IF(B28="n-c","n-c",SUM($J$9:J28))</f>
        <v>n-c</v>
      </c>
      <c r="N28" s="30" t="str">
        <f aca="false">IF(B28="n-c","n-c",J28+K28)</f>
        <v>n-c</v>
      </c>
      <c r="Q28" s="59"/>
      <c r="R28" s="59"/>
      <c r="S28" s="59"/>
    </row>
    <row r="29" customFormat="false" ht="16" hidden="false" customHeight="false" outlineLevel="0" collapsed="false">
      <c r="B29" s="32" t="str">
        <f aca="false">IF(ISERROR(IF(B28+1&lt;=$G$4,B28+1,"n-c")),"n-c",IF(B28+1&lt;=$G$4,B28+1,"n-c"))</f>
        <v>n-c</v>
      </c>
      <c r="C29" s="33" t="str">
        <f aca="false">IF(B29&lt;&gt;"n-c",IF($E$4="mensuel",EDATE($E$5,B29),IF($E$4="trimestriel",EDATE($E$5,3*B29),IF($E$4="semestriel",EDATE($E$5,6*B29),EDATE($E$5,12*B29)))),"n-c")</f>
        <v>n-c</v>
      </c>
      <c r="D29" s="34" t="str">
        <f aca="false">IF(B29="n-c","n-c",E28)</f>
        <v>n-c</v>
      </c>
      <c r="E29" s="34" t="str">
        <f aca="false">IF(B29="n-c","n-c",D29-K29)</f>
        <v>n-c</v>
      </c>
      <c r="F29" s="35" t="str">
        <f aca="false">IF(B29&lt;&gt;"n-c",IF($E$3="standard",IF(B29&lt;=$K$4,D29*$G$3,-IPMT($G$3,B29-$K$4,$G$4-$K$4,$C$3)),IF($E$3="linear",D29*$G$3,D29*$G$3)),"n-c")</f>
        <v>n-c</v>
      </c>
      <c r="G29" s="36" t="str">
        <f aca="false">IF(ISERROR(F29-ROUND(F29,2)),"n-c",F29-ROUND(F29,2))</f>
        <v>n-c</v>
      </c>
      <c r="H29" s="36" t="str">
        <f aca="false">IF(G29="n-c","n-c",SUM($G$9:G29)-SUM($I$9:I28))</f>
        <v>n-c</v>
      </c>
      <c r="I29" s="37" t="str">
        <f aca="false">IF(H29="n-c","n-c",IF(H29&gt;0.01,0.01,IF(H29&lt;-0.01,-0.01,0)))</f>
        <v>n-c</v>
      </c>
      <c r="J29" s="38" t="str">
        <f aca="false">IF(I29="n-c","n-c",ROUND(F29,2)+I29)</f>
        <v>n-c</v>
      </c>
      <c r="K29" s="39" t="str">
        <f aca="false">IF(B29="n-c","n-c",IF(B29=$G$4,D29,ROUND(IF($E$3="standard",IF(B29&lt;=$K$4,0,-PPMT($G$3,B29-$K$4,$G$4-$K$4,$C$3)),IF($E$3="linear",IF(B29&lt;=$K$4,0,$C$3/($G$4-$K$4)),IF(B29=$G$4,$C$3,0))),2)))</f>
        <v>n-c</v>
      </c>
      <c r="L29" s="40" t="str">
        <f aca="false">IF(B29="n-c","n-c",SUM($K$9:K29))</f>
        <v>n-c</v>
      </c>
      <c r="M29" s="40" t="str">
        <f aca="false">IF(B29="n-c","n-c",SUM($J$9:J29))</f>
        <v>n-c</v>
      </c>
      <c r="N29" s="30" t="str">
        <f aca="false">IF(B29="n-c","n-c",J29+K29)</f>
        <v>n-c</v>
      </c>
      <c r="Q29" s="59"/>
      <c r="R29" s="59"/>
      <c r="S29" s="59"/>
    </row>
    <row r="30" customFormat="false" ht="16" hidden="false" customHeight="false" outlineLevel="0" collapsed="false">
      <c r="B30" s="32" t="str">
        <f aca="false">IF(ISERROR(IF(B29+1&lt;=$G$4,B29+1,"n-c")),"n-c",IF(B29+1&lt;=$G$4,B29+1,"n-c"))</f>
        <v>n-c</v>
      </c>
      <c r="C30" s="33" t="str">
        <f aca="false">IF(B30&lt;&gt;"n-c",IF($E$4="mensuel",EDATE($E$5,B30),IF($E$4="trimestriel",EDATE($E$5,3*B30),IF($E$4="semestriel",EDATE($E$5,6*B30),EDATE($E$5,12*B30)))),"n-c")</f>
        <v>n-c</v>
      </c>
      <c r="D30" s="34" t="str">
        <f aca="false">IF(B30="n-c","n-c",E29)</f>
        <v>n-c</v>
      </c>
      <c r="E30" s="34" t="str">
        <f aca="false">IF(B30="n-c","n-c",D30-K30)</f>
        <v>n-c</v>
      </c>
      <c r="F30" s="35" t="str">
        <f aca="false">IF(B30&lt;&gt;"n-c",IF($E$3="standard",IF(B30&lt;=$K$4,D30*$G$3,-IPMT($G$3,B30-$K$4,$G$4-$K$4,$C$3)),IF($E$3="linear",D30*$G$3,D30*$G$3)),"n-c")</f>
        <v>n-c</v>
      </c>
      <c r="G30" s="36" t="str">
        <f aca="false">IF(ISERROR(F30-ROUND(F30,2)),"n-c",F30-ROUND(F30,2))</f>
        <v>n-c</v>
      </c>
      <c r="H30" s="36" t="str">
        <f aca="false">IF(G30="n-c","n-c",SUM($G$9:G30)-SUM($I$9:I29))</f>
        <v>n-c</v>
      </c>
      <c r="I30" s="37" t="str">
        <f aca="false">IF(H30="n-c","n-c",IF(H30&gt;0.01,0.01,IF(H30&lt;-0.01,-0.01,0)))</f>
        <v>n-c</v>
      </c>
      <c r="J30" s="38" t="str">
        <f aca="false">IF(I30="n-c","n-c",ROUND(F30,2)+I30)</f>
        <v>n-c</v>
      </c>
      <c r="K30" s="39" t="str">
        <f aca="false">IF(B30="n-c","n-c",IF(B30=$G$4,D30,ROUND(IF($E$3="standard",IF(B30&lt;=$K$4,0,-PPMT($G$3,B30-$K$4,$G$4-$K$4,$C$3)),IF($E$3="linear",IF(B30&lt;=$K$4,0,$C$3/($G$4-$K$4)),IF(B30=$G$4,$C$3,0))),2)))</f>
        <v>n-c</v>
      </c>
      <c r="L30" s="40" t="str">
        <f aca="false">IF(B30="n-c","n-c",SUM($K$9:K30))</f>
        <v>n-c</v>
      </c>
      <c r="M30" s="40" t="str">
        <f aca="false">IF(B30="n-c","n-c",SUM($J$9:J30))</f>
        <v>n-c</v>
      </c>
      <c r="N30" s="30" t="str">
        <f aca="false">IF(B30="n-c","n-c",J30+K30)</f>
        <v>n-c</v>
      </c>
      <c r="Q30" s="59"/>
      <c r="R30" s="59"/>
      <c r="S30" s="59"/>
    </row>
    <row r="31" customFormat="false" ht="16" hidden="false" customHeight="false" outlineLevel="0" collapsed="false">
      <c r="B31" s="32" t="str">
        <f aca="false">IF(ISERROR(IF(B30+1&lt;=$G$4,B30+1,"n-c")),"n-c",IF(B30+1&lt;=$G$4,B30+1,"n-c"))</f>
        <v>n-c</v>
      </c>
      <c r="C31" s="33" t="str">
        <f aca="false">IF(B31&lt;&gt;"n-c",IF($E$4="mensuel",EDATE($E$5,B31),IF($E$4="trimestriel",EDATE($E$5,3*B31),IF($E$4="semestriel",EDATE($E$5,6*B31),EDATE($E$5,12*B31)))),"n-c")</f>
        <v>n-c</v>
      </c>
      <c r="D31" s="34" t="str">
        <f aca="false">IF(B31="n-c","n-c",E30)</f>
        <v>n-c</v>
      </c>
      <c r="E31" s="34" t="str">
        <f aca="false">IF(B31="n-c","n-c",D31-K31)</f>
        <v>n-c</v>
      </c>
      <c r="F31" s="35" t="str">
        <f aca="false">IF(B31&lt;&gt;"n-c",IF($E$3="standard",IF(B31&lt;=$K$4,D31*$G$3,-IPMT($G$3,B31-$K$4,$G$4-$K$4,$C$3)),IF($E$3="linear",D31*$G$3,D31*$G$3)),"n-c")</f>
        <v>n-c</v>
      </c>
      <c r="G31" s="36" t="str">
        <f aca="false">IF(ISERROR(F31-ROUND(F31,2)),"n-c",F31-ROUND(F31,2))</f>
        <v>n-c</v>
      </c>
      <c r="H31" s="36" t="str">
        <f aca="false">IF(G31="n-c","n-c",SUM($G$9:G31)-SUM($I$9:I30))</f>
        <v>n-c</v>
      </c>
      <c r="I31" s="37" t="str">
        <f aca="false">IF(H31="n-c","n-c",IF(H31&gt;0.01,0.01,IF(H31&lt;-0.01,-0.01,0)))</f>
        <v>n-c</v>
      </c>
      <c r="J31" s="38" t="str">
        <f aca="false">IF(I31="n-c","n-c",ROUND(F31,2)+I31)</f>
        <v>n-c</v>
      </c>
      <c r="K31" s="39" t="str">
        <f aca="false">IF(B31="n-c","n-c",IF(B31=$G$4,D31,ROUND(IF($E$3="standard",IF(B31&lt;=$K$4,0,-PPMT($G$3,B31-$K$4,$G$4-$K$4,$C$3)),IF($E$3="linear",IF(B31&lt;=$K$4,0,$C$3/($G$4-$K$4)),IF(B31=$G$4,$C$3,0))),2)))</f>
        <v>n-c</v>
      </c>
      <c r="L31" s="40" t="str">
        <f aca="false">IF(B31="n-c","n-c",SUM($K$9:K31))</f>
        <v>n-c</v>
      </c>
      <c r="M31" s="40" t="str">
        <f aca="false">IF(B31="n-c","n-c",SUM($J$9:J31))</f>
        <v>n-c</v>
      </c>
      <c r="N31" s="30" t="str">
        <f aca="false">IF(B31="n-c","n-c",J31+K31)</f>
        <v>n-c</v>
      </c>
      <c r="Q31" s="59"/>
      <c r="R31" s="59"/>
      <c r="S31" s="59"/>
    </row>
    <row r="32" customFormat="false" ht="16" hidden="false" customHeight="false" outlineLevel="0" collapsed="false">
      <c r="B32" s="32" t="str">
        <f aca="false">IF(ISERROR(IF(B31+1&lt;=$G$4,B31+1,"n-c")),"n-c",IF(B31+1&lt;=$G$4,B31+1,"n-c"))</f>
        <v>n-c</v>
      </c>
      <c r="C32" s="33" t="str">
        <f aca="false">IF(B32&lt;&gt;"n-c",IF($E$4="mensuel",EDATE($E$5,B32),IF($E$4="trimestriel",EDATE($E$5,3*B32),IF($E$4="semestriel",EDATE($E$5,6*B32),EDATE($E$5,12*B32)))),"n-c")</f>
        <v>n-c</v>
      </c>
      <c r="D32" s="34" t="str">
        <f aca="false">IF(B32="n-c","n-c",E31)</f>
        <v>n-c</v>
      </c>
      <c r="E32" s="34" t="str">
        <f aca="false">IF(B32="n-c","n-c",D32-K32)</f>
        <v>n-c</v>
      </c>
      <c r="F32" s="35" t="str">
        <f aca="false">IF(B32&lt;&gt;"n-c",IF($E$3="standard",IF(B32&lt;=$K$4,D32*$G$3,-IPMT($G$3,B32-$K$4,$G$4-$K$4,$C$3)),IF($E$3="linear",D32*$G$3,D32*$G$3)),"n-c")</f>
        <v>n-c</v>
      </c>
      <c r="G32" s="36" t="str">
        <f aca="false">IF(ISERROR(F32-ROUND(F32,2)),"n-c",F32-ROUND(F32,2))</f>
        <v>n-c</v>
      </c>
      <c r="H32" s="36" t="str">
        <f aca="false">IF(G32="n-c","n-c",SUM($G$9:G32)-SUM($I$9:I31))</f>
        <v>n-c</v>
      </c>
      <c r="I32" s="37" t="str">
        <f aca="false">IF(H32="n-c","n-c",IF(H32&gt;0.01,0.01,IF(H32&lt;-0.01,-0.01,0)))</f>
        <v>n-c</v>
      </c>
      <c r="J32" s="38" t="str">
        <f aca="false">IF(I32="n-c","n-c",ROUND(F32,2)+I32)</f>
        <v>n-c</v>
      </c>
      <c r="K32" s="39" t="str">
        <f aca="false">IF(B32="n-c","n-c",IF(B32=$G$4,D32,ROUND(IF($E$3="standard",IF(B32&lt;=$K$4,0,-PPMT($G$3,B32-$K$4,$G$4-$K$4,$C$3)),IF($E$3="linear",IF(B32&lt;=$K$4,0,$C$3/($G$4-$K$4)),IF(B32=$G$4,$C$3,0))),2)))</f>
        <v>n-c</v>
      </c>
      <c r="L32" s="40" t="str">
        <f aca="false">IF(B32="n-c","n-c",SUM($K$9:K32))</f>
        <v>n-c</v>
      </c>
      <c r="M32" s="40" t="str">
        <f aca="false">IF(B32="n-c","n-c",SUM($J$9:J32))</f>
        <v>n-c</v>
      </c>
      <c r="N32" s="30" t="str">
        <f aca="false">IF(B32="n-c","n-c",J32+K32)</f>
        <v>n-c</v>
      </c>
      <c r="Q32" s="59"/>
      <c r="R32" s="59"/>
      <c r="S32" s="59"/>
    </row>
    <row r="33" customFormat="false" ht="16" hidden="false" customHeight="false" outlineLevel="0" collapsed="false">
      <c r="B33" s="32" t="str">
        <f aca="false">IF(ISERROR(IF(B32+1&lt;=$G$4,B32+1,"n-c")),"n-c",IF(B32+1&lt;=$G$4,B32+1,"n-c"))</f>
        <v>n-c</v>
      </c>
      <c r="C33" s="33" t="str">
        <f aca="false">IF(B33&lt;&gt;"n-c",IF($E$4="mensuel",EDATE($E$5,B33),IF($E$4="trimestriel",EDATE($E$5,3*B33),IF($E$4="semestriel",EDATE($E$5,6*B33),EDATE($E$5,12*B33)))),"n-c")</f>
        <v>n-c</v>
      </c>
      <c r="D33" s="34" t="str">
        <f aca="false">IF(B33="n-c","n-c",E32)</f>
        <v>n-c</v>
      </c>
      <c r="E33" s="34" t="str">
        <f aca="false">IF(B33="n-c","n-c",D33-K33)</f>
        <v>n-c</v>
      </c>
      <c r="F33" s="35" t="str">
        <f aca="false">IF(B33&lt;&gt;"n-c",IF($E$3="standard",IF(B33&lt;=$K$4,D33*$G$3,-IPMT($G$3,B33-$K$4,$G$4-$K$4,$C$3)),IF($E$3="linear",D33*$G$3,D33*$G$3)),"n-c")</f>
        <v>n-c</v>
      </c>
      <c r="G33" s="36" t="str">
        <f aca="false">IF(ISERROR(F33-ROUND(F33,2)),"n-c",F33-ROUND(F33,2))</f>
        <v>n-c</v>
      </c>
      <c r="H33" s="36" t="str">
        <f aca="false">IF(G33="n-c","n-c",SUM($G$9:G33)-SUM($I$9:I32))</f>
        <v>n-c</v>
      </c>
      <c r="I33" s="37" t="str">
        <f aca="false">IF(H33="n-c","n-c",IF(H33&gt;0.01,0.01,IF(H33&lt;-0.01,-0.01,0)))</f>
        <v>n-c</v>
      </c>
      <c r="J33" s="38" t="str">
        <f aca="false">IF(I33="n-c","n-c",ROUND(F33,2)+I33)</f>
        <v>n-c</v>
      </c>
      <c r="K33" s="39" t="str">
        <f aca="false">IF(B33="n-c","n-c",IF(B33=$G$4,D33,ROUND(IF($E$3="standard",IF(B33&lt;=$K$4,0,-PPMT($G$3,B33-$K$4,$G$4-$K$4,$C$3)),IF($E$3="linear",IF(B33&lt;=$K$4,0,$C$3/($G$4-$K$4)),IF(B33=$G$4,$C$3,0))),2)))</f>
        <v>n-c</v>
      </c>
      <c r="L33" s="40" t="str">
        <f aca="false">IF(B33="n-c","n-c",SUM($K$9:K33))</f>
        <v>n-c</v>
      </c>
      <c r="M33" s="40" t="str">
        <f aca="false">IF(B33="n-c","n-c",SUM($J$9:J33))</f>
        <v>n-c</v>
      </c>
      <c r="N33" s="30" t="str">
        <f aca="false">IF(B33="n-c","n-c",J33+K33)</f>
        <v>n-c</v>
      </c>
      <c r="Q33" s="59"/>
      <c r="R33" s="59"/>
      <c r="S33" s="59"/>
    </row>
    <row r="34" customFormat="false" ht="16" hidden="false" customHeight="false" outlineLevel="0" collapsed="false">
      <c r="B34" s="32" t="str">
        <f aca="false">IF(ISERROR(IF(B33+1&lt;=$G$4,B33+1,"n-c")),"n-c",IF(B33+1&lt;=$G$4,B33+1,"n-c"))</f>
        <v>n-c</v>
      </c>
      <c r="C34" s="33" t="str">
        <f aca="false">IF(B34&lt;&gt;"n-c",IF($E$4="mensuel",EDATE($E$5,B34),IF($E$4="trimestriel",EDATE($E$5,3*B34),IF($E$4="semestriel",EDATE($E$5,6*B34),EDATE($E$5,12*B34)))),"n-c")</f>
        <v>n-c</v>
      </c>
      <c r="D34" s="34" t="str">
        <f aca="false">IF(B34="n-c","n-c",E33)</f>
        <v>n-c</v>
      </c>
      <c r="E34" s="34" t="str">
        <f aca="false">IF(B34="n-c","n-c",D34-K34)</f>
        <v>n-c</v>
      </c>
      <c r="F34" s="35" t="str">
        <f aca="false">IF(B34&lt;&gt;"n-c",IF($E$3="standard",IF(B34&lt;=$K$4,D34*$G$3,-IPMT($G$3,B34-$K$4,$G$4-$K$4,$C$3)),IF($E$3="linear",D34*$G$3,D34*$G$3)),"n-c")</f>
        <v>n-c</v>
      </c>
      <c r="G34" s="36" t="str">
        <f aca="false">IF(ISERROR(F34-ROUND(F34,2)),"n-c",F34-ROUND(F34,2))</f>
        <v>n-c</v>
      </c>
      <c r="H34" s="36" t="str">
        <f aca="false">IF(G34="n-c","n-c",SUM($G$9:G34)-SUM($I$9:I33))</f>
        <v>n-c</v>
      </c>
      <c r="I34" s="37" t="str">
        <f aca="false">IF(H34="n-c","n-c",IF(H34&gt;0.01,0.01,IF(H34&lt;-0.01,-0.01,0)))</f>
        <v>n-c</v>
      </c>
      <c r="J34" s="38" t="str">
        <f aca="false">IF(I34="n-c","n-c",ROUND(F34,2)+I34)</f>
        <v>n-c</v>
      </c>
      <c r="K34" s="39" t="str">
        <f aca="false">IF(B34="n-c","n-c",IF(B34=$G$4,D34,ROUND(IF($E$3="standard",IF(B34&lt;=$K$4,0,-PPMT($G$3,B34-$K$4,$G$4-$K$4,$C$3)),IF($E$3="linear",IF(B34&lt;=$K$4,0,$C$3/($G$4-$K$4)),IF(B34=$G$4,$C$3,0))),2)))</f>
        <v>n-c</v>
      </c>
      <c r="L34" s="40" t="str">
        <f aca="false">IF(B34="n-c","n-c",SUM($K$9:K34))</f>
        <v>n-c</v>
      </c>
      <c r="M34" s="40" t="str">
        <f aca="false">IF(B34="n-c","n-c",SUM($J$9:J34))</f>
        <v>n-c</v>
      </c>
      <c r="N34" s="30" t="str">
        <f aca="false">IF(B34="n-c","n-c",J34+K34)</f>
        <v>n-c</v>
      </c>
      <c r="Q34" s="59"/>
      <c r="R34" s="59"/>
      <c r="S34" s="59"/>
    </row>
    <row r="35" customFormat="false" ht="16" hidden="false" customHeight="false" outlineLevel="0" collapsed="false">
      <c r="B35" s="32" t="str">
        <f aca="false">IF(ISERROR(IF(B34+1&lt;=$G$4,B34+1,"n-c")),"n-c",IF(B34+1&lt;=$G$4,B34+1,"n-c"))</f>
        <v>n-c</v>
      </c>
      <c r="C35" s="33" t="str">
        <f aca="false">IF(B35&lt;&gt;"n-c",IF($E$4="mensuel",EDATE($E$5,B35),IF($E$4="trimestriel",EDATE($E$5,3*B35),IF($E$4="semestriel",EDATE($E$5,6*B35),EDATE($E$5,12*B35)))),"n-c")</f>
        <v>n-c</v>
      </c>
      <c r="D35" s="34" t="str">
        <f aca="false">IF(B35="n-c","n-c",E34)</f>
        <v>n-c</v>
      </c>
      <c r="E35" s="34" t="str">
        <f aca="false">IF(B35="n-c","n-c",D35-K35)</f>
        <v>n-c</v>
      </c>
      <c r="F35" s="35" t="str">
        <f aca="false">IF(B35&lt;&gt;"n-c",IF($E$3="standard",IF(B35&lt;=$K$4,D35*$G$3,-IPMT($G$3,B35-$K$4,$G$4-$K$4,$C$3)),IF($E$3="linear",D35*$G$3,D35*$G$3)),"n-c")</f>
        <v>n-c</v>
      </c>
      <c r="G35" s="36" t="str">
        <f aca="false">IF(ISERROR(F35-ROUND(F35,2)),"n-c",F35-ROUND(F35,2))</f>
        <v>n-c</v>
      </c>
      <c r="H35" s="36" t="str">
        <f aca="false">IF(G35="n-c","n-c",SUM($G$9:G35)-SUM($I$9:I34))</f>
        <v>n-c</v>
      </c>
      <c r="I35" s="37" t="str">
        <f aca="false">IF(H35="n-c","n-c",IF(H35&gt;0.01,0.01,IF(H35&lt;-0.01,-0.01,0)))</f>
        <v>n-c</v>
      </c>
      <c r="J35" s="38" t="str">
        <f aca="false">IF(I35="n-c","n-c",ROUND(F35,2)+I35)</f>
        <v>n-c</v>
      </c>
      <c r="K35" s="39" t="str">
        <f aca="false">IF(B35="n-c","n-c",IF(B35=$G$4,D35,ROUND(IF($E$3="standard",IF(B35&lt;=$K$4,0,-PPMT($G$3,B35-$K$4,$G$4-$K$4,$C$3)),IF($E$3="linear",IF(B35&lt;=$K$4,0,$C$3/($G$4-$K$4)),IF(B35=$G$4,$C$3,0))),2)))</f>
        <v>n-c</v>
      </c>
      <c r="L35" s="40" t="str">
        <f aca="false">IF(B35="n-c","n-c",SUM($K$9:K35))</f>
        <v>n-c</v>
      </c>
      <c r="M35" s="40" t="str">
        <f aca="false">IF(B35="n-c","n-c",SUM($J$9:J35))</f>
        <v>n-c</v>
      </c>
      <c r="N35" s="30" t="str">
        <f aca="false">IF(B35="n-c","n-c",J35+K35)</f>
        <v>n-c</v>
      </c>
      <c r="Q35" s="59"/>
      <c r="R35" s="59"/>
      <c r="S35" s="59"/>
    </row>
    <row r="36" customFormat="false" ht="16" hidden="false" customHeight="false" outlineLevel="0" collapsed="false">
      <c r="B36" s="32" t="str">
        <f aca="false">IF(ISERROR(IF(B35+1&lt;=$G$4,B35+1,"n-c")),"n-c",IF(B35+1&lt;=$G$4,B35+1,"n-c"))</f>
        <v>n-c</v>
      </c>
      <c r="C36" s="33" t="str">
        <f aca="false">IF(B36&lt;&gt;"n-c",IF($E$4="mensuel",EDATE($E$5,B36),IF($E$4="trimestriel",EDATE($E$5,3*B36),IF($E$4="semestriel",EDATE($E$5,6*B36),EDATE($E$5,12*B36)))),"n-c")</f>
        <v>n-c</v>
      </c>
      <c r="D36" s="34" t="str">
        <f aca="false">IF(B36="n-c","n-c",E35)</f>
        <v>n-c</v>
      </c>
      <c r="E36" s="34" t="str">
        <f aca="false">IF(B36="n-c","n-c",D36-K36)</f>
        <v>n-c</v>
      </c>
      <c r="F36" s="35" t="str">
        <f aca="false">IF(B36&lt;&gt;"n-c",IF($E$3="standard",IF(B36&lt;=$K$4,D36*$G$3,-IPMT($G$3,B36-$K$4,$G$4-$K$4,$C$3)),IF($E$3="linear",D36*$G$3,D36*$G$3)),"n-c")</f>
        <v>n-c</v>
      </c>
      <c r="G36" s="36" t="str">
        <f aca="false">IF(ISERROR(F36-ROUND(F36,2)),"n-c",F36-ROUND(F36,2))</f>
        <v>n-c</v>
      </c>
      <c r="H36" s="36" t="str">
        <f aca="false">IF(G36="n-c","n-c",SUM($G$9:G36)-SUM($I$9:I35))</f>
        <v>n-c</v>
      </c>
      <c r="I36" s="37" t="str">
        <f aca="false">IF(H36="n-c","n-c",IF(H36&gt;0.01,0.01,IF(H36&lt;-0.01,-0.01,0)))</f>
        <v>n-c</v>
      </c>
      <c r="J36" s="38" t="str">
        <f aca="false">IF(I36="n-c","n-c",ROUND(F36,2)+I36)</f>
        <v>n-c</v>
      </c>
      <c r="K36" s="39" t="str">
        <f aca="false">IF(B36="n-c","n-c",IF(B36=$G$4,D36,ROUND(IF($E$3="standard",IF(B36&lt;=$K$4,0,-PPMT($G$3,B36-$K$4,$G$4-$K$4,$C$3)),IF($E$3="linear",IF(B36&lt;=$K$4,0,$C$3/($G$4-$K$4)),IF(B36=$G$4,$C$3,0))),2)))</f>
        <v>n-c</v>
      </c>
      <c r="L36" s="40" t="str">
        <f aca="false">IF(B36="n-c","n-c",SUM($K$9:K36))</f>
        <v>n-c</v>
      </c>
      <c r="M36" s="40" t="str">
        <f aca="false">IF(B36="n-c","n-c",SUM($J$9:J36))</f>
        <v>n-c</v>
      </c>
      <c r="N36" s="30" t="str">
        <f aca="false">IF(B36="n-c","n-c",J36+K36)</f>
        <v>n-c</v>
      </c>
      <c r="Q36" s="59"/>
      <c r="R36" s="59"/>
      <c r="S36" s="59"/>
    </row>
    <row r="37" customFormat="false" ht="16" hidden="false" customHeight="false" outlineLevel="0" collapsed="false">
      <c r="B37" s="32" t="str">
        <f aca="false">IF(ISERROR(IF(B36+1&lt;=$G$4,B36+1,"n-c")),"n-c",IF(B36+1&lt;=$G$4,B36+1,"n-c"))</f>
        <v>n-c</v>
      </c>
      <c r="C37" s="33" t="str">
        <f aca="false">IF(B37&lt;&gt;"n-c",IF($E$4="mensuel",EDATE($E$5,B37),IF($E$4="trimestriel",EDATE($E$5,3*B37),IF($E$4="semestriel",EDATE($E$5,6*B37),EDATE($E$5,12*B37)))),"n-c")</f>
        <v>n-c</v>
      </c>
      <c r="D37" s="34" t="str">
        <f aca="false">IF(B37="n-c","n-c",E36)</f>
        <v>n-c</v>
      </c>
      <c r="E37" s="34" t="str">
        <f aca="false">IF(B37="n-c","n-c",D37-K37)</f>
        <v>n-c</v>
      </c>
      <c r="F37" s="35" t="str">
        <f aca="false">IF(B37&lt;&gt;"n-c",IF($E$3="standard",IF(B37&lt;=$K$4,D37*$G$3,-IPMT($G$3,B37-$K$4,$G$4-$K$4,$C$3)),IF($E$3="linear",D37*$G$3,D37*$G$3)),"n-c")</f>
        <v>n-c</v>
      </c>
      <c r="G37" s="36" t="str">
        <f aca="false">IF(ISERROR(F37-ROUND(F37,2)),"n-c",F37-ROUND(F37,2))</f>
        <v>n-c</v>
      </c>
      <c r="H37" s="36" t="str">
        <f aca="false">IF(G37="n-c","n-c",SUM($G$9:G37)-SUM($I$9:I36))</f>
        <v>n-c</v>
      </c>
      <c r="I37" s="37" t="str">
        <f aca="false">IF(H37="n-c","n-c",IF(H37&gt;0.01,0.01,IF(H37&lt;-0.01,-0.01,0)))</f>
        <v>n-c</v>
      </c>
      <c r="J37" s="38" t="str">
        <f aca="false">IF(I37="n-c","n-c",ROUND(F37,2)+I37)</f>
        <v>n-c</v>
      </c>
      <c r="K37" s="39" t="str">
        <f aca="false">IF(B37="n-c","n-c",IF(B37=$G$4,D37,ROUND(IF($E$3="standard",IF(B37&lt;=$K$4,0,-PPMT($G$3,B37-$K$4,$G$4-$K$4,$C$3)),IF($E$3="linear",IF(B37&lt;=$K$4,0,$C$3/($G$4-$K$4)),IF(B37=$G$4,$C$3,0))),2)))</f>
        <v>n-c</v>
      </c>
      <c r="L37" s="40" t="str">
        <f aca="false">IF(B37="n-c","n-c",SUM($K$9:K37))</f>
        <v>n-c</v>
      </c>
      <c r="M37" s="40" t="str">
        <f aca="false">IF(B37="n-c","n-c",SUM($J$9:J37))</f>
        <v>n-c</v>
      </c>
      <c r="N37" s="30" t="str">
        <f aca="false">IF(B37="n-c","n-c",J37+K37)</f>
        <v>n-c</v>
      </c>
      <c r="Q37" s="59"/>
      <c r="R37" s="59"/>
      <c r="S37" s="59"/>
    </row>
    <row r="38" customFormat="false" ht="16" hidden="false" customHeight="false" outlineLevel="0" collapsed="false">
      <c r="B38" s="32" t="str">
        <f aca="false">IF(ISERROR(IF(B37+1&lt;=$G$4,B37+1,"n-c")),"n-c",IF(B37+1&lt;=$G$4,B37+1,"n-c"))</f>
        <v>n-c</v>
      </c>
      <c r="C38" s="33" t="str">
        <f aca="false">IF(B38&lt;&gt;"n-c",IF($E$4="mensuel",EDATE($E$5,B38),IF($E$4="trimestriel",EDATE($E$5,3*B38),IF($E$4="semestriel",EDATE($E$5,6*B38),EDATE($E$5,12*B38)))),"n-c")</f>
        <v>n-c</v>
      </c>
      <c r="D38" s="34" t="str">
        <f aca="false">IF(B38="n-c","n-c",E37)</f>
        <v>n-c</v>
      </c>
      <c r="E38" s="34" t="str">
        <f aca="false">IF(B38="n-c","n-c",D38-K38)</f>
        <v>n-c</v>
      </c>
      <c r="F38" s="35" t="str">
        <f aca="false">IF(B38&lt;&gt;"n-c",IF($E$3="standard",IF(B38&lt;=$K$4,D38*$G$3,-IPMT($G$3,B38-$K$4,$G$4-$K$4,$C$3)),IF($E$3="linear",D38*$G$3,D38*$G$3)),"n-c")</f>
        <v>n-c</v>
      </c>
      <c r="G38" s="36" t="str">
        <f aca="false">IF(ISERROR(F38-ROUND(F38,2)),"n-c",F38-ROUND(F38,2))</f>
        <v>n-c</v>
      </c>
      <c r="H38" s="36" t="str">
        <f aca="false">IF(G38="n-c","n-c",SUM($G$9:G38)-SUM($I$9:I37))</f>
        <v>n-c</v>
      </c>
      <c r="I38" s="37" t="str">
        <f aca="false">IF(H38="n-c","n-c",IF(H38&gt;0.01,0.01,IF(H38&lt;-0.01,-0.01,0)))</f>
        <v>n-c</v>
      </c>
      <c r="J38" s="38" t="str">
        <f aca="false">IF(I38="n-c","n-c",ROUND(F38,2)+I38)</f>
        <v>n-c</v>
      </c>
      <c r="K38" s="39" t="str">
        <f aca="false">IF(B38="n-c","n-c",IF(B38=$G$4,D38,ROUND(IF($E$3="standard",IF(B38&lt;=$K$4,0,-PPMT($G$3,B38-$K$4,$G$4-$K$4,$C$3)),IF($E$3="linear",IF(B38&lt;=$K$4,0,$C$3/($G$4-$K$4)),IF(B38=$G$4,$C$3,0))),2)))</f>
        <v>n-c</v>
      </c>
      <c r="L38" s="40" t="str">
        <f aca="false">IF(B38="n-c","n-c",SUM($K$9:K38))</f>
        <v>n-c</v>
      </c>
      <c r="M38" s="40" t="str">
        <f aca="false">IF(B38="n-c","n-c",SUM($J$9:J38))</f>
        <v>n-c</v>
      </c>
      <c r="N38" s="30" t="str">
        <f aca="false">IF(B38="n-c","n-c",J38+K38)</f>
        <v>n-c</v>
      </c>
      <c r="Q38" s="59"/>
      <c r="R38" s="59"/>
      <c r="S38" s="59"/>
    </row>
    <row r="39" customFormat="false" ht="16" hidden="false" customHeight="false" outlineLevel="0" collapsed="false">
      <c r="B39" s="32" t="str">
        <f aca="false">IF(ISERROR(IF(B38+1&lt;=$G$4,B38+1,"n-c")),"n-c",IF(B38+1&lt;=$G$4,B38+1,"n-c"))</f>
        <v>n-c</v>
      </c>
      <c r="C39" s="33" t="str">
        <f aca="false">IF(B39&lt;&gt;"n-c",IF($E$4="mensuel",EDATE($E$5,B39),IF($E$4="trimestriel",EDATE($E$5,3*B39),IF($E$4="semestriel",EDATE($E$5,6*B39),EDATE($E$5,12*B39)))),"n-c")</f>
        <v>n-c</v>
      </c>
      <c r="D39" s="34" t="str">
        <f aca="false">IF(B39="n-c","n-c",E38)</f>
        <v>n-c</v>
      </c>
      <c r="E39" s="34" t="str">
        <f aca="false">IF(B39="n-c","n-c",D39-K39)</f>
        <v>n-c</v>
      </c>
      <c r="F39" s="35" t="str">
        <f aca="false">IF(B39&lt;&gt;"n-c",IF($E$3="standard",IF(B39&lt;=$K$4,D39*$G$3,-IPMT($G$3,B39-$K$4,$G$4-$K$4,$C$3)),IF($E$3="linear",D39*$G$3,D39*$G$3)),"n-c")</f>
        <v>n-c</v>
      </c>
      <c r="G39" s="36" t="str">
        <f aca="false">IF(ISERROR(F39-ROUND(F39,2)),"n-c",F39-ROUND(F39,2))</f>
        <v>n-c</v>
      </c>
      <c r="H39" s="36" t="str">
        <f aca="false">IF(G39="n-c","n-c",SUM($G$9:G39)-SUM($I$9:I38))</f>
        <v>n-c</v>
      </c>
      <c r="I39" s="37" t="str">
        <f aca="false">IF(H39="n-c","n-c",IF(H39&gt;0.01,0.01,IF(H39&lt;-0.01,-0.01,0)))</f>
        <v>n-c</v>
      </c>
      <c r="J39" s="38" t="str">
        <f aca="false">IF(I39="n-c","n-c",ROUND(F39,2)+I39)</f>
        <v>n-c</v>
      </c>
      <c r="K39" s="39" t="str">
        <f aca="false">IF(B39="n-c","n-c",IF(B39=$G$4,D39,ROUND(IF($E$3="standard",IF(B39&lt;=$K$4,0,-PPMT($G$3,B39-$K$4,$G$4-$K$4,$C$3)),IF($E$3="linear",IF(B39&lt;=$K$4,0,$C$3/($G$4-$K$4)),IF(B39=$G$4,$C$3,0))),2)))</f>
        <v>n-c</v>
      </c>
      <c r="L39" s="40" t="str">
        <f aca="false">IF(B39="n-c","n-c",SUM($K$9:K39))</f>
        <v>n-c</v>
      </c>
      <c r="M39" s="40" t="str">
        <f aca="false">IF(B39="n-c","n-c",SUM($J$9:J39))</f>
        <v>n-c</v>
      </c>
      <c r="N39" s="30" t="str">
        <f aca="false">IF(B39="n-c","n-c",J39+K39)</f>
        <v>n-c</v>
      </c>
      <c r="Q39" s="59"/>
      <c r="R39" s="59"/>
      <c r="S39" s="59"/>
    </row>
    <row r="40" customFormat="false" ht="16" hidden="false" customHeight="false" outlineLevel="0" collapsed="false">
      <c r="B40" s="32" t="str">
        <f aca="false">IF(ISERROR(IF(B39+1&lt;=$G$4,B39+1,"n-c")),"n-c",IF(B39+1&lt;=$G$4,B39+1,"n-c"))</f>
        <v>n-c</v>
      </c>
      <c r="C40" s="33" t="str">
        <f aca="false">IF(B40&lt;&gt;"n-c",IF($E$4="mensuel",EDATE($E$5,B40),IF($E$4="trimestriel",EDATE($E$5,3*B40),IF($E$4="semestriel",EDATE($E$5,6*B40),EDATE($E$5,12*B40)))),"n-c")</f>
        <v>n-c</v>
      </c>
      <c r="D40" s="34" t="str">
        <f aca="false">IF(B40="n-c","n-c",E39)</f>
        <v>n-c</v>
      </c>
      <c r="E40" s="34" t="str">
        <f aca="false">IF(B40="n-c","n-c",D40-K40)</f>
        <v>n-c</v>
      </c>
      <c r="F40" s="35" t="str">
        <f aca="false">IF(B40&lt;&gt;"n-c",IF($E$3="standard",IF(B40&lt;=$K$4,D40*$G$3,-IPMT($G$3,B40-$K$4,$G$4-$K$4,$C$3)),IF($E$3="linear",D40*$G$3,D40*$G$3)),"n-c")</f>
        <v>n-c</v>
      </c>
      <c r="G40" s="36" t="str">
        <f aca="false">IF(ISERROR(F40-ROUND(F40,2)),"n-c",F40-ROUND(F40,2))</f>
        <v>n-c</v>
      </c>
      <c r="H40" s="36" t="str">
        <f aca="false">IF(G40="n-c","n-c",SUM($G$9:G40)-SUM($I$9:I39))</f>
        <v>n-c</v>
      </c>
      <c r="I40" s="37" t="str">
        <f aca="false">IF(H40="n-c","n-c",IF(H40&gt;0.01,0.01,IF(H40&lt;-0.01,-0.01,0)))</f>
        <v>n-c</v>
      </c>
      <c r="J40" s="38" t="str">
        <f aca="false">IF(I40="n-c","n-c",ROUND(F40,2)+I40)</f>
        <v>n-c</v>
      </c>
      <c r="K40" s="39" t="str">
        <f aca="false">IF(B40="n-c","n-c",IF(B40=$G$4,D40,ROUND(IF($E$3="standard",IF(B40&lt;=$K$4,0,-PPMT($G$3,B40-$K$4,$G$4-$K$4,$C$3)),IF($E$3="linear",IF(B40&lt;=$K$4,0,$C$3/($G$4-$K$4)),IF(B40=$G$4,$C$3,0))),2)))</f>
        <v>n-c</v>
      </c>
      <c r="L40" s="40" t="str">
        <f aca="false">IF(B40="n-c","n-c",SUM($K$9:K40))</f>
        <v>n-c</v>
      </c>
      <c r="M40" s="40" t="str">
        <f aca="false">IF(B40="n-c","n-c",SUM($J$9:J40))</f>
        <v>n-c</v>
      </c>
      <c r="N40" s="30" t="str">
        <f aca="false">IF(B40="n-c","n-c",J40+K40)</f>
        <v>n-c</v>
      </c>
      <c r="Q40" s="59"/>
      <c r="R40" s="59"/>
      <c r="S40" s="59"/>
    </row>
    <row r="41" customFormat="false" ht="16" hidden="false" customHeight="false" outlineLevel="0" collapsed="false">
      <c r="B41" s="32" t="str">
        <f aca="false">IF(ISERROR(IF(B40+1&lt;=$G$4,B40+1,"n-c")),"n-c",IF(B40+1&lt;=$G$4,B40+1,"n-c"))</f>
        <v>n-c</v>
      </c>
      <c r="C41" s="33" t="str">
        <f aca="false">IF(B41&lt;&gt;"n-c",IF($E$4="mensuel",EDATE($E$5,B41),IF($E$4="trimestriel",EDATE($E$5,3*B41),IF($E$4="semestriel",EDATE($E$5,6*B41),EDATE($E$5,12*B41)))),"n-c")</f>
        <v>n-c</v>
      </c>
      <c r="D41" s="34" t="str">
        <f aca="false">IF(B41="n-c","n-c",E40)</f>
        <v>n-c</v>
      </c>
      <c r="E41" s="34" t="str">
        <f aca="false">IF(B41="n-c","n-c",D41-K41)</f>
        <v>n-c</v>
      </c>
      <c r="F41" s="35" t="str">
        <f aca="false">IF(B41&lt;&gt;"n-c",IF($E$3="standard",IF(B41&lt;=$K$4,D41*$G$3,-IPMT($G$3,B41-$K$4,$G$4-$K$4,$C$3)),IF($E$3="linear",D41*$G$3,D41*$G$3)),"n-c")</f>
        <v>n-c</v>
      </c>
      <c r="G41" s="36" t="str">
        <f aca="false">IF(ISERROR(F41-ROUND(F41,2)),"n-c",F41-ROUND(F41,2))</f>
        <v>n-c</v>
      </c>
      <c r="H41" s="36" t="str">
        <f aca="false">IF(G41="n-c","n-c",SUM($G$9:G41)-SUM($I$9:I40))</f>
        <v>n-c</v>
      </c>
      <c r="I41" s="37" t="str">
        <f aca="false">IF(H41="n-c","n-c",IF(H41&gt;0.01,0.01,IF(H41&lt;-0.01,-0.01,0)))</f>
        <v>n-c</v>
      </c>
      <c r="J41" s="38" t="str">
        <f aca="false">IF(I41="n-c","n-c",ROUND(F41,2)+I41)</f>
        <v>n-c</v>
      </c>
      <c r="K41" s="39" t="str">
        <f aca="false">IF(B41="n-c","n-c",IF(B41=$G$4,D41,ROUND(IF($E$3="standard",IF(B41&lt;=$K$4,0,-PPMT($G$3,B41-$K$4,$G$4-$K$4,$C$3)),IF($E$3="linear",IF(B41&lt;=$K$4,0,$C$3/($G$4-$K$4)),IF(B41=$G$4,$C$3,0))),2)))</f>
        <v>n-c</v>
      </c>
      <c r="L41" s="40" t="str">
        <f aca="false">IF(B41="n-c","n-c",SUM($K$9:K41))</f>
        <v>n-c</v>
      </c>
      <c r="M41" s="40" t="str">
        <f aca="false">IF(B41="n-c","n-c",SUM($J$9:J41))</f>
        <v>n-c</v>
      </c>
      <c r="N41" s="30" t="str">
        <f aca="false">IF(B41="n-c","n-c",J41+K41)</f>
        <v>n-c</v>
      </c>
      <c r="Q41" s="59"/>
      <c r="R41" s="59"/>
      <c r="S41" s="59"/>
    </row>
    <row r="42" customFormat="false" ht="16" hidden="false" customHeight="false" outlineLevel="0" collapsed="false">
      <c r="B42" s="32" t="str">
        <f aca="false">IF(ISERROR(IF(B41+1&lt;=$G$4,B41+1,"n-c")),"n-c",IF(B41+1&lt;=$G$4,B41+1,"n-c"))</f>
        <v>n-c</v>
      </c>
      <c r="C42" s="33" t="str">
        <f aca="false">IF(B42&lt;&gt;"n-c",IF($E$4="mensuel",EDATE($E$5,B42),IF($E$4="trimestriel",EDATE($E$5,3*B42),IF($E$4="semestriel",EDATE($E$5,6*B42),EDATE($E$5,12*B42)))),"n-c")</f>
        <v>n-c</v>
      </c>
      <c r="D42" s="34" t="str">
        <f aca="false">IF(B42="n-c","n-c",E41)</f>
        <v>n-c</v>
      </c>
      <c r="E42" s="34" t="str">
        <f aca="false">IF(B42="n-c","n-c",D42-K42)</f>
        <v>n-c</v>
      </c>
      <c r="F42" s="35" t="str">
        <f aca="false">IF(B42&lt;&gt;"n-c",IF($E$3="standard",IF(B42&lt;=$K$4,D42*$G$3,-IPMT($G$3,B42-$K$4,$G$4-$K$4,$C$3)),IF($E$3="linear",D42*$G$3,D42*$G$3)),"n-c")</f>
        <v>n-c</v>
      </c>
      <c r="G42" s="36" t="str">
        <f aca="false">IF(ISERROR(F42-ROUND(F42,2)),"n-c",F42-ROUND(F42,2))</f>
        <v>n-c</v>
      </c>
      <c r="H42" s="36" t="str">
        <f aca="false">IF(G42="n-c","n-c",SUM($G$9:G42)-SUM($I$9:I41))</f>
        <v>n-c</v>
      </c>
      <c r="I42" s="37" t="str">
        <f aca="false">IF(H42="n-c","n-c",IF(H42&gt;0.01,0.01,IF(H42&lt;-0.01,-0.01,0)))</f>
        <v>n-c</v>
      </c>
      <c r="J42" s="38" t="str">
        <f aca="false">IF(I42="n-c","n-c",ROUND(F42,2)+I42)</f>
        <v>n-c</v>
      </c>
      <c r="K42" s="39" t="str">
        <f aca="false">IF(B42="n-c","n-c",IF(B42=$G$4,D42,ROUND(IF($E$3="standard",IF(B42&lt;=$K$4,0,-PPMT($G$3,B42-$K$4,$G$4-$K$4,$C$3)),IF($E$3="linear",IF(B42&lt;=$K$4,0,$C$3/($G$4-$K$4)),IF(B42=$G$4,$C$3,0))),2)))</f>
        <v>n-c</v>
      </c>
      <c r="L42" s="40" t="str">
        <f aca="false">IF(B42="n-c","n-c",SUM($K$9:K42))</f>
        <v>n-c</v>
      </c>
      <c r="M42" s="40" t="str">
        <f aca="false">IF(B42="n-c","n-c",SUM($J$9:J42))</f>
        <v>n-c</v>
      </c>
      <c r="N42" s="30" t="str">
        <f aca="false">IF(B42="n-c","n-c",J42+K42)</f>
        <v>n-c</v>
      </c>
      <c r="Q42" s="59"/>
      <c r="R42" s="59"/>
      <c r="S42" s="59"/>
    </row>
    <row r="43" customFormat="false" ht="16" hidden="false" customHeight="false" outlineLevel="0" collapsed="false">
      <c r="B43" s="32" t="str">
        <f aca="false">IF(ISERROR(IF(B42+1&lt;=$G$4,B42+1,"n-c")),"n-c",IF(B42+1&lt;=$G$4,B42+1,"n-c"))</f>
        <v>n-c</v>
      </c>
      <c r="C43" s="33" t="str">
        <f aca="false">IF(B43&lt;&gt;"n-c",IF($E$4="mensuel",EDATE($E$5,B43),IF($E$4="trimestriel",EDATE($E$5,3*B43),IF($E$4="semestriel",EDATE($E$5,6*B43),EDATE($E$5,12*B43)))),"n-c")</f>
        <v>n-c</v>
      </c>
      <c r="D43" s="34" t="str">
        <f aca="false">IF(B43="n-c","n-c",E42)</f>
        <v>n-c</v>
      </c>
      <c r="E43" s="34" t="str">
        <f aca="false">IF(B43="n-c","n-c",D43-K43)</f>
        <v>n-c</v>
      </c>
      <c r="F43" s="35" t="str">
        <f aca="false">IF(B43&lt;&gt;"n-c",IF($E$3="standard",IF(B43&lt;=$K$4,D43*$G$3,-IPMT($G$3,B43-$K$4,$G$4-$K$4,$C$3)),IF($E$3="linear",D43*$G$3,D43*$G$3)),"n-c")</f>
        <v>n-c</v>
      </c>
      <c r="G43" s="36" t="str">
        <f aca="false">IF(ISERROR(F43-ROUND(F43,2)),"n-c",F43-ROUND(F43,2))</f>
        <v>n-c</v>
      </c>
      <c r="H43" s="36" t="str">
        <f aca="false">IF(G43="n-c","n-c",SUM($G$9:G43)-SUM($I$9:I42))</f>
        <v>n-c</v>
      </c>
      <c r="I43" s="37" t="str">
        <f aca="false">IF(H43="n-c","n-c",IF(H43&gt;0.01,0.01,IF(H43&lt;-0.01,-0.01,0)))</f>
        <v>n-c</v>
      </c>
      <c r="J43" s="38" t="str">
        <f aca="false">IF(I43="n-c","n-c",ROUND(F43,2)+I43)</f>
        <v>n-c</v>
      </c>
      <c r="K43" s="39" t="str">
        <f aca="false">IF(B43="n-c","n-c",IF(B43=$G$4,D43,ROUND(IF($E$3="standard",IF(B43&lt;=$K$4,0,-PPMT($G$3,B43-$K$4,$G$4-$K$4,$C$3)),IF($E$3="linear",IF(B43&lt;=$K$4,0,$C$3/($G$4-$K$4)),IF(B43=$G$4,$C$3,0))),2)))</f>
        <v>n-c</v>
      </c>
      <c r="L43" s="40" t="str">
        <f aca="false">IF(B43="n-c","n-c",SUM($K$9:K43))</f>
        <v>n-c</v>
      </c>
      <c r="M43" s="40" t="str">
        <f aca="false">IF(B43="n-c","n-c",SUM($J$9:J43))</f>
        <v>n-c</v>
      </c>
      <c r="N43" s="30" t="str">
        <f aca="false">IF(B43="n-c","n-c",J43+K43)</f>
        <v>n-c</v>
      </c>
      <c r="Q43" s="59"/>
      <c r="R43" s="59"/>
      <c r="S43" s="59"/>
    </row>
    <row r="44" customFormat="false" ht="16" hidden="false" customHeight="false" outlineLevel="0" collapsed="false">
      <c r="B44" s="32" t="str">
        <f aca="false">IF(ISERROR(IF(B43+1&lt;=$G$4,B43+1,"n-c")),"n-c",IF(B43+1&lt;=$G$4,B43+1,"n-c"))</f>
        <v>n-c</v>
      </c>
      <c r="C44" s="33" t="str">
        <f aca="false">IF(B44&lt;&gt;"n-c",IF($E$4="mensuel",EDATE($E$5,B44),IF($E$4="trimestriel",EDATE($E$5,3*B44),IF($E$4="semestriel",EDATE($E$5,6*B44),EDATE($E$5,12*B44)))),"n-c")</f>
        <v>n-c</v>
      </c>
      <c r="D44" s="42" t="str">
        <f aca="false">IF(B44="n-c","n-c",E43)</f>
        <v>n-c</v>
      </c>
      <c r="E44" s="34" t="str">
        <f aca="false">IF(B44="n-c","n-c",D44-K44)</f>
        <v>n-c</v>
      </c>
      <c r="F44" s="35" t="str">
        <f aca="false">IF(B44&lt;&gt;"n-c",IF($E$3="standard",IF(B44&lt;=$K$4,D44*$G$3,-IPMT($G$3,B44-$K$4,$G$4-$K$4,$C$3)),IF($E$3="linear",D44*$G$3,D44*$G$3)),"n-c")</f>
        <v>n-c</v>
      </c>
      <c r="G44" s="36" t="str">
        <f aca="false">IF(ISERROR(F44-ROUND(F44,2)),"n-c",F44-ROUND(F44,2))</f>
        <v>n-c</v>
      </c>
      <c r="H44" s="36" t="str">
        <f aca="false">IF(G44="n-c","n-c",SUM($G$9:G44)-SUM($I$9:I43))</f>
        <v>n-c</v>
      </c>
      <c r="I44" s="37" t="str">
        <f aca="false">IF(H44="n-c","n-c",IF(H44&gt;0.01,0.01,IF(H44&lt;-0.01,-0.01,0)))</f>
        <v>n-c</v>
      </c>
      <c r="J44" s="38" t="str">
        <f aca="false">IF(I44="n-c","n-c",ROUND(F44,2)+I44)</f>
        <v>n-c</v>
      </c>
      <c r="K44" s="39" t="str">
        <f aca="false">IF(B44="n-c","n-c",IF(B44=$G$4,D44,ROUND(IF($E$3="standard",IF(B44&lt;=$K$4,0,-PPMT($G$3,B44-$K$4,$G$4-$K$4,$C$3)),IF($E$3="linear",IF(B44&lt;=$K$4,0,$C$3/($G$4-$K$4)),IF(B44=$G$4,$C$3,0))),2)))</f>
        <v>n-c</v>
      </c>
      <c r="L44" s="40" t="str">
        <f aca="false">IF(B44="n-c","n-c",SUM($K$9:K44))</f>
        <v>n-c</v>
      </c>
      <c r="M44" s="40" t="str">
        <f aca="false">IF(B44="n-c","n-c",SUM($J$9:J44))</f>
        <v>n-c</v>
      </c>
      <c r="N44" s="30" t="str">
        <f aca="false">IF(B44="n-c","n-c",J44+K44)</f>
        <v>n-c</v>
      </c>
      <c r="Q44" s="59"/>
      <c r="R44" s="59"/>
      <c r="S44" s="59"/>
    </row>
    <row r="45" customFormat="false" ht="16" hidden="false" customHeight="false" outlineLevel="0" collapsed="false">
      <c r="B45" s="32" t="str">
        <f aca="false">IF(ISERROR(IF(B44+1&lt;=$G$4,B44+1,"n-c")),"n-c",IF(B44+1&lt;=$G$4,B44+1,"n-c"))</f>
        <v>n-c</v>
      </c>
      <c r="C45" s="33" t="str">
        <f aca="false">IF(B45&lt;&gt;"n-c",IF($E$4="mensuel",EDATE($E$5,B45),IF($E$4="trimestriel",EDATE($E$5,3*B45),IF($E$4="semestriel",EDATE($E$5,6*B45),EDATE($E$5,12*B45)))),"n-c")</f>
        <v>n-c</v>
      </c>
      <c r="D45" s="34" t="str">
        <f aca="false">IF(B45="n-c","n-c",E44)</f>
        <v>n-c</v>
      </c>
      <c r="E45" s="34" t="str">
        <f aca="false">IF(B45="n-c","n-c",D45-K45)</f>
        <v>n-c</v>
      </c>
      <c r="F45" s="35" t="str">
        <f aca="false">IF(B45&lt;&gt;"n-c",IF($E$3="standard",IF(B45&lt;=$K$4,D45*$G$3,-IPMT($G$3,B45-$K$4,$G$4-$K$4,$C$3)),IF($E$3="linear",D45*$G$3,D45*$G$3)),"n-c")</f>
        <v>n-c</v>
      </c>
      <c r="G45" s="36" t="str">
        <f aca="false">IF(ISERROR(F45-ROUND(F45,2)),"n-c",F45-ROUND(F45,2))</f>
        <v>n-c</v>
      </c>
      <c r="H45" s="36" t="str">
        <f aca="false">IF(G45="n-c","n-c",SUM($G$9:G45)-SUM($I$9:I44))</f>
        <v>n-c</v>
      </c>
      <c r="I45" s="37" t="str">
        <f aca="false">IF(H45="n-c","n-c",IF(H45&gt;0.01,0.01,IF(H45&lt;-0.01,-0.01,0)))</f>
        <v>n-c</v>
      </c>
      <c r="J45" s="38" t="str">
        <f aca="false">IF(I45="n-c","n-c",ROUND(F45,2)+I45)</f>
        <v>n-c</v>
      </c>
      <c r="K45" s="39" t="str">
        <f aca="false">IF(B45="n-c","n-c",IF(B45=$G$4,D45,ROUND(IF($E$3="standard",IF(B45&lt;=$K$4,0,-PPMT($G$3,B45-$K$4,$G$4-$K$4,$C$3)),IF($E$3="linear",IF(B45&lt;=$K$4,0,$C$3/($G$4-$K$4)),IF(B45=$G$4,$C$3,0))),2)))</f>
        <v>n-c</v>
      </c>
      <c r="L45" s="40" t="str">
        <f aca="false">IF(B45="n-c","n-c",SUM($K$9:K45))</f>
        <v>n-c</v>
      </c>
      <c r="M45" s="40" t="str">
        <f aca="false">IF(B45="n-c","n-c",SUM($J$9:J45))</f>
        <v>n-c</v>
      </c>
      <c r="N45" s="30" t="str">
        <f aca="false">IF(B45="n-c","n-c",J45+K45)</f>
        <v>n-c</v>
      </c>
      <c r="Q45" s="41"/>
    </row>
    <row r="46" customFormat="false" ht="16" hidden="false" customHeight="false" outlineLevel="0" collapsed="false">
      <c r="B46" s="32" t="str">
        <f aca="false">IF(ISERROR(IF(B45+1&lt;=$G$4,B45+1,"n-c")),"n-c",IF(B45+1&lt;=$G$4,B45+1,"n-c"))</f>
        <v>n-c</v>
      </c>
      <c r="C46" s="33" t="str">
        <f aca="false">IF(B46&lt;&gt;"n-c",IF($E$4="mensuel",EDATE($E$5,B46),IF($E$4="trimestriel",EDATE($E$5,3*B46),IF($E$4="semestriel",EDATE($E$5,6*B46),EDATE($E$5,12*B46)))),"n-c")</f>
        <v>n-c</v>
      </c>
      <c r="D46" s="34" t="str">
        <f aca="false">IF(B46="n-c","n-c",E45)</f>
        <v>n-c</v>
      </c>
      <c r="E46" s="34" t="str">
        <f aca="false">IF(B46="n-c","n-c",D46-K46)</f>
        <v>n-c</v>
      </c>
      <c r="F46" s="35" t="str">
        <f aca="false">IF(B46&lt;&gt;"n-c",IF($E$3="standard",IF(B46&lt;=$K$4,D46*$G$3,-IPMT($G$3,B46-$K$4,$G$4-$K$4,$C$3)),IF($E$3="linear",D46*$G$3,D46*$G$3)),"n-c")</f>
        <v>n-c</v>
      </c>
      <c r="G46" s="36" t="str">
        <f aca="false">IF(ISERROR(F46-ROUND(F46,2)),"n-c",F46-ROUND(F46,2))</f>
        <v>n-c</v>
      </c>
      <c r="H46" s="36" t="str">
        <f aca="false">IF(G46="n-c","n-c",SUM($G$9:G46)-SUM($I$9:I45))</f>
        <v>n-c</v>
      </c>
      <c r="I46" s="37" t="str">
        <f aca="false">IF(H46="n-c","n-c",IF(H46&gt;0.01,0.01,IF(H46&lt;-0.01,-0.01,0)))</f>
        <v>n-c</v>
      </c>
      <c r="J46" s="38" t="str">
        <f aca="false">IF(I46="n-c","n-c",ROUND(F46,2)+I46)</f>
        <v>n-c</v>
      </c>
      <c r="K46" s="39" t="str">
        <f aca="false">IF(B46="n-c","n-c",IF(B46=$G$4,D46,ROUND(IF($E$3="standard",IF(B46&lt;=$K$4,0,-PPMT($G$3,B46-$K$4,$G$4-$K$4,$C$3)),IF($E$3="linear",IF(B46&lt;=$K$4,0,$C$3/($G$4-$K$4)),IF(B46=$G$4,$C$3,0))),2)))</f>
        <v>n-c</v>
      </c>
      <c r="L46" s="40" t="str">
        <f aca="false">IF(B46="n-c","n-c",SUM($K$9:K46))</f>
        <v>n-c</v>
      </c>
      <c r="M46" s="40" t="str">
        <f aca="false">IF(B46="n-c","n-c",SUM($J$9:J46))</f>
        <v>n-c</v>
      </c>
      <c r="N46" s="30" t="str">
        <f aca="false">IF(B46="n-c","n-c",J46+K46)</f>
        <v>n-c</v>
      </c>
    </row>
    <row r="47" customFormat="false" ht="16" hidden="false" customHeight="false" outlineLevel="0" collapsed="false">
      <c r="B47" s="32" t="str">
        <f aca="false">IF(ISERROR(IF(B46+1&lt;=$G$4,B46+1,"n-c")),"n-c",IF(B46+1&lt;=$G$4,B46+1,"n-c"))</f>
        <v>n-c</v>
      </c>
      <c r="C47" s="33" t="str">
        <f aca="false">IF(B47&lt;&gt;"n-c",IF($E$4="mensuel",EDATE($E$5,B47),IF($E$4="trimestriel",EDATE($E$5,3*B47),IF($E$4="semestriel",EDATE($E$5,6*B47),EDATE($E$5,12*B47)))),"n-c")</f>
        <v>n-c</v>
      </c>
      <c r="D47" s="34" t="str">
        <f aca="false">IF(B47="n-c","n-c",E46)</f>
        <v>n-c</v>
      </c>
      <c r="E47" s="34" t="str">
        <f aca="false">IF(B47="n-c","n-c",D47-K47)</f>
        <v>n-c</v>
      </c>
      <c r="F47" s="35" t="str">
        <f aca="false">IF(B47&lt;&gt;"n-c",IF($E$3="standard",IF(B47&lt;=$K$4,D47*$G$3,-IPMT($G$3,B47-$K$4,$G$4-$K$4,$C$3)),IF($E$3="linear",D47*$G$3,D47*$G$3)),"n-c")</f>
        <v>n-c</v>
      </c>
      <c r="G47" s="36" t="str">
        <f aca="false">IF(ISERROR(F47-ROUND(F47,2)),"n-c",F47-ROUND(F47,2))</f>
        <v>n-c</v>
      </c>
      <c r="H47" s="36" t="str">
        <f aca="false">IF(G47="n-c","n-c",SUM($G$9:G47)-SUM($I$9:I46))</f>
        <v>n-c</v>
      </c>
      <c r="I47" s="37" t="str">
        <f aca="false">IF(H47="n-c","n-c",IF(H47&gt;0.01,0.01,IF(H47&lt;-0.01,-0.01,0)))</f>
        <v>n-c</v>
      </c>
      <c r="J47" s="38" t="str">
        <f aca="false">IF(I47="n-c","n-c",ROUND(F47,2)+I47)</f>
        <v>n-c</v>
      </c>
      <c r="K47" s="39" t="str">
        <f aca="false">IF(B47="n-c","n-c",IF(B47=$G$4,D47,ROUND(IF($E$3="standard",IF(B47&lt;=$K$4,0,-PPMT($G$3,B47-$K$4,$G$4-$K$4,$C$3)),IF($E$3="linear",IF(B47&lt;=$K$4,0,$C$3/($G$4-$K$4)),IF(B47=$G$4,$C$3,0))),2)))</f>
        <v>n-c</v>
      </c>
      <c r="L47" s="40" t="str">
        <f aca="false">IF(B47="n-c","n-c",SUM($K$9:K47))</f>
        <v>n-c</v>
      </c>
      <c r="M47" s="40" t="str">
        <f aca="false">IF(B47="n-c","n-c",SUM($J$9:J47))</f>
        <v>n-c</v>
      </c>
      <c r="N47" s="30" t="str">
        <f aca="false">IF(B47="n-c","n-c",J47+K47)</f>
        <v>n-c</v>
      </c>
    </row>
    <row r="48" customFormat="false" ht="16" hidden="false" customHeight="false" outlineLevel="0" collapsed="false">
      <c r="B48" s="32" t="str">
        <f aca="false">IF(ISERROR(IF(B47+1&lt;=$G$4,B47+1,"n-c")),"n-c",IF(B47+1&lt;=$G$4,B47+1,"n-c"))</f>
        <v>n-c</v>
      </c>
      <c r="C48" s="33" t="str">
        <f aca="false">IF(B48&lt;&gt;"n-c",IF($E$4="mensuel",EDATE($E$5,B48),IF($E$4="trimestriel",EDATE($E$5,3*B48),IF($E$4="semestriel",EDATE($E$5,6*B48),EDATE($E$5,12*B48)))),"n-c")</f>
        <v>n-c</v>
      </c>
      <c r="D48" s="34" t="str">
        <f aca="false">IF(B48="n-c","n-c",E47)</f>
        <v>n-c</v>
      </c>
      <c r="E48" s="34" t="str">
        <f aca="false">IF(B48="n-c","n-c",D48-K48)</f>
        <v>n-c</v>
      </c>
      <c r="F48" s="35" t="str">
        <f aca="false">IF(B48&lt;&gt;"n-c",IF($E$3="standard",IF(B48&lt;=$K$4,D48*$G$3,-IPMT($G$3,B48-$K$4,$G$4-$K$4,$C$3)),IF($E$3="linear",D48*$G$3,D48*$G$3)),"n-c")</f>
        <v>n-c</v>
      </c>
      <c r="G48" s="36" t="str">
        <f aca="false">IF(ISERROR(F48-ROUND(F48,2)),"n-c",F48-ROUND(F48,2))</f>
        <v>n-c</v>
      </c>
      <c r="H48" s="36" t="str">
        <f aca="false">IF(G48="n-c","n-c",SUM($G$9:G48)-SUM($I$9:I47))</f>
        <v>n-c</v>
      </c>
      <c r="I48" s="37" t="str">
        <f aca="false">IF(H48="n-c","n-c",IF(H48&gt;0.01,0.01,IF(H48&lt;-0.01,-0.01,0)))</f>
        <v>n-c</v>
      </c>
      <c r="J48" s="38" t="str">
        <f aca="false">IF(I48="n-c","n-c",ROUND(F48,2)+I48)</f>
        <v>n-c</v>
      </c>
      <c r="K48" s="39" t="str">
        <f aca="false">IF(B48="n-c","n-c",IF(B48=$G$4,D48,ROUND(IF($E$3="standard",IF(B48&lt;=$K$4,0,-PPMT($G$3,B48-$K$4,$G$4-$K$4,$C$3)),IF($E$3="linear",IF(B48&lt;=$K$4,0,$C$3/($G$4-$K$4)),IF(B48=$G$4,$C$3,0))),2)))</f>
        <v>n-c</v>
      </c>
      <c r="L48" s="40" t="str">
        <f aca="false">IF(B48="n-c","n-c",SUM($K$9:K48))</f>
        <v>n-c</v>
      </c>
      <c r="M48" s="40" t="str">
        <f aca="false">IF(B48="n-c","n-c",SUM($J$9:J48))</f>
        <v>n-c</v>
      </c>
      <c r="N48" s="30" t="str">
        <f aca="false">IF(B48="n-c","n-c",J48+K48)</f>
        <v>n-c</v>
      </c>
    </row>
    <row r="49" customFormat="false" ht="16" hidden="false" customHeight="false" outlineLevel="0" collapsed="false">
      <c r="B49" s="32" t="str">
        <f aca="false">IF(ISERROR(IF(B48+1&lt;=$G$4,B48+1,"n-c")),"n-c",IF(B48+1&lt;=$G$4,B48+1,"n-c"))</f>
        <v>n-c</v>
      </c>
      <c r="C49" s="33" t="str">
        <f aca="false">IF(B49&lt;&gt;"n-c",IF($E$4="mensuel",EDATE($E$5,B49),IF($E$4="trimestriel",EDATE($E$5,3*B49),IF($E$4="semestriel",EDATE($E$5,6*B49),EDATE($E$5,12*B49)))),"n-c")</f>
        <v>n-c</v>
      </c>
      <c r="D49" s="34" t="str">
        <f aca="false">IF(B49="n-c","n-c",E48)</f>
        <v>n-c</v>
      </c>
      <c r="E49" s="34" t="str">
        <f aca="false">IF(B49="n-c","n-c",D49-K49)</f>
        <v>n-c</v>
      </c>
      <c r="F49" s="35" t="str">
        <f aca="false">IF(B49&lt;&gt;"n-c",IF($E$3="standard",IF(B49&lt;=$K$4,D49*$G$3,-IPMT($G$3,B49-$K$4,$G$4-$K$4,$C$3)),IF($E$3="linear",D49*$G$3,D49*$G$3)),"n-c")</f>
        <v>n-c</v>
      </c>
      <c r="G49" s="36" t="str">
        <f aca="false">IF(ISERROR(F49-ROUND(F49,2)),"n-c",F49-ROUND(F49,2))</f>
        <v>n-c</v>
      </c>
      <c r="H49" s="36" t="str">
        <f aca="false">IF(G49="n-c","n-c",SUM($G$9:G49)-SUM($I$9:I48))</f>
        <v>n-c</v>
      </c>
      <c r="I49" s="37" t="str">
        <f aca="false">IF(H49="n-c","n-c",IF(H49&gt;0.01,0.01,IF(H49&lt;-0.01,-0.01,0)))</f>
        <v>n-c</v>
      </c>
      <c r="J49" s="38" t="str">
        <f aca="false">IF(I49="n-c","n-c",ROUND(F49,2)+I49)</f>
        <v>n-c</v>
      </c>
      <c r="K49" s="39" t="str">
        <f aca="false">IF(B49="n-c","n-c",IF(B49=$G$4,D49,ROUND(IF($E$3="standard",IF(B49&lt;=$K$4,0,-PPMT($G$3,B49-$K$4,$G$4-$K$4,$C$3)),IF($E$3="linear",IF(B49&lt;=$K$4,0,$C$3/($G$4-$K$4)),IF(B49=$G$4,$C$3,0))),2)))</f>
        <v>n-c</v>
      </c>
      <c r="L49" s="40" t="str">
        <f aca="false">IF(B49="n-c","n-c",SUM($K$9:K49))</f>
        <v>n-c</v>
      </c>
      <c r="M49" s="40" t="str">
        <f aca="false">IF(B49="n-c","n-c",SUM($J$9:J49))</f>
        <v>n-c</v>
      </c>
      <c r="N49" s="30" t="str">
        <f aca="false">IF(B49="n-c","n-c",J49+K49)</f>
        <v>n-c</v>
      </c>
    </row>
    <row r="50" customFormat="false" ht="16" hidden="false" customHeight="false" outlineLevel="0" collapsed="false">
      <c r="B50" s="32" t="str">
        <f aca="false">IF(ISERROR(IF(B49+1&lt;=$G$4,B49+1,"n-c")),"n-c",IF(B49+1&lt;=$G$4,B49+1,"n-c"))</f>
        <v>n-c</v>
      </c>
      <c r="C50" s="33" t="str">
        <f aca="false">IF(B50&lt;&gt;"n-c",IF($E$4="mensuel",EDATE($E$5,B50),IF($E$4="trimestriel",EDATE($E$5,3*B50),IF($E$4="semestriel",EDATE($E$5,6*B50),EDATE($E$5,12*B50)))),"n-c")</f>
        <v>n-c</v>
      </c>
      <c r="D50" s="34" t="str">
        <f aca="false">IF(B50="n-c","n-c",E49)</f>
        <v>n-c</v>
      </c>
      <c r="E50" s="34" t="str">
        <f aca="false">IF(B50="n-c","n-c",D50-K50)</f>
        <v>n-c</v>
      </c>
      <c r="F50" s="35" t="str">
        <f aca="false">IF(B50&lt;&gt;"n-c",IF($E$3="standard",IF(B50&lt;=$K$4,D50*$G$3,-IPMT($G$3,B50-$K$4,$G$4-$K$4,$C$3)),IF($E$3="linear",D50*$G$3,D50*$G$3)),"n-c")</f>
        <v>n-c</v>
      </c>
      <c r="G50" s="36" t="str">
        <f aca="false">IF(ISERROR(F50-ROUND(F50,2)),"n-c",F50-ROUND(F50,2))</f>
        <v>n-c</v>
      </c>
      <c r="H50" s="36" t="str">
        <f aca="false">IF(G50="n-c","n-c",SUM($G$9:G50)-SUM($I$9:I49))</f>
        <v>n-c</v>
      </c>
      <c r="I50" s="37" t="str">
        <f aca="false">IF(H50="n-c","n-c",IF(H50&gt;0.01,0.01,IF(H50&lt;-0.01,-0.01,0)))</f>
        <v>n-c</v>
      </c>
      <c r="J50" s="38" t="str">
        <f aca="false">IF(I50="n-c","n-c",ROUND(F50,2)+I50)</f>
        <v>n-c</v>
      </c>
      <c r="K50" s="39" t="str">
        <f aca="false">IF(B50="n-c","n-c",IF(B50=$G$4,D50,ROUND(IF($E$3="standard",IF(B50&lt;=$K$4,0,-PPMT($G$3,B50-$K$4,$G$4-$K$4,$C$3)),IF($E$3="linear",IF(B50&lt;=$K$4,0,$C$3/($G$4-$K$4)),IF(B50=$G$4,$C$3,0))),2)))</f>
        <v>n-c</v>
      </c>
      <c r="L50" s="40" t="str">
        <f aca="false">IF(B50="n-c","n-c",SUM($K$9:K50))</f>
        <v>n-c</v>
      </c>
      <c r="M50" s="40" t="str">
        <f aca="false">IF(B50="n-c","n-c",SUM($J$9:J50))</f>
        <v>n-c</v>
      </c>
      <c r="N50" s="30" t="str">
        <f aca="false">IF(B50="n-c","n-c",J50+K50)</f>
        <v>n-c</v>
      </c>
    </row>
    <row r="51" customFormat="false" ht="16" hidden="false" customHeight="false" outlineLevel="0" collapsed="false">
      <c r="B51" s="32" t="str">
        <f aca="false">IF(ISERROR(IF(B50+1&lt;=$G$4,B50+1,"n-c")),"n-c",IF(B50+1&lt;=$G$4,B50+1,"n-c"))</f>
        <v>n-c</v>
      </c>
      <c r="C51" s="33" t="str">
        <f aca="false">IF(B51&lt;&gt;"n-c",IF($E$4="mensuel",EDATE($E$5,B51),IF($E$4="trimestriel",EDATE($E$5,3*B51),IF($E$4="semestriel",EDATE($E$5,6*B51),EDATE($E$5,12*B51)))),"n-c")</f>
        <v>n-c</v>
      </c>
      <c r="D51" s="34" t="str">
        <f aca="false">IF(B51="n-c","n-c",E50)</f>
        <v>n-c</v>
      </c>
      <c r="E51" s="34" t="str">
        <f aca="false">IF(B51="n-c","n-c",D51-K51)</f>
        <v>n-c</v>
      </c>
      <c r="F51" s="35" t="str">
        <f aca="false">IF(B51&lt;&gt;"n-c",IF($E$3="standard",IF(B51&lt;=$K$4,D51*$G$3,-IPMT($G$3,B51-$K$4,$G$4-$K$4,$C$3)),IF($E$3="linear",D51*$G$3,D51*$G$3)),"n-c")</f>
        <v>n-c</v>
      </c>
      <c r="G51" s="36" t="str">
        <f aca="false">IF(ISERROR(F51-ROUND(F51,2)),"n-c",F51-ROUND(F51,2))</f>
        <v>n-c</v>
      </c>
      <c r="H51" s="36" t="str">
        <f aca="false">IF(G51="n-c","n-c",SUM($G$9:G51)-SUM($I$9:I50))</f>
        <v>n-c</v>
      </c>
      <c r="I51" s="37" t="str">
        <f aca="false">IF(H51="n-c","n-c",IF(H51&gt;0.01,0.01,IF(H51&lt;-0.01,-0.01,0)))</f>
        <v>n-c</v>
      </c>
      <c r="J51" s="38" t="str">
        <f aca="false">IF(I51="n-c","n-c",ROUND(F51,2)+I51)</f>
        <v>n-c</v>
      </c>
      <c r="K51" s="39" t="str">
        <f aca="false">IF(B51="n-c","n-c",IF(B51=$G$4,D51,ROUND(IF($E$3="standard",IF(B51&lt;=$K$4,0,-PPMT($G$3,B51-$K$4,$G$4-$K$4,$C$3)),IF($E$3="linear",IF(B51&lt;=$K$4,0,$C$3/($G$4-$K$4)),IF(B51=$G$4,$C$3,0))),2)))</f>
        <v>n-c</v>
      </c>
      <c r="L51" s="40" t="str">
        <f aca="false">IF(B51="n-c","n-c",SUM($K$9:K51))</f>
        <v>n-c</v>
      </c>
      <c r="M51" s="40" t="str">
        <f aca="false">IF(B51="n-c","n-c",SUM($J$9:J51))</f>
        <v>n-c</v>
      </c>
      <c r="N51" s="30" t="str">
        <f aca="false">IF(B51="n-c","n-c",J51+K51)</f>
        <v>n-c</v>
      </c>
    </row>
    <row r="52" customFormat="false" ht="16" hidden="false" customHeight="false" outlineLevel="0" collapsed="false">
      <c r="B52" s="32" t="str">
        <f aca="false">IF(ISERROR(IF(B51+1&lt;=$G$4,B51+1,"n-c")),"n-c",IF(B51+1&lt;=$G$4,B51+1,"n-c"))</f>
        <v>n-c</v>
      </c>
      <c r="C52" s="33" t="str">
        <f aca="false">IF(B52&lt;&gt;"n-c",IF($E$4="mensuel",EDATE($E$5,B52),IF($E$4="trimestriel",EDATE($E$5,3*B52),IF($E$4="semestriel",EDATE($E$5,6*B52),EDATE($E$5,12*B52)))),"n-c")</f>
        <v>n-c</v>
      </c>
      <c r="D52" s="34" t="str">
        <f aca="false">IF(B52="n-c","n-c",E51)</f>
        <v>n-c</v>
      </c>
      <c r="E52" s="34" t="str">
        <f aca="false">IF(B52="n-c","n-c",D52-K52)</f>
        <v>n-c</v>
      </c>
      <c r="F52" s="35" t="str">
        <f aca="false">IF(B52&lt;&gt;"n-c",IF($E$3="standard",IF(B52&lt;=$K$4,D52*$G$3,-IPMT($G$3,B52-$K$4,$G$4-$K$4,$C$3)),IF($E$3="linear",D52*$G$3,D52*$G$3)),"n-c")</f>
        <v>n-c</v>
      </c>
      <c r="G52" s="36" t="str">
        <f aca="false">IF(ISERROR(F52-ROUND(F52,2)),"n-c",F52-ROUND(F52,2))</f>
        <v>n-c</v>
      </c>
      <c r="H52" s="36" t="str">
        <f aca="false">IF(G52="n-c","n-c",SUM($G$9:G52)-SUM($I$9:I51))</f>
        <v>n-c</v>
      </c>
      <c r="I52" s="37" t="str">
        <f aca="false">IF(H52="n-c","n-c",IF(H52&gt;0.01,0.01,IF(H52&lt;-0.01,-0.01,0)))</f>
        <v>n-c</v>
      </c>
      <c r="J52" s="38" t="str">
        <f aca="false">IF(I52="n-c","n-c",ROUND(F52,2)+I52)</f>
        <v>n-c</v>
      </c>
      <c r="K52" s="39" t="str">
        <f aca="false">IF(B52="n-c","n-c",IF(B52=$G$4,D52,ROUND(IF($E$3="standard",IF(B52&lt;=$K$4,0,-PPMT($G$3,B52-$K$4,$G$4-$K$4,$C$3)),IF($E$3="linear",IF(B52&lt;=$K$4,0,$C$3/($G$4-$K$4)),IF(B52=$G$4,$C$3,0))),2)))</f>
        <v>n-c</v>
      </c>
      <c r="L52" s="40" t="str">
        <f aca="false">IF(B52="n-c","n-c",SUM($K$9:K52))</f>
        <v>n-c</v>
      </c>
      <c r="M52" s="40" t="str">
        <f aca="false">IF(B52="n-c","n-c",SUM($J$9:J52))</f>
        <v>n-c</v>
      </c>
      <c r="N52" s="30" t="str">
        <f aca="false">IF(B52="n-c","n-c",J52+K52)</f>
        <v>n-c</v>
      </c>
    </row>
    <row r="53" customFormat="false" ht="16" hidden="false" customHeight="false" outlineLevel="0" collapsed="false">
      <c r="B53" s="32" t="str">
        <f aca="false">IF(ISERROR(IF(B52+1&lt;=$G$4,B52+1,"n-c")),"n-c",IF(B52+1&lt;=$G$4,B52+1,"n-c"))</f>
        <v>n-c</v>
      </c>
      <c r="C53" s="33" t="str">
        <f aca="false">IF(B53&lt;&gt;"n-c",IF($E$4="mensuel",EDATE($E$5,B53),IF($E$4="trimestriel",EDATE($E$5,3*B53),IF($E$4="semestriel",EDATE($E$5,6*B53),EDATE($E$5,12*B53)))),"n-c")</f>
        <v>n-c</v>
      </c>
      <c r="D53" s="34" t="str">
        <f aca="false">IF(B53="n-c","n-c",E52)</f>
        <v>n-c</v>
      </c>
      <c r="E53" s="34" t="str">
        <f aca="false">IF(B53="n-c","n-c",D53-K53)</f>
        <v>n-c</v>
      </c>
      <c r="F53" s="35" t="str">
        <f aca="false">IF(B53&lt;&gt;"n-c",IF($E$3="standard",IF(B53&lt;=$K$4,D53*$G$3,-IPMT($G$3,B53-$K$4,$G$4-$K$4,$C$3)),IF($E$3="linear",D53*$G$3,D53*$G$3)),"n-c")</f>
        <v>n-c</v>
      </c>
      <c r="G53" s="36" t="str">
        <f aca="false">IF(ISERROR(F53-ROUND(F53,2)),"n-c",F53-ROUND(F53,2))</f>
        <v>n-c</v>
      </c>
      <c r="H53" s="36" t="str">
        <f aca="false">IF(G53="n-c","n-c",SUM($G$9:G53)-SUM($I$9:I52))</f>
        <v>n-c</v>
      </c>
      <c r="I53" s="37" t="str">
        <f aca="false">IF(H53="n-c","n-c",IF(H53&gt;0.01,0.01,IF(H53&lt;-0.01,-0.01,0)))</f>
        <v>n-c</v>
      </c>
      <c r="J53" s="38" t="str">
        <f aca="false">IF(I53="n-c","n-c",ROUND(F53,2)+I53)</f>
        <v>n-c</v>
      </c>
      <c r="K53" s="39" t="str">
        <f aca="false">IF(B53="n-c","n-c",IF(B53=$G$4,D53,ROUND(IF($E$3="standard",IF(B53&lt;=$K$4,0,-PPMT($G$3,B53-$K$4,$G$4-$K$4,$C$3)),IF($E$3="linear",IF(B53&lt;=$K$4,0,$C$3/($G$4-$K$4)),IF(B53=$G$4,$C$3,0))),2)))</f>
        <v>n-c</v>
      </c>
      <c r="L53" s="40" t="str">
        <f aca="false">IF(B53="n-c","n-c",SUM($K$9:K53))</f>
        <v>n-c</v>
      </c>
      <c r="M53" s="40" t="str">
        <f aca="false">IF(B53="n-c","n-c",SUM($J$9:J53))</f>
        <v>n-c</v>
      </c>
      <c r="N53" s="30" t="str">
        <f aca="false">IF(B53="n-c","n-c",J53+K53)</f>
        <v>n-c</v>
      </c>
    </row>
    <row r="54" customFormat="false" ht="16" hidden="false" customHeight="false" outlineLevel="0" collapsed="false">
      <c r="B54" s="32" t="str">
        <f aca="false">IF(ISERROR(IF(B53+1&lt;=$G$4,B53+1,"n-c")),"n-c",IF(B53+1&lt;=$G$4,B53+1,"n-c"))</f>
        <v>n-c</v>
      </c>
      <c r="C54" s="33" t="str">
        <f aca="false">IF(B54&lt;&gt;"n-c",IF($E$4="mensuel",EDATE($E$5,B54),IF($E$4="trimestriel",EDATE($E$5,3*B54),IF($E$4="semestriel",EDATE($E$5,6*B54),EDATE($E$5,12*B54)))),"n-c")</f>
        <v>n-c</v>
      </c>
      <c r="D54" s="34" t="str">
        <f aca="false">IF(B54="n-c","n-c",E53)</f>
        <v>n-c</v>
      </c>
      <c r="E54" s="34" t="str">
        <f aca="false">IF(B54="n-c","n-c",D54-K54)</f>
        <v>n-c</v>
      </c>
      <c r="F54" s="35" t="str">
        <f aca="false">IF(B54&lt;&gt;"n-c",IF($E$3="standard",IF(B54&lt;=$K$4,D54*$G$3,-IPMT($G$3,B54-$K$4,$G$4-$K$4,$C$3)),IF($E$3="linear",D54*$G$3,D54*$G$3)),"n-c")</f>
        <v>n-c</v>
      </c>
      <c r="G54" s="36" t="str">
        <f aca="false">IF(ISERROR(F54-ROUND(F54,2)),"n-c",F54-ROUND(F54,2))</f>
        <v>n-c</v>
      </c>
      <c r="H54" s="36" t="str">
        <f aca="false">IF(G54="n-c","n-c",SUM($G$9:G54)-SUM($I$9:I53))</f>
        <v>n-c</v>
      </c>
      <c r="I54" s="37" t="str">
        <f aca="false">IF(H54="n-c","n-c",IF(H54&gt;0.01,0.01,IF(H54&lt;-0.01,-0.01,0)))</f>
        <v>n-c</v>
      </c>
      <c r="J54" s="38" t="str">
        <f aca="false">IF(I54="n-c","n-c",ROUND(F54,2)+I54)</f>
        <v>n-c</v>
      </c>
      <c r="K54" s="39" t="str">
        <f aca="false">IF(B54="n-c","n-c",IF(B54=$G$4,D54,ROUND(IF($E$3="standard",IF(B54&lt;=$K$4,0,-PPMT($G$3,B54-$K$4,$G$4-$K$4,$C$3)),IF($E$3="linear",IF(B54&lt;=$K$4,0,$C$3/($G$4-$K$4)),IF(B54=$G$4,$C$3,0))),2)))</f>
        <v>n-c</v>
      </c>
      <c r="L54" s="40" t="str">
        <f aca="false">IF(B54="n-c","n-c",SUM($K$9:K54))</f>
        <v>n-c</v>
      </c>
      <c r="M54" s="40" t="str">
        <f aca="false">IF(B54="n-c","n-c",SUM($J$9:J54))</f>
        <v>n-c</v>
      </c>
      <c r="N54" s="30" t="str">
        <f aca="false">IF(B54="n-c","n-c",J54+K54)</f>
        <v>n-c</v>
      </c>
    </row>
    <row r="55" customFormat="false" ht="16" hidden="false" customHeight="false" outlineLevel="0" collapsed="false">
      <c r="B55" s="32" t="str">
        <f aca="false">IF(ISERROR(IF(B54+1&lt;=$G$4,B54+1,"n-c")),"n-c",IF(B54+1&lt;=$G$4,B54+1,"n-c"))</f>
        <v>n-c</v>
      </c>
      <c r="C55" s="33" t="str">
        <f aca="false">IF(B55&lt;&gt;"n-c",IF($E$4="mensuel",EDATE($E$5,B55),IF($E$4="trimestriel",EDATE($E$5,3*B55),IF($E$4="semestriel",EDATE($E$5,6*B55),EDATE($E$5,12*B55)))),"n-c")</f>
        <v>n-c</v>
      </c>
      <c r="D55" s="34" t="str">
        <f aca="false">IF(B55="n-c","n-c",E54)</f>
        <v>n-c</v>
      </c>
      <c r="E55" s="34" t="str">
        <f aca="false">IF(B55="n-c","n-c",D55-K55)</f>
        <v>n-c</v>
      </c>
      <c r="F55" s="35" t="str">
        <f aca="false">IF(B55&lt;&gt;"n-c",IF($E$3="standard",IF(B55&lt;=$K$4,D55*$G$3,-IPMT($G$3,B55-$K$4,$G$4-$K$4,$C$3)),IF($E$3="linear",D55*$G$3,D55*$G$3)),"n-c")</f>
        <v>n-c</v>
      </c>
      <c r="G55" s="36" t="str">
        <f aca="false">IF(ISERROR(F55-ROUND(F55,2)),"n-c",F55-ROUND(F55,2))</f>
        <v>n-c</v>
      </c>
      <c r="H55" s="36" t="str">
        <f aca="false">IF(G55="n-c","n-c",SUM($G$9:G55)-SUM($I$9:I54))</f>
        <v>n-c</v>
      </c>
      <c r="I55" s="37" t="str">
        <f aca="false">IF(H55="n-c","n-c",IF(H55&gt;0.01,0.01,IF(H55&lt;-0.01,-0.01,0)))</f>
        <v>n-c</v>
      </c>
      <c r="J55" s="38" t="str">
        <f aca="false">IF(I55="n-c","n-c",ROUND(F55,2)+I55)</f>
        <v>n-c</v>
      </c>
      <c r="K55" s="39" t="str">
        <f aca="false">IF(B55="n-c","n-c",IF(B55=$G$4,D55,ROUND(IF($E$3="standard",IF(B55&lt;=$K$4,0,-PPMT($G$3,B55-$K$4,$G$4-$K$4,$C$3)),IF($E$3="linear",IF(B55&lt;=$K$4,0,$C$3/($G$4-$K$4)),IF(B55=$G$4,$C$3,0))),2)))</f>
        <v>n-c</v>
      </c>
      <c r="L55" s="40" t="str">
        <f aca="false">IF(B55="n-c","n-c",SUM($K$9:K55))</f>
        <v>n-c</v>
      </c>
      <c r="M55" s="40" t="str">
        <f aca="false">IF(B55="n-c","n-c",SUM($J$9:J55))</f>
        <v>n-c</v>
      </c>
      <c r="N55" s="30" t="str">
        <f aca="false">IF(B55="n-c","n-c",J55+K55)</f>
        <v>n-c</v>
      </c>
    </row>
    <row r="56" customFormat="false" ht="16" hidden="false" customHeight="false" outlineLevel="0" collapsed="false">
      <c r="B56" s="32" t="str">
        <f aca="false">IF(ISERROR(IF(B55+1&lt;=$G$4,B55+1,"n-c")),"n-c",IF(B55+1&lt;=$G$4,B55+1,"n-c"))</f>
        <v>n-c</v>
      </c>
      <c r="C56" s="33" t="str">
        <f aca="false">IF(B56&lt;&gt;"n-c",IF($E$4="mensuel",EDATE($E$5,B56),IF($E$4="trimestriel",EDATE($E$5,3*B56),IF($E$4="semestriel",EDATE($E$5,6*B56),EDATE($E$5,12*B56)))),"n-c")</f>
        <v>n-c</v>
      </c>
      <c r="D56" s="42" t="str">
        <f aca="false">IF(B56="n-c","n-c",E55)</f>
        <v>n-c</v>
      </c>
      <c r="E56" s="34" t="str">
        <f aca="false">IF(B56="n-c","n-c",D56-K56)</f>
        <v>n-c</v>
      </c>
      <c r="F56" s="35" t="str">
        <f aca="false">IF(B56&lt;&gt;"n-c",IF($E$3="standard",IF(B56&lt;=$K$4,D56*$G$3,-IPMT($G$3,B56-$K$4,$G$4-$K$4,$C$3)),IF($E$3="linear",D56*$G$3,D56*$G$3)),"n-c")</f>
        <v>n-c</v>
      </c>
      <c r="G56" s="36" t="str">
        <f aca="false">IF(ISERROR(F56-ROUND(F56,2)),"n-c",F56-ROUND(F56,2))</f>
        <v>n-c</v>
      </c>
      <c r="H56" s="36" t="str">
        <f aca="false">IF(G56="n-c","n-c",SUM($G$9:G56)-SUM($I$9:I55))</f>
        <v>n-c</v>
      </c>
      <c r="I56" s="37" t="str">
        <f aca="false">IF(H56="n-c","n-c",IF(H56&gt;0.01,0.01,IF(H56&lt;-0.01,-0.01,0)))</f>
        <v>n-c</v>
      </c>
      <c r="J56" s="38" t="str">
        <f aca="false">IF(I56="n-c","n-c",ROUND(F56,2)+I56)</f>
        <v>n-c</v>
      </c>
      <c r="K56" s="39" t="str">
        <f aca="false">IF(B56="n-c","n-c",IF(B56=$G$4,D56,ROUND(IF($E$3="standard",IF(B56&lt;=$K$4,0,-PPMT($G$3,B56-$K$4,$G$4-$K$4,$C$3)),IF($E$3="linear",IF(B56&lt;=$K$4,0,$C$3/($G$4-$K$4)),IF(B56=$G$4,$C$3,0))),2)))</f>
        <v>n-c</v>
      </c>
      <c r="L56" s="40" t="str">
        <f aca="false">IF(B56="n-c","n-c",SUM($K$9:K56))</f>
        <v>n-c</v>
      </c>
      <c r="M56" s="40" t="str">
        <f aca="false">IF(B56="n-c","n-c",SUM($J$9:J56))</f>
        <v>n-c</v>
      </c>
      <c r="N56" s="30" t="str">
        <f aca="false">IF(B56="n-c","n-c",J56+K56)</f>
        <v>n-c</v>
      </c>
    </row>
    <row r="57" customFormat="false" ht="16" hidden="false" customHeight="false" outlineLevel="0" collapsed="false">
      <c r="B57" s="32" t="str">
        <f aca="false">IF(ISERROR(IF(B56+1&lt;=$G$4,B56+1,"n-c")),"n-c",IF(B56+1&lt;=$G$4,B56+1,"n-c"))</f>
        <v>n-c</v>
      </c>
      <c r="C57" s="33" t="str">
        <f aca="false">IF(B57&lt;&gt;"n-c",IF($E$4="mensuel",EDATE($E$5,B57),IF($E$4="trimestriel",EDATE($E$5,3*B57),IF($E$4="semestriel",EDATE($E$5,6*B57),EDATE($E$5,12*B57)))),"n-c")</f>
        <v>n-c</v>
      </c>
      <c r="D57" s="34" t="str">
        <f aca="false">IF(B57="n-c","n-c",E56)</f>
        <v>n-c</v>
      </c>
      <c r="E57" s="34" t="str">
        <f aca="false">IF(B57="n-c","n-c",D57-K57)</f>
        <v>n-c</v>
      </c>
      <c r="F57" s="35" t="str">
        <f aca="false">IF(B57&lt;&gt;"n-c",IF($E$3="standard",IF(B57&lt;=$K$4,D57*$G$3,-IPMT($G$3,B57-$K$4,$G$4-$K$4,$C$3)),IF($E$3="linear",D57*$G$3,D57*$G$3)),"n-c")</f>
        <v>n-c</v>
      </c>
      <c r="G57" s="36" t="str">
        <f aca="false">IF(ISERROR(F57-ROUND(F57,2)),"n-c",F57-ROUND(F57,2))</f>
        <v>n-c</v>
      </c>
      <c r="H57" s="36" t="str">
        <f aca="false">IF(G57="n-c","n-c",SUM($G$9:G57)-SUM($I$9:I56))</f>
        <v>n-c</v>
      </c>
      <c r="I57" s="37" t="str">
        <f aca="false">IF(H57="n-c","n-c",IF(H57&gt;0.01,0.01,IF(H57&lt;-0.01,-0.01,0)))</f>
        <v>n-c</v>
      </c>
      <c r="J57" s="38" t="str">
        <f aca="false">IF(I57="n-c","n-c",ROUND(F57,2)+I57)</f>
        <v>n-c</v>
      </c>
      <c r="K57" s="39" t="str">
        <f aca="false">IF(B57="n-c","n-c",IF(B57=$G$4,D57,ROUND(IF($E$3="standard",IF(B57&lt;=$K$4,0,-PPMT($G$3,B57-$K$4,$G$4-$K$4,$C$3)),IF($E$3="linear",IF(B57&lt;=$K$4,0,$C$3/($G$4-$K$4)),IF(B57=$G$4,$C$3,0))),2)))</f>
        <v>n-c</v>
      </c>
      <c r="L57" s="40" t="str">
        <f aca="false">IF(B57="n-c","n-c",SUM($K$9:K57))</f>
        <v>n-c</v>
      </c>
      <c r="M57" s="40" t="str">
        <f aca="false">IF(B57="n-c","n-c",SUM($J$9:J57))</f>
        <v>n-c</v>
      </c>
      <c r="N57" s="30" t="str">
        <f aca="false">IF(B57="n-c","n-c",J57+K57)</f>
        <v>n-c</v>
      </c>
    </row>
    <row r="58" customFormat="false" ht="16" hidden="false" customHeight="false" outlineLevel="0" collapsed="false">
      <c r="B58" s="32" t="str">
        <f aca="false">IF(ISERROR(IF(B57+1&lt;=$G$4,B57+1,"n-c")),"n-c",IF(B57+1&lt;=$G$4,B57+1,"n-c"))</f>
        <v>n-c</v>
      </c>
      <c r="C58" s="33" t="str">
        <f aca="false">IF(B58&lt;&gt;"n-c",IF($E$4="mensuel",EDATE($E$5,B58),IF($E$4="trimestriel",EDATE($E$5,3*B58),IF($E$4="semestriel",EDATE($E$5,6*B58),EDATE($E$5,12*B58)))),"n-c")</f>
        <v>n-c</v>
      </c>
      <c r="D58" s="34" t="str">
        <f aca="false">IF(B58="n-c","n-c",E57)</f>
        <v>n-c</v>
      </c>
      <c r="E58" s="34" t="str">
        <f aca="false">IF(B58="n-c","n-c",D58-K58)</f>
        <v>n-c</v>
      </c>
      <c r="F58" s="35" t="str">
        <f aca="false">IF(B58&lt;&gt;"n-c",IF($E$3="standard",IF(B58&lt;=$K$4,D58*$G$3,-IPMT($G$3,B58-$K$4,$G$4-$K$4,$C$3)),IF($E$3="linear",D58*$G$3,D58*$G$3)),"n-c")</f>
        <v>n-c</v>
      </c>
      <c r="G58" s="36" t="str">
        <f aca="false">IF(ISERROR(F58-ROUND(F58,2)),"n-c",F58-ROUND(F58,2))</f>
        <v>n-c</v>
      </c>
      <c r="H58" s="36" t="str">
        <f aca="false">IF(G58="n-c","n-c",SUM($G$9:G58)-SUM($I$9:I57))</f>
        <v>n-c</v>
      </c>
      <c r="I58" s="37" t="str">
        <f aca="false">IF(H58="n-c","n-c",IF(H58&gt;0.01,0.01,IF(H58&lt;-0.01,-0.01,0)))</f>
        <v>n-c</v>
      </c>
      <c r="J58" s="38" t="str">
        <f aca="false">IF(I58="n-c","n-c",ROUND(F58,2)+I58)</f>
        <v>n-c</v>
      </c>
      <c r="K58" s="39" t="str">
        <f aca="false">IF(B58="n-c","n-c",IF(B58=$G$4,D58,ROUND(IF($E$3="standard",IF(B58&lt;=$K$4,0,-PPMT($G$3,B58-$K$4,$G$4-$K$4,$C$3)),IF($E$3="linear",IF(B58&lt;=$K$4,0,$C$3/($G$4-$K$4)),IF(B58=$G$4,$C$3,0))),2)))</f>
        <v>n-c</v>
      </c>
      <c r="L58" s="40" t="str">
        <f aca="false">IF(B58="n-c","n-c",SUM($K$9:K58))</f>
        <v>n-c</v>
      </c>
      <c r="M58" s="40" t="str">
        <f aca="false">IF(B58="n-c","n-c",SUM($J$9:J58))</f>
        <v>n-c</v>
      </c>
      <c r="N58" s="30" t="str">
        <f aca="false">IF(B58="n-c","n-c",J58+K58)</f>
        <v>n-c</v>
      </c>
    </row>
    <row r="59" customFormat="false" ht="16" hidden="false" customHeight="false" outlineLevel="0" collapsed="false">
      <c r="B59" s="32" t="str">
        <f aca="false">IF(ISERROR(IF(B58+1&lt;=$G$4,B58+1,"n-c")),"n-c",IF(B58+1&lt;=$G$4,B58+1,"n-c"))</f>
        <v>n-c</v>
      </c>
      <c r="C59" s="33" t="str">
        <f aca="false">IF(B59&lt;&gt;"n-c",IF($E$4="mensuel",EDATE($E$5,B59),IF($E$4="trimestriel",EDATE($E$5,3*B59),IF($E$4="semestriel",EDATE($E$5,6*B59),EDATE($E$5,12*B59)))),"n-c")</f>
        <v>n-c</v>
      </c>
      <c r="D59" s="34" t="str">
        <f aca="false">IF(B59="n-c","n-c",E58)</f>
        <v>n-c</v>
      </c>
      <c r="E59" s="34" t="str">
        <f aca="false">IF(B59="n-c","n-c",D59-K59)</f>
        <v>n-c</v>
      </c>
      <c r="F59" s="35" t="str">
        <f aca="false">IF(B59&lt;&gt;"n-c",IF($E$3="standard",IF(B59&lt;=$K$4,D59*$G$3,-IPMT($G$3,B59-$K$4,$G$4-$K$4,$C$3)),IF($E$3="linear",D59*$G$3,D59*$G$3)),"n-c")</f>
        <v>n-c</v>
      </c>
      <c r="G59" s="36" t="str">
        <f aca="false">IF(ISERROR(F59-ROUND(F59,2)),"n-c",F59-ROUND(F59,2))</f>
        <v>n-c</v>
      </c>
      <c r="H59" s="36" t="str">
        <f aca="false">IF(G59="n-c","n-c",SUM($G$9:G59)-SUM($I$9:I58))</f>
        <v>n-c</v>
      </c>
      <c r="I59" s="37" t="str">
        <f aca="false">IF(H59="n-c","n-c",IF(H59&gt;0.01,0.01,IF(H59&lt;-0.01,-0.01,0)))</f>
        <v>n-c</v>
      </c>
      <c r="J59" s="38" t="str">
        <f aca="false">IF(I59="n-c","n-c",ROUND(F59,2)+I59)</f>
        <v>n-c</v>
      </c>
      <c r="K59" s="39" t="str">
        <f aca="false">IF(B59="n-c","n-c",IF(B59=$G$4,D59,ROUND(IF($E$3="standard",IF(B59&lt;=$K$4,0,-PPMT($G$3,B59-$K$4,$G$4-$K$4,$C$3)),IF($E$3="linear",IF(B59&lt;=$K$4,0,$C$3/($G$4-$K$4)),IF(B59=$G$4,$C$3,0))),2)))</f>
        <v>n-c</v>
      </c>
      <c r="L59" s="40" t="str">
        <f aca="false">IF(B59="n-c","n-c",SUM($K$9:K59))</f>
        <v>n-c</v>
      </c>
      <c r="M59" s="40" t="str">
        <f aca="false">IF(B59="n-c","n-c",SUM($J$9:J59))</f>
        <v>n-c</v>
      </c>
      <c r="N59" s="30" t="str">
        <f aca="false">IF(B59="n-c","n-c",J59+K59)</f>
        <v>n-c</v>
      </c>
    </row>
    <row r="60" customFormat="false" ht="16" hidden="false" customHeight="false" outlineLevel="0" collapsed="false">
      <c r="B60" s="32" t="str">
        <f aca="false">IF(ISERROR(IF(B59+1&lt;=$G$4,B59+1,"n-c")),"n-c",IF(B59+1&lt;=$G$4,B59+1,"n-c"))</f>
        <v>n-c</v>
      </c>
      <c r="C60" s="33" t="str">
        <f aca="false">IF(B60&lt;&gt;"n-c",IF($E$4="mensuel",EDATE($E$5,B60),IF($E$4="trimestriel",EDATE($E$5,3*B60),IF($E$4="semestriel",EDATE($E$5,6*B60),EDATE($E$5,12*B60)))),"n-c")</f>
        <v>n-c</v>
      </c>
      <c r="D60" s="34" t="str">
        <f aca="false">IF(B60="n-c","n-c",E59)</f>
        <v>n-c</v>
      </c>
      <c r="E60" s="34" t="str">
        <f aca="false">IF(B60="n-c","n-c",D60-K60)</f>
        <v>n-c</v>
      </c>
      <c r="F60" s="35" t="str">
        <f aca="false">IF(B60&lt;&gt;"n-c",IF($E$3="standard",IF(B60&lt;=$K$4,D60*$G$3,-IPMT($G$3,B60-$K$4,$G$4-$K$4,$C$3)),IF($E$3="linear",D60*$G$3,D60*$G$3)),"n-c")</f>
        <v>n-c</v>
      </c>
      <c r="G60" s="36" t="str">
        <f aca="false">IF(ISERROR(F60-ROUND(F60,2)),"n-c",F60-ROUND(F60,2))</f>
        <v>n-c</v>
      </c>
      <c r="H60" s="36" t="str">
        <f aca="false">IF(G60="n-c","n-c",SUM($G$9:G60)-SUM($I$9:I59))</f>
        <v>n-c</v>
      </c>
      <c r="I60" s="37" t="str">
        <f aca="false">IF(H60="n-c","n-c",IF(H60&gt;0.01,0.01,IF(H60&lt;-0.01,-0.01,0)))</f>
        <v>n-c</v>
      </c>
      <c r="J60" s="38" t="str">
        <f aca="false">IF(I60="n-c","n-c",ROUND(F60,2)+I60)</f>
        <v>n-c</v>
      </c>
      <c r="K60" s="39" t="str">
        <f aca="false">IF(B60="n-c","n-c",IF(B60=$G$4,D60,ROUND(IF($E$3="standard",IF(B60&lt;=$K$4,0,-PPMT($G$3,B60-$K$4,$G$4-$K$4,$C$3)),IF($E$3="linear",IF(B60&lt;=$K$4,0,$C$3/($G$4-$K$4)),IF(B60=$G$4,$C$3,0))),2)))</f>
        <v>n-c</v>
      </c>
      <c r="L60" s="40" t="str">
        <f aca="false">IF(B60="n-c","n-c",SUM($K$9:K60))</f>
        <v>n-c</v>
      </c>
      <c r="M60" s="40" t="str">
        <f aca="false">IF(B60="n-c","n-c",SUM($J$9:J60))</f>
        <v>n-c</v>
      </c>
      <c r="N60" s="30" t="str">
        <f aca="false">IF(B60="n-c","n-c",J60+K60)</f>
        <v>n-c</v>
      </c>
    </row>
    <row r="61" customFormat="false" ht="16" hidden="false" customHeight="false" outlineLevel="0" collapsed="false">
      <c r="B61" s="32" t="str">
        <f aca="false">IF(ISERROR(IF(B60+1&lt;=$G$4,B60+1,"n-c")),"n-c",IF(B60+1&lt;=$G$4,B60+1,"n-c"))</f>
        <v>n-c</v>
      </c>
      <c r="C61" s="33" t="str">
        <f aca="false">IF(B61&lt;&gt;"n-c",IF($E$4="mensuel",EDATE($E$5,B61),IF($E$4="trimestriel",EDATE($E$5,3*B61),IF($E$4="semestriel",EDATE($E$5,6*B61),EDATE($E$5,12*B61)))),"n-c")</f>
        <v>n-c</v>
      </c>
      <c r="D61" s="34" t="str">
        <f aca="false">IF(B61="n-c","n-c",E60)</f>
        <v>n-c</v>
      </c>
      <c r="E61" s="34" t="str">
        <f aca="false">IF(B61="n-c","n-c",D61-K61)</f>
        <v>n-c</v>
      </c>
      <c r="F61" s="35" t="str">
        <f aca="false">IF(B61&lt;&gt;"n-c",IF($E$3="standard",IF(B61&lt;=$K$4,D61*$G$3,-IPMT($G$3,B61-$K$4,$G$4-$K$4,$C$3)),IF($E$3="linear",D61*$G$3,D61*$G$3)),"n-c")</f>
        <v>n-c</v>
      </c>
      <c r="G61" s="36" t="str">
        <f aca="false">IF(ISERROR(F61-ROUND(F61,2)),"n-c",F61-ROUND(F61,2))</f>
        <v>n-c</v>
      </c>
      <c r="H61" s="36" t="str">
        <f aca="false">IF(G61="n-c","n-c",SUM($G$9:G61)-SUM($I$9:I60))</f>
        <v>n-c</v>
      </c>
      <c r="I61" s="37" t="str">
        <f aca="false">IF(H61="n-c","n-c",IF(H61&gt;0.01,0.01,IF(H61&lt;-0.01,-0.01,0)))</f>
        <v>n-c</v>
      </c>
      <c r="J61" s="38" t="str">
        <f aca="false">IF(I61="n-c","n-c",ROUND(F61,2)+I61)</f>
        <v>n-c</v>
      </c>
      <c r="K61" s="39" t="str">
        <f aca="false">IF(B61="n-c","n-c",IF(B61=$G$4,D61,ROUND(IF($E$3="standard",IF(B61&lt;=$K$4,0,-PPMT($G$3,B61-$K$4,$G$4-$K$4,$C$3)),IF($E$3="linear",IF(B61&lt;=$K$4,0,$C$3/($G$4-$K$4)),IF(B61=$G$4,$C$3,0))),2)))</f>
        <v>n-c</v>
      </c>
      <c r="L61" s="40" t="str">
        <f aca="false">IF(B61="n-c","n-c",SUM($K$9:K61))</f>
        <v>n-c</v>
      </c>
      <c r="M61" s="40" t="str">
        <f aca="false">IF(B61="n-c","n-c",SUM($J$9:J61))</f>
        <v>n-c</v>
      </c>
      <c r="N61" s="30" t="str">
        <f aca="false">IF(B61="n-c","n-c",J61+K61)</f>
        <v>n-c</v>
      </c>
    </row>
    <row r="62" customFormat="false" ht="16" hidden="false" customHeight="false" outlineLevel="0" collapsed="false">
      <c r="B62" s="32" t="str">
        <f aca="false">IF(ISERROR(IF(B61+1&lt;=$G$4,B61+1,"n-c")),"n-c",IF(B61+1&lt;=$G$4,B61+1,"n-c"))</f>
        <v>n-c</v>
      </c>
      <c r="C62" s="33" t="str">
        <f aca="false">IF(B62&lt;&gt;"n-c",IF($E$4="mensuel",EDATE($E$5,B62),IF($E$4="trimestriel",EDATE($E$5,3*B62),IF($E$4="semestriel",EDATE($E$5,6*B62),EDATE($E$5,12*B62)))),"n-c")</f>
        <v>n-c</v>
      </c>
      <c r="D62" s="34" t="str">
        <f aca="false">IF(B62="n-c","n-c",E61)</f>
        <v>n-c</v>
      </c>
      <c r="E62" s="34" t="str">
        <f aca="false">IF(B62="n-c","n-c",D62-K62)</f>
        <v>n-c</v>
      </c>
      <c r="F62" s="35" t="str">
        <f aca="false">IF(B62&lt;&gt;"n-c",IF($E$3="standard",IF(B62&lt;=$K$4,D62*$G$3,-IPMT($G$3,B62-$K$4,$G$4-$K$4,$C$3)),IF($E$3="linear",D62*$G$3,D62*$G$3)),"n-c")</f>
        <v>n-c</v>
      </c>
      <c r="G62" s="36" t="str">
        <f aca="false">IF(ISERROR(F62-ROUND(F62,2)),"n-c",F62-ROUND(F62,2))</f>
        <v>n-c</v>
      </c>
      <c r="H62" s="36" t="str">
        <f aca="false">IF(G62="n-c","n-c",SUM($G$9:G62)-SUM($I$9:I61))</f>
        <v>n-c</v>
      </c>
      <c r="I62" s="37" t="str">
        <f aca="false">IF(H62="n-c","n-c",IF(H62&gt;0.01,0.01,IF(H62&lt;-0.01,-0.01,0)))</f>
        <v>n-c</v>
      </c>
      <c r="J62" s="38" t="str">
        <f aca="false">IF(I62="n-c","n-c",ROUND(F62,2)+I62)</f>
        <v>n-c</v>
      </c>
      <c r="K62" s="39" t="str">
        <f aca="false">IF(B62="n-c","n-c",IF(B62=$G$4,D62,ROUND(IF($E$3="standard",IF(B62&lt;=$K$4,0,-PPMT($G$3,B62-$K$4,$G$4-$K$4,$C$3)),IF($E$3="linear",IF(B62&lt;=$K$4,0,$C$3/($G$4-$K$4)),IF(B62=$G$4,$C$3,0))),2)))</f>
        <v>n-c</v>
      </c>
      <c r="L62" s="40" t="str">
        <f aca="false">IF(B62="n-c","n-c",SUM($K$9:K62))</f>
        <v>n-c</v>
      </c>
      <c r="M62" s="40" t="str">
        <f aca="false">IF(B62="n-c","n-c",SUM($J$9:J62))</f>
        <v>n-c</v>
      </c>
      <c r="N62" s="30" t="str">
        <f aca="false">IF(B62="n-c","n-c",J62+K62)</f>
        <v>n-c</v>
      </c>
    </row>
    <row r="63" customFormat="false" ht="16" hidden="false" customHeight="false" outlineLevel="0" collapsed="false">
      <c r="B63" s="32" t="str">
        <f aca="false">IF(ISERROR(IF(B62+1&lt;=$G$4,B62+1,"n-c")),"n-c",IF(B62+1&lt;=$G$4,B62+1,"n-c"))</f>
        <v>n-c</v>
      </c>
      <c r="C63" s="33" t="str">
        <f aca="false">IF(B63&lt;&gt;"n-c",IF($E$4="mensuel",EDATE($E$5,B63),IF($E$4="trimestriel",EDATE($E$5,3*B63),IF($E$4="semestriel",EDATE($E$5,6*B63),EDATE($E$5,12*B63)))),"n-c")</f>
        <v>n-c</v>
      </c>
      <c r="D63" s="34" t="str">
        <f aca="false">IF(B63="n-c","n-c",E62)</f>
        <v>n-c</v>
      </c>
      <c r="E63" s="34" t="str">
        <f aca="false">IF(B63="n-c","n-c",D63-K63)</f>
        <v>n-c</v>
      </c>
      <c r="F63" s="35" t="str">
        <f aca="false">IF(B63&lt;&gt;"n-c",IF($E$3="standard",IF(B63&lt;=$K$4,D63*$G$3,-IPMT($G$3,B63-$K$4,$G$4-$K$4,$C$3)),IF($E$3="linear",D63*$G$3,D63*$G$3)),"n-c")</f>
        <v>n-c</v>
      </c>
      <c r="G63" s="36" t="str">
        <f aca="false">IF(ISERROR(F63-ROUND(F63,2)),"n-c",F63-ROUND(F63,2))</f>
        <v>n-c</v>
      </c>
      <c r="H63" s="36" t="str">
        <f aca="false">IF(G63="n-c","n-c",SUM($G$9:G63)-SUM($I$9:I62))</f>
        <v>n-c</v>
      </c>
      <c r="I63" s="37" t="str">
        <f aca="false">IF(H63="n-c","n-c",IF(H63&gt;0.01,0.01,IF(H63&lt;-0.01,-0.01,0)))</f>
        <v>n-c</v>
      </c>
      <c r="J63" s="38" t="str">
        <f aca="false">IF(I63="n-c","n-c",ROUND(F63,2)+I63)</f>
        <v>n-c</v>
      </c>
      <c r="K63" s="39" t="str">
        <f aca="false">IF(B63="n-c","n-c",IF(B63=$G$4,D63,ROUND(IF($E$3="standard",IF(B63&lt;=$K$4,0,-PPMT($G$3,B63-$K$4,$G$4-$K$4,$C$3)),IF($E$3="linear",IF(B63&lt;=$K$4,0,$C$3/($G$4-$K$4)),IF(B63=$G$4,$C$3,0))),2)))</f>
        <v>n-c</v>
      </c>
      <c r="L63" s="40" t="str">
        <f aca="false">IF(B63="n-c","n-c",SUM($K$9:K63))</f>
        <v>n-c</v>
      </c>
      <c r="M63" s="40" t="str">
        <f aca="false">IF(B63="n-c","n-c",SUM($J$9:J63))</f>
        <v>n-c</v>
      </c>
      <c r="N63" s="30" t="str">
        <f aca="false">IF(B63="n-c","n-c",J63+K63)</f>
        <v>n-c</v>
      </c>
    </row>
    <row r="64" customFormat="false" ht="16" hidden="false" customHeight="false" outlineLevel="0" collapsed="false">
      <c r="B64" s="32" t="str">
        <f aca="false">IF(ISERROR(IF(B63+1&lt;=$G$4,B63+1,"n-c")),"n-c",IF(B63+1&lt;=$G$4,B63+1,"n-c"))</f>
        <v>n-c</v>
      </c>
      <c r="C64" s="33" t="str">
        <f aca="false">IF(B64&lt;&gt;"n-c",IF($E$4="mensuel",EDATE($E$5,B64),IF($E$4="trimestriel",EDATE($E$5,3*B64),IF($E$4="semestriel",EDATE($E$5,6*B64),EDATE($E$5,12*B64)))),"n-c")</f>
        <v>n-c</v>
      </c>
      <c r="D64" s="34" t="str">
        <f aca="false">IF(B64="n-c","n-c",E63)</f>
        <v>n-c</v>
      </c>
      <c r="E64" s="34" t="str">
        <f aca="false">IF(B64="n-c","n-c",D64-K64)</f>
        <v>n-c</v>
      </c>
      <c r="F64" s="35" t="str">
        <f aca="false">IF(B64&lt;&gt;"n-c",IF($E$3="standard",IF(B64&lt;=$K$4,D64*$G$3,-IPMT($G$3,B64-$K$4,$G$4-$K$4,$C$3)),IF($E$3="linear",D64*$G$3,D64*$G$3)),"n-c")</f>
        <v>n-c</v>
      </c>
      <c r="G64" s="36" t="str">
        <f aca="false">IF(ISERROR(F64-ROUND(F64,2)),"n-c",F64-ROUND(F64,2))</f>
        <v>n-c</v>
      </c>
      <c r="H64" s="36" t="str">
        <f aca="false">IF(G64="n-c","n-c",SUM($G$9:G64)-SUM($I$9:I63))</f>
        <v>n-c</v>
      </c>
      <c r="I64" s="37" t="str">
        <f aca="false">IF(H64="n-c","n-c",IF(H64&gt;0.01,0.01,IF(H64&lt;-0.01,-0.01,0)))</f>
        <v>n-c</v>
      </c>
      <c r="J64" s="38" t="str">
        <f aca="false">IF(I64="n-c","n-c",ROUND(F64,2)+I64)</f>
        <v>n-c</v>
      </c>
      <c r="K64" s="39" t="str">
        <f aca="false">IF(B64="n-c","n-c",IF(B64=$G$4,D64,ROUND(IF($E$3="standard",IF(B64&lt;=$K$4,0,-PPMT($G$3,B64-$K$4,$G$4-$K$4,$C$3)),IF($E$3="linear",IF(B64&lt;=$K$4,0,$C$3/($G$4-$K$4)),IF(B64=$G$4,$C$3,0))),2)))</f>
        <v>n-c</v>
      </c>
      <c r="L64" s="40" t="str">
        <f aca="false">IF(B64="n-c","n-c",SUM($K$9:K64))</f>
        <v>n-c</v>
      </c>
      <c r="M64" s="40" t="str">
        <f aca="false">IF(B64="n-c","n-c",SUM($J$9:J64))</f>
        <v>n-c</v>
      </c>
      <c r="N64" s="30" t="str">
        <f aca="false">IF(B64="n-c","n-c",J64+K64)</f>
        <v>n-c</v>
      </c>
    </row>
    <row r="65" customFormat="false" ht="16" hidden="false" customHeight="false" outlineLevel="0" collapsed="false">
      <c r="B65" s="32" t="str">
        <f aca="false">IF(ISERROR(IF(B64+1&lt;=$G$4,B64+1,"n-c")),"n-c",IF(B64+1&lt;=$G$4,B64+1,"n-c"))</f>
        <v>n-c</v>
      </c>
      <c r="C65" s="33" t="str">
        <f aca="false">IF(B65&lt;&gt;"n-c",IF($E$4="mensuel",EDATE($E$5,B65),IF($E$4="trimestriel",EDATE($E$5,3*B65),IF($E$4="semestriel",EDATE($E$5,6*B65),EDATE($E$5,12*B65)))),"n-c")</f>
        <v>n-c</v>
      </c>
      <c r="D65" s="34" t="str">
        <f aca="false">IF(B65="n-c","n-c",E64)</f>
        <v>n-c</v>
      </c>
      <c r="E65" s="34" t="str">
        <f aca="false">IF(B65="n-c","n-c",D65-K65)</f>
        <v>n-c</v>
      </c>
      <c r="F65" s="35" t="str">
        <f aca="false">IF(B65&lt;&gt;"n-c",IF($E$3="standard",IF(B65&lt;=$K$4,D65*$G$3,-IPMT($G$3,B65-$K$4,$G$4-$K$4,$C$3)),IF($E$3="linear",D65*$G$3,D65*$G$3)),"n-c")</f>
        <v>n-c</v>
      </c>
      <c r="G65" s="36" t="str">
        <f aca="false">IF(ISERROR(F65-ROUND(F65,2)),"n-c",F65-ROUND(F65,2))</f>
        <v>n-c</v>
      </c>
      <c r="H65" s="36" t="str">
        <f aca="false">IF(G65="n-c","n-c",SUM($G$9:G65)-SUM($I$9:I64))</f>
        <v>n-c</v>
      </c>
      <c r="I65" s="37" t="str">
        <f aca="false">IF(H65="n-c","n-c",IF(H65&gt;0.01,0.01,IF(H65&lt;-0.01,-0.01,0)))</f>
        <v>n-c</v>
      </c>
      <c r="J65" s="38" t="str">
        <f aca="false">IF(I65="n-c","n-c",ROUND(F65,2)+I65)</f>
        <v>n-c</v>
      </c>
      <c r="K65" s="39" t="str">
        <f aca="false">IF(B65="n-c","n-c",IF(B65=$G$4,D65,ROUND(IF($E$3="standard",IF(B65&lt;=$K$4,0,-PPMT($G$3,B65-$K$4,$G$4-$K$4,$C$3)),IF($E$3="linear",IF(B65&lt;=$K$4,0,$C$3/($G$4-$K$4)),IF(B65=$G$4,$C$3,0))),2)))</f>
        <v>n-c</v>
      </c>
      <c r="L65" s="40" t="str">
        <f aca="false">IF(B65="n-c","n-c",SUM($K$9:K65))</f>
        <v>n-c</v>
      </c>
      <c r="M65" s="40" t="str">
        <f aca="false">IF(B65="n-c","n-c",SUM($J$9:J65))</f>
        <v>n-c</v>
      </c>
      <c r="N65" s="30" t="str">
        <f aca="false">IF(B65="n-c","n-c",J65+K65)</f>
        <v>n-c</v>
      </c>
    </row>
    <row r="66" customFormat="false" ht="16" hidden="false" customHeight="false" outlineLevel="0" collapsed="false">
      <c r="B66" s="32" t="str">
        <f aca="false">IF(ISERROR(IF(B65+1&lt;=$G$4,B65+1,"n-c")),"n-c",IF(B65+1&lt;=$G$4,B65+1,"n-c"))</f>
        <v>n-c</v>
      </c>
      <c r="C66" s="33" t="str">
        <f aca="false">IF(B66&lt;&gt;"n-c",IF($E$4="mensuel",EDATE($E$5,B66),IF($E$4="trimestriel",EDATE($E$5,3*B66),IF($E$4="semestriel",EDATE($E$5,6*B66),EDATE($E$5,12*B66)))),"n-c")</f>
        <v>n-c</v>
      </c>
      <c r="D66" s="34" t="str">
        <f aca="false">IF(B66="n-c","n-c",E65)</f>
        <v>n-c</v>
      </c>
      <c r="E66" s="34" t="str">
        <f aca="false">IF(B66="n-c","n-c",D66-K66)</f>
        <v>n-c</v>
      </c>
      <c r="F66" s="35" t="str">
        <f aca="false">IF(B66&lt;&gt;"n-c",IF($E$3="standard",IF(B66&lt;=$K$4,D66*$G$3,-IPMT($G$3,B66-$K$4,$G$4-$K$4,$C$3)),IF($E$3="linear",D66*$G$3,D66*$G$3)),"n-c")</f>
        <v>n-c</v>
      </c>
      <c r="G66" s="36" t="str">
        <f aca="false">IF(ISERROR(F66-ROUND(F66,2)),"n-c",F66-ROUND(F66,2))</f>
        <v>n-c</v>
      </c>
      <c r="H66" s="36" t="str">
        <f aca="false">IF(G66="n-c","n-c",SUM($G$9:G66)-SUM($I$9:I65))</f>
        <v>n-c</v>
      </c>
      <c r="I66" s="37" t="str">
        <f aca="false">IF(H66="n-c","n-c",IF(H66&gt;0.01,0.01,IF(H66&lt;-0.01,-0.01,0)))</f>
        <v>n-c</v>
      </c>
      <c r="J66" s="38" t="str">
        <f aca="false">IF(I66="n-c","n-c",ROUND(F66,2)+I66)</f>
        <v>n-c</v>
      </c>
      <c r="K66" s="39" t="str">
        <f aca="false">IF(B66="n-c","n-c",IF(B66=$G$4,D66,ROUND(IF($E$3="standard",IF(B66&lt;=$K$4,0,-PPMT($G$3,B66-$K$4,$G$4-$K$4,$C$3)),IF($E$3="linear",IF(B66&lt;=$K$4,0,$C$3/($G$4-$K$4)),IF(B66=$G$4,$C$3,0))),2)))</f>
        <v>n-c</v>
      </c>
      <c r="L66" s="40" t="str">
        <f aca="false">IF(B66="n-c","n-c",SUM($K$9:K66))</f>
        <v>n-c</v>
      </c>
      <c r="M66" s="40" t="str">
        <f aca="false">IF(B66="n-c","n-c",SUM($J$9:J66))</f>
        <v>n-c</v>
      </c>
      <c r="N66" s="30" t="str">
        <f aca="false">IF(B66="n-c","n-c",J66+K66)</f>
        <v>n-c</v>
      </c>
    </row>
    <row r="67" customFormat="false" ht="16" hidden="false" customHeight="false" outlineLevel="0" collapsed="false">
      <c r="B67" s="32" t="str">
        <f aca="false">IF(ISERROR(IF(B66+1&lt;=$G$4,B66+1,"n-c")),"n-c",IF(B66+1&lt;=$G$4,B66+1,"n-c"))</f>
        <v>n-c</v>
      </c>
      <c r="C67" s="33" t="str">
        <f aca="false">IF(B67&lt;&gt;"n-c",IF($E$4="mensuel",EDATE($E$5,B67),IF($E$4="trimestriel",EDATE($E$5,3*B67),IF($E$4="semestriel",EDATE($E$5,6*B67),EDATE($E$5,12*B67)))),"n-c")</f>
        <v>n-c</v>
      </c>
      <c r="D67" s="34" t="str">
        <f aca="false">IF(B67="n-c","n-c",E66)</f>
        <v>n-c</v>
      </c>
      <c r="E67" s="34" t="str">
        <f aca="false">IF(B67="n-c","n-c",D67-K67)</f>
        <v>n-c</v>
      </c>
      <c r="F67" s="35" t="str">
        <f aca="false">IF(B67&lt;&gt;"n-c",IF($E$3="standard",IF(B67&lt;=$K$4,D67*$G$3,-IPMT($G$3,B67-$K$4,$G$4-$K$4,$C$3)),IF($E$3="linear",D67*$G$3,D67*$G$3)),"n-c")</f>
        <v>n-c</v>
      </c>
      <c r="G67" s="36" t="str">
        <f aca="false">IF(ISERROR(F67-ROUND(F67,2)),"n-c",F67-ROUND(F67,2))</f>
        <v>n-c</v>
      </c>
      <c r="H67" s="36" t="str">
        <f aca="false">IF(G67="n-c","n-c",SUM($G$9:G67)-SUM($I$9:I66))</f>
        <v>n-c</v>
      </c>
      <c r="I67" s="37" t="str">
        <f aca="false">IF(H67="n-c","n-c",IF(H67&gt;0.01,0.01,IF(H67&lt;-0.01,-0.01,0)))</f>
        <v>n-c</v>
      </c>
      <c r="J67" s="38" t="str">
        <f aca="false">IF(I67="n-c","n-c",ROUND(F67,2)+I67)</f>
        <v>n-c</v>
      </c>
      <c r="K67" s="39" t="str">
        <f aca="false">IF(B67="n-c","n-c",IF(B67=$G$4,D67,ROUND(IF($E$3="standard",IF(B67&lt;=$K$4,0,-PPMT($G$3,B67-$K$4,$G$4-$K$4,$C$3)),IF($E$3="linear",IF(B67&lt;=$K$4,0,$C$3/($G$4-$K$4)),IF(B67=$G$4,$C$3,0))),2)))</f>
        <v>n-c</v>
      </c>
      <c r="L67" s="40" t="str">
        <f aca="false">IF(B67="n-c","n-c",SUM($K$9:K67))</f>
        <v>n-c</v>
      </c>
      <c r="M67" s="40" t="str">
        <f aca="false">IF(B67="n-c","n-c",SUM($J$9:J67))</f>
        <v>n-c</v>
      </c>
      <c r="N67" s="30" t="str">
        <f aca="false">IF(B67="n-c","n-c",J67+K67)</f>
        <v>n-c</v>
      </c>
    </row>
    <row r="68" customFormat="false" ht="17" hidden="false" customHeight="false" outlineLevel="0" collapsed="false">
      <c r="B68" s="32" t="str">
        <f aca="false">IF(ISERROR(IF(B67+1&lt;=$G$4,B67+1,"n-c")),"n-c",IF(B67+1&lt;=$G$4,B67+1,"n-c"))</f>
        <v>n-c</v>
      </c>
      <c r="C68" s="33" t="str">
        <f aca="false">IF(B68&lt;&gt;"n-c",IF($E$4="mensuel",EDATE($E$5,B68),IF($E$4="trimestriel",EDATE($E$5,3*B68),IF($E$4="semestriel",EDATE($E$5,6*B68),EDATE($E$5,12*B68)))),"n-c")</f>
        <v>n-c</v>
      </c>
      <c r="D68" s="42" t="str">
        <f aca="false">IF(B68="n-c","n-c",E67)</f>
        <v>n-c</v>
      </c>
      <c r="E68" s="34" t="str">
        <f aca="false">IF(B68="n-c","n-c",D68-K68)</f>
        <v>n-c</v>
      </c>
      <c r="F68" s="35" t="str">
        <f aca="false">IF(B68&lt;&gt;"n-c",IF($E$3="standard",IF(B68&lt;=$K$4,D68*$G$3,-IPMT($G$3,B68-$K$4,$G$4-$K$4,$C$3)),IF($E$3="linear",D68*$G$3,D68*$G$3)),"n-c")</f>
        <v>n-c</v>
      </c>
      <c r="G68" s="36" t="str">
        <f aca="false">IF(ISERROR(F68-ROUND(F68,2)),"n-c",F68-ROUND(F68,2))</f>
        <v>n-c</v>
      </c>
      <c r="H68" s="36" t="str">
        <f aca="false">IF(G68="n-c","n-c",SUM($G$9:G68)-SUM($I$9:I67))</f>
        <v>n-c</v>
      </c>
      <c r="I68" s="37" t="str">
        <f aca="false">IF(H68="n-c","n-c",IF(H68&gt;0.01,0.01,IF(H68&lt;-0.01,-0.01,0)))</f>
        <v>n-c</v>
      </c>
      <c r="J68" s="38" t="str">
        <f aca="false">IF(I68="n-c","n-c",ROUND(F68,2)+I68)</f>
        <v>n-c</v>
      </c>
      <c r="K68" s="39" t="str">
        <f aca="false">IF(B68="n-c","n-c",IF(B68=$G$4,D68,ROUND(IF($E$3="standard",IF(B68&lt;=$K$4,0,-PPMT($G$3,B68-$K$4,$G$4-$K$4,$C$3)),IF($E$3="linear",IF(B68&lt;=$K$4,0,$C$3/($G$4-$K$4)),IF(B68=$G$4,$C$3,0))),2)))</f>
        <v>n-c</v>
      </c>
      <c r="L68" s="40" t="str">
        <f aca="false">IF(B68="n-c","n-c",SUM($K$9:K68))</f>
        <v>n-c</v>
      </c>
      <c r="M68" s="40" t="str">
        <f aca="false">IF(B68="n-c","n-c",SUM($J$9:J68))</f>
        <v>n-c</v>
      </c>
      <c r="N68" s="30" t="str">
        <f aca="false">IF(B68="n-c","n-c",J68+K68)</f>
        <v>n-c</v>
      </c>
    </row>
    <row r="69" customFormat="false" ht="17" hidden="false" customHeight="false" outlineLevel="0" collapsed="false">
      <c r="B69" s="43" t="s">
        <v>26</v>
      </c>
      <c r="C69" s="44"/>
      <c r="D69" s="44"/>
      <c r="E69" s="44"/>
      <c r="F69" s="45" t="n">
        <f aca="false">SUM(F9:F68)</f>
        <v>35.0007</v>
      </c>
      <c r="G69" s="45"/>
      <c r="H69" s="45"/>
      <c r="I69" s="45"/>
      <c r="J69" s="45" t="n">
        <f aca="false">SUM(J9:J68)</f>
        <v>35</v>
      </c>
      <c r="K69" s="45" t="n">
        <f aca="false">SUM(K9:K68)</f>
        <v>250</v>
      </c>
      <c r="L69" s="46"/>
      <c r="M69" s="46"/>
      <c r="N69" s="47" t="n">
        <f aca="false">SUM(N9:N68)</f>
        <v>285</v>
      </c>
    </row>
  </sheetData>
  <mergeCells count="4">
    <mergeCell ref="A1:N1"/>
    <mergeCell ref="D8:E8"/>
    <mergeCell ref="G8:I8"/>
    <mergeCell ref="K8:M8"/>
  </mergeCells>
  <dataValidations count="2">
    <dataValidation allowBlank="true" operator="between" showDropDown="false" showErrorMessage="true" showInputMessage="true" sqref="E3" type="list">
      <formula1>"standard,linear,in fine"</formula1>
      <formula2>0</formula2>
    </dataValidation>
    <dataValidation allowBlank="true" operator="between" showDropDown="false" showErrorMessage="true" showInputMessage="true" sqref="E4" type="list">
      <formula1>"mensuel,trimestriel,semestriel,annuel"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A2" activeCellId="0" sqref="A2"/>
    </sheetView>
  </sheetViews>
  <sheetFormatPr defaultRowHeight="16"/>
  <cols>
    <col collapsed="false" hidden="false" max="1" min="1" style="0" width="4"/>
    <col collapsed="false" hidden="false" max="2" min="2" style="1" width="17.162962962963"/>
    <col collapsed="false" hidden="false" max="7" min="3" style="0" width="17.162962962963"/>
    <col collapsed="false" hidden="false" max="8" min="8" style="0" width="14"/>
    <col collapsed="false" hidden="false" max="9" min="9" style="0" width="10.1666666666667"/>
    <col collapsed="false" hidden="false" max="10" min="10" style="0" width="17.162962962963"/>
    <col collapsed="false" hidden="false" max="13" min="11" style="0" width="16.6666666666667"/>
    <col collapsed="false" hidden="false" max="14" min="14" style="0" width="18.3296296296296"/>
    <col collapsed="false" hidden="false" max="1025" min="15" style="0" width="10.5296296296296"/>
  </cols>
  <sheetData>
    <row r="1" customFormat="false" ht="24" hidden="false" customHeight="false" outlineLevel="0" collapsed="false">
      <c r="A1" s="2" t="s">
        <v>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7" hidden="false" customHeight="false" outlineLevel="0" collapsed="false">
      <c r="B2" s="0"/>
    </row>
    <row r="3" customFormat="false" ht="17" hidden="false" customHeight="false" outlineLevel="0" collapsed="false">
      <c r="B3" s="3" t="s">
        <v>1</v>
      </c>
      <c r="C3" s="4" t="n">
        <v>55000</v>
      </c>
      <c r="D3" s="5" t="s">
        <v>2</v>
      </c>
      <c r="E3" s="6" t="s">
        <v>32</v>
      </c>
      <c r="F3" s="5" t="s">
        <v>4</v>
      </c>
      <c r="G3" s="7" t="n">
        <f aca="false">IF($E$4="mensuel",$C$4/12,IF($E$4="trimestriel",$C$4/4,IF($E$4="semestriel",$C$4/2,$C$4)))</f>
        <v>0.00833333333333333</v>
      </c>
      <c r="J3" s="48" t="s">
        <v>28</v>
      </c>
      <c r="K3" s="49" t="s">
        <v>33</v>
      </c>
    </row>
    <row r="4" customFormat="false" ht="17" hidden="false" customHeight="false" outlineLevel="0" collapsed="false">
      <c r="B4" s="8" t="s">
        <v>5</v>
      </c>
      <c r="C4" s="9" t="n">
        <v>0.1</v>
      </c>
      <c r="D4" s="10" t="s">
        <v>6</v>
      </c>
      <c r="E4" s="11" t="s">
        <v>34</v>
      </c>
      <c r="F4" s="10" t="s">
        <v>8</v>
      </c>
      <c r="G4" s="12" t="n">
        <f aca="false">IF($E$4="mensuel",$C$5,IF($E$4="trimestriel",$C$5/3,IF($E$4="semestriel",$C$5/6,$C$5/12)))</f>
        <v>36</v>
      </c>
      <c r="I4" s="13"/>
      <c r="J4" s="50" t="s">
        <v>30</v>
      </c>
      <c r="K4" s="51" t="n">
        <v>2</v>
      </c>
    </row>
    <row r="5" customFormat="false" ht="17" hidden="false" customHeight="false" outlineLevel="0" collapsed="false">
      <c r="B5" s="14" t="s">
        <v>9</v>
      </c>
      <c r="C5" s="15" t="n">
        <v>36</v>
      </c>
      <c r="D5" s="16" t="s">
        <v>10</v>
      </c>
      <c r="E5" s="17" t="n">
        <v>43101</v>
      </c>
      <c r="F5" s="16" t="s">
        <v>11</v>
      </c>
      <c r="G5" s="17" t="n">
        <v>43094</v>
      </c>
      <c r="I5" s="13"/>
    </row>
    <row r="6" customFormat="false" ht="17" hidden="false" customHeight="false" outlineLevel="0" collapsed="false">
      <c r="B6" s="18"/>
    </row>
    <row r="7" customFormat="false" ht="33" hidden="false" customHeight="true" outlineLevel="0" collapsed="false">
      <c r="B7" s="19" t="s">
        <v>12</v>
      </c>
      <c r="C7" s="20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L7" s="22" t="s">
        <v>22</v>
      </c>
      <c r="M7" s="22" t="s">
        <v>23</v>
      </c>
      <c r="N7" s="23" t="s">
        <v>24</v>
      </c>
      <c r="O7" s="24"/>
    </row>
    <row r="8" customFormat="false" ht="14" hidden="false" customHeight="true" outlineLevel="0" collapsed="false">
      <c r="B8" s="25" t="n">
        <v>0</v>
      </c>
      <c r="C8" s="26" t="n">
        <f aca="false">C9</f>
        <v>43132</v>
      </c>
      <c r="D8" s="27" t="s">
        <v>25</v>
      </c>
      <c r="E8" s="27"/>
      <c r="F8" s="28" t="n">
        <f aca="false">C3*C4*(E5-G5)/360</f>
        <v>106.944444444444</v>
      </c>
      <c r="G8" s="27" t="s">
        <v>25</v>
      </c>
      <c r="H8" s="27"/>
      <c r="I8" s="27"/>
      <c r="J8" s="29" t="n">
        <f aca="false">ROUND(F8,2)</f>
        <v>106.94</v>
      </c>
      <c r="K8" s="27" t="s">
        <v>25</v>
      </c>
      <c r="L8" s="27"/>
      <c r="M8" s="27"/>
      <c r="N8" s="30" t="n">
        <f aca="false">N9+J8</f>
        <v>106.94</v>
      </c>
      <c r="O8" s="31"/>
    </row>
    <row r="9" customFormat="false" ht="16" hidden="false" customHeight="false" outlineLevel="0" collapsed="false">
      <c r="B9" s="32" t="n">
        <v>1</v>
      </c>
      <c r="C9" s="33" t="n">
        <f aca="false">IF(B9&lt;&gt;"n-c",IF($E$4="mensuel",EDATE($E$5,B9),IF($E$4="trimestriel",EDATE($E$5,3*B9),IF($E$4="semestriel",EDATE($E$5,6*B9),EDATE($E$5,12*B9)))),"n-c")</f>
        <v>43132</v>
      </c>
      <c r="D9" s="34" t="n">
        <f aca="false">C3</f>
        <v>55000</v>
      </c>
      <c r="E9" s="34" t="n">
        <f aca="false">IF(B9="n-c","n-c",D9-K9)</f>
        <v>55000</v>
      </c>
      <c r="F9" s="35" t="n">
        <f aca="false">IF(B9&lt;&gt;"n-c",IF($E$3="standard",IF(B9&lt;=$K$4,0,-IPMT($G$3,B9-$K$4,$G$4-$K$4,$C$3)),IF($E$3="linear",IF(B9&lt;=$K$4,0,D9*$G$3),IF(B9&lt;=$K$4,0,D9*$G$3))),"n-c")</f>
        <v>0</v>
      </c>
      <c r="G9" s="35" t="n">
        <f aca="false">IF(ISERROR(F9-ROUND(F9,2)),"n-c",F9-ROUND(F9,2))</f>
        <v>0</v>
      </c>
      <c r="H9" s="36" t="n">
        <f aca="false">SUM(G9:$G$9)</f>
        <v>0</v>
      </c>
      <c r="I9" s="37" t="n">
        <f aca="false">IF(H9="n-c","n-c",IF(H9&gt;0.01,0.01,IF(H9&lt;-0.01,-0.01,0)))</f>
        <v>0</v>
      </c>
      <c r="J9" s="38" t="n">
        <f aca="false">IF(I9="n-c","n-c",ROUND(F9,2)+I9)</f>
        <v>0</v>
      </c>
      <c r="K9" s="39" t="n">
        <f aca="false">IF(B9="n-c","n-c",IF(B9=$G$4,D9,ROUND(IF($E$3="standard",IF(B9&lt;=$K$4,0,-PPMT($G$3,B9-$K$4,$G$4-$K$4,$C$3)),IF($E$3="linear",IF(B9&lt;=$K$4,0,$C$3/($G$4-$K$4)),IF(B9=$G$4,$C$3,0))),2)))</f>
        <v>0</v>
      </c>
      <c r="L9" s="40" t="n">
        <f aca="false">IF(B9="n-c","n-c",SUM($K$9:K9))</f>
        <v>0</v>
      </c>
      <c r="M9" s="40" t="n">
        <f aca="false">IF(B9="n-c","n-c",SUM($J$9:J9))</f>
        <v>0</v>
      </c>
      <c r="N9" s="30" t="n">
        <f aca="false">IF(B9="n-c","n-c",IF(B9&lt;=$K$4,0,J9+K9))</f>
        <v>0</v>
      </c>
      <c r="O9" s="13"/>
    </row>
    <row r="10" customFormat="false" ht="16" hidden="false" customHeight="false" outlineLevel="0" collapsed="false">
      <c r="B10" s="32" t="n">
        <f aca="false">IF(ISERROR(IF(B9+1&lt;=$G$4,B9+1,"n-c")),"n-c",IF(B9+1&lt;=$G$4,B9+1,"n-c"))</f>
        <v>2</v>
      </c>
      <c r="C10" s="33" t="n">
        <f aca="false">IF(B10&lt;&gt;"n-c",IF($E$4="mensuel",EDATE($E$5,B10),IF($E$4="trimestriel",EDATE($E$5,3*B10),IF($E$4="semestriel",EDATE($E$5,6*B10),EDATE($E$5,12*B10)))),"n-c")</f>
        <v>43160</v>
      </c>
      <c r="D10" s="34" t="n">
        <f aca="false">IF(B10="n-c","n-c",E9)</f>
        <v>55000</v>
      </c>
      <c r="E10" s="34" t="n">
        <f aca="false">IF(B10="n-c","n-c",D10-K10)</f>
        <v>55000</v>
      </c>
      <c r="F10" s="35" t="n">
        <f aca="false">IF(B10&lt;&gt;"n-c",IF($E$3="standard",IF(B10&lt;=$K$4,0,-IPMT($G$3,B10-$K$4,$G$4-$K$4,$C$3)),IF($E$3="linear",IF(B10&lt;=$K$4,0,D10*$G$3),IF(B10&lt;=$K$4,0,D10*$G$3))),"n-c")</f>
        <v>0</v>
      </c>
      <c r="G10" s="36" t="n">
        <f aca="false">IF(ISERROR(F10-ROUND(F10,2)),"n-c",F10-ROUND(F10,2))</f>
        <v>0</v>
      </c>
      <c r="H10" s="36" t="n">
        <f aca="false">IF(G10="n-c","n-c",SUM(G$9:$G10)-SUM(I9:$I$9))</f>
        <v>0</v>
      </c>
      <c r="I10" s="37" t="n">
        <f aca="false">IF(H10="n-c","n-c",IF(H10&gt;0.01,0.01,IF(H10&lt;-0.01,-0.01,0)))</f>
        <v>0</v>
      </c>
      <c r="J10" s="38" t="n">
        <f aca="false">IF(I10="n-c","n-c",ROUND(F10,2)+I10)</f>
        <v>0</v>
      </c>
      <c r="K10" s="39" t="n">
        <f aca="false">IF(B10="n-c","n-c",IF(B10=$G$4,D10,ROUND(IF($E$3="standard",IF(B10&lt;=$K$4,0,-PPMT($G$3,B10-$K$4,$G$4-$K$4,$C$3)),IF($E$3="linear",IF(B10&lt;=$K$4,0,$C$3/($G$4-$K$4)),IF(B10=$G$4,$C$3,0))),2)))</f>
        <v>0</v>
      </c>
      <c r="L10" s="40" t="n">
        <f aca="false">IF(B10="n-c","n-c",SUM($K$9:K10))</f>
        <v>0</v>
      </c>
      <c r="M10" s="40" t="n">
        <f aca="false">IF(B10="n-c","n-c",SUM($J$9:J10))</f>
        <v>0</v>
      </c>
      <c r="N10" s="30" t="n">
        <f aca="false">IF(B10="n-c","n-c",IF(B10&lt;=$K$4,0,J10+K10))</f>
        <v>0</v>
      </c>
      <c r="P10" s="41"/>
    </row>
    <row r="11" customFormat="false" ht="16" hidden="false" customHeight="false" outlineLevel="0" collapsed="false">
      <c r="B11" s="32" t="n">
        <f aca="false">IF(ISERROR(IF(B10+1&lt;=$G$4,B10+1,"n-c")),"n-c",IF(B10+1&lt;=$G$4,B10+1,"n-c"))</f>
        <v>3</v>
      </c>
      <c r="C11" s="33" t="n">
        <f aca="false">IF(B11&lt;&gt;"n-c",IF($E$4="mensuel",EDATE($E$5,B11),IF($E$4="trimestriel",EDATE($E$5,3*B11),IF($E$4="semestriel",EDATE($E$5,6*B11),EDATE($E$5,12*B11)))),"n-c")</f>
        <v>43191</v>
      </c>
      <c r="D11" s="34" t="n">
        <f aca="false">IF(B11="n-c","n-c",E10)</f>
        <v>55000</v>
      </c>
      <c r="E11" s="34" t="n">
        <f aca="false">IF(B11="n-c","n-c",D11-K11)</f>
        <v>53594.03</v>
      </c>
      <c r="F11" s="35" t="n">
        <f aca="false">IF(B11&lt;&gt;"n-c",IF($E$3="standard",IF(B11&lt;=$K$4,0,-IPMT($G$3,B11-$K$4,$G$4-$K$4,$C$3)),IF($E$3="linear",IF(B11&lt;=$K$4,0,D11*$G$3),IF(B11&lt;=$K$4,0,D11*$G$3))),"n-c")</f>
        <v>458.333333333333</v>
      </c>
      <c r="G11" s="36" t="n">
        <f aca="false">IF(ISERROR(F11-ROUND(F11,2)),"n-c",F11-ROUND(F11,2))</f>
        <v>0.00333333333344399</v>
      </c>
      <c r="H11" s="36" t="n">
        <f aca="false">IF(G11="n-c","n-c",SUM(G$9:$G11)-SUM(I$9:$I10))</f>
        <v>0.0033333333333303</v>
      </c>
      <c r="I11" s="37" t="n">
        <f aca="false">IF(H11="n-c","n-c",IF(H11&gt;0.01,0.01,IF(H11&lt;-0.01,-0.01,0)))</f>
        <v>0</v>
      </c>
      <c r="J11" s="38" t="n">
        <f aca="false">IF(I11="n-c","n-c",ROUND(F11,2)+I11)</f>
        <v>458.33</v>
      </c>
      <c r="K11" s="39" t="n">
        <f aca="false">IF(B11="n-c","n-c",IF(B11=$G$4,D11,ROUND(IF($E$3="standard",IF(B11&lt;=$K$4,0,-PPMT($G$3,B11-$K$4,$G$4-$K$4,$C$3)),IF($E$3="linear",IF(B11&lt;=$K$4,0,$C$3/($G$4-$K$4)),IF(B11=$G$4,$C$3,0))),2)))</f>
        <v>1405.97</v>
      </c>
      <c r="L11" s="40" t="n">
        <f aca="false">IF(B11="n-c","n-c",SUM($K$9:K11))</f>
        <v>1405.97</v>
      </c>
      <c r="M11" s="40" t="n">
        <f aca="false">IF(B11="n-c","n-c",SUM($J$9:J11))</f>
        <v>458.33</v>
      </c>
      <c r="N11" s="30" t="n">
        <f aca="false">IF(B11="n-c","n-c",IF(B11&lt;=$K$4,0,J11+K11))</f>
        <v>1864.3</v>
      </c>
      <c r="P11" s="41"/>
    </row>
    <row r="12" customFormat="false" ht="16" hidden="false" customHeight="false" outlineLevel="0" collapsed="false">
      <c r="B12" s="32" t="n">
        <f aca="false">IF(ISERROR(IF(B11+1&lt;=$G$4,B11+1,"n-c")),"n-c",IF(B11+1&lt;=$G$4,B11+1,"n-c"))</f>
        <v>4</v>
      </c>
      <c r="C12" s="33" t="n">
        <f aca="false">IF(B12&lt;&gt;"n-c",IF($E$4="mensuel",EDATE($E$5,B12),IF($E$4="trimestriel",EDATE($E$5,3*B12),IF($E$4="semestriel",EDATE($E$5,6*B12),EDATE($E$5,12*B12)))),"n-c")</f>
        <v>43221</v>
      </c>
      <c r="D12" s="34" t="n">
        <f aca="false">IF(B12="n-c","n-c",E11)</f>
        <v>53594.03</v>
      </c>
      <c r="E12" s="34" t="n">
        <f aca="false">IF(B12="n-c","n-c",D12-K12)</f>
        <v>52176.34</v>
      </c>
      <c r="F12" s="35" t="n">
        <f aca="false">IF(B12&lt;&gt;"n-c",IF($E$3="standard",IF(B12&lt;=$K$4,0,-IPMT($G$3,B12-$K$4,$G$4-$K$4,$C$3)),IF($E$3="linear",IF(B12&lt;=$K$4,0,D12*$G$3),IF(B12&lt;=$K$4,0,D12*$G$3))),"n-c")</f>
        <v>446.616884080155</v>
      </c>
      <c r="G12" s="36" t="n">
        <f aca="false">IF(ISERROR(F12-ROUND(F12,2)),"n-c",F12-ROUND(F12,2))</f>
        <v>-0.00311591984467441</v>
      </c>
      <c r="H12" s="36" t="n">
        <f aca="false">IF(G12="n-c","n-c",SUM(G$9:$G12)-SUM(I$9:$I11))</f>
        <v>0.000217413488485363</v>
      </c>
      <c r="I12" s="37" t="n">
        <f aca="false">IF(H12="n-c","n-c",IF(H12&gt;0.01,0.01,IF(H12&lt;-0.01,-0.01,0)))</f>
        <v>0</v>
      </c>
      <c r="J12" s="38" t="n">
        <f aca="false">IF(I12="n-c","n-c",ROUND(F12,2)+I12)</f>
        <v>446.62</v>
      </c>
      <c r="K12" s="39" t="n">
        <f aca="false">IF(B12="n-c","n-c",IF(B12=$G$4,D12,ROUND(IF($E$3="standard",IF(B12&lt;=$K$4,0,-PPMT($G$3,B12-$K$4,$G$4-$K$4,$C$3)),IF($E$3="linear",IF(B12&lt;=$K$4,0,$C$3/($G$4-$K$4)),IF(B12=$G$4,$C$3,0))),2)))</f>
        <v>1417.69</v>
      </c>
      <c r="L12" s="40" t="n">
        <f aca="false">IF(B12="n-c","n-c",SUM($K$9:K12))</f>
        <v>2823.66</v>
      </c>
      <c r="M12" s="40" t="n">
        <f aca="false">IF(B12="n-c","n-c",SUM($J$9:J12))</f>
        <v>904.95</v>
      </c>
      <c r="N12" s="30" t="n">
        <f aca="false">IF(B12="n-c","n-c",IF(B12&lt;=$K$4,0,J12+K12))</f>
        <v>1864.31</v>
      </c>
      <c r="P12" s="41"/>
    </row>
    <row r="13" customFormat="false" ht="16" hidden="false" customHeight="false" outlineLevel="0" collapsed="false">
      <c r="B13" s="32" t="n">
        <f aca="false">IF(ISERROR(IF(B12+1&lt;=$G$4,B12+1,"n-c")),"n-c",IF(B12+1&lt;=$G$4,B12+1,"n-c"))</f>
        <v>5</v>
      </c>
      <c r="C13" s="33" t="n">
        <f aca="false">IF(B13&lt;&gt;"n-c",IF($E$4="mensuel",EDATE($E$5,B13),IF($E$4="trimestriel",EDATE($E$5,3*B13),IF($E$4="semestriel",EDATE($E$5,6*B13),EDATE($E$5,12*B13)))),"n-c")</f>
        <v>43252</v>
      </c>
      <c r="D13" s="34" t="n">
        <f aca="false">IF(B13="n-c","n-c",E12)</f>
        <v>52176.34</v>
      </c>
      <c r="E13" s="34" t="n">
        <f aca="false">IF(B13="n-c","n-c",D13-K13)</f>
        <v>50746.84</v>
      </c>
      <c r="F13" s="35" t="n">
        <f aca="false">IF(B13&lt;&gt;"n-c",IF($E$3="standard",IF(B13&lt;=$K$4,0,-IPMT($G$3,B13-$K$4,$G$4-$K$4,$C$3)),IF($E$3="linear",IF(B13&lt;=$K$4,0,D13*$G$3),IF(B13&lt;=$K$4,0,D13*$G$3))),"n-c")</f>
        <v>434.802797749868</v>
      </c>
      <c r="G13" s="36" t="n">
        <f aca="false">IF(ISERROR(F13-ROUND(F13,2)),"n-c",F13-ROUND(F13,2))</f>
        <v>0.00279774986745451</v>
      </c>
      <c r="H13" s="36" t="n">
        <f aca="false">IF(G13="n-c","n-c",SUM(G$9:$G13)-SUM(I$9:$I12))</f>
        <v>0.00301516335576935</v>
      </c>
      <c r="I13" s="37" t="n">
        <f aca="false">IF(H13="n-c","n-c",IF(H13&gt;0.01,0.01,IF(H13&lt;-0.01,-0.01,0)))</f>
        <v>0</v>
      </c>
      <c r="J13" s="38" t="n">
        <f aca="false">IF(I13="n-c","n-c",ROUND(F13,2)+I13)</f>
        <v>434.8</v>
      </c>
      <c r="K13" s="39" t="n">
        <f aca="false">IF(B13="n-c","n-c",IF(B13=$G$4,D13,ROUND(IF($E$3="standard",IF(B13&lt;=$K$4,0,-PPMT($G$3,B13-$K$4,$G$4-$K$4,$C$3)),IF($E$3="linear",IF(B13&lt;=$K$4,0,$C$3/($G$4-$K$4)),IF(B13=$G$4,$C$3,0))),2)))</f>
        <v>1429.5</v>
      </c>
      <c r="L13" s="40" t="n">
        <f aca="false">IF(B13="n-c","n-c",SUM($K$9:K13))</f>
        <v>4253.16</v>
      </c>
      <c r="M13" s="40" t="n">
        <f aca="false">IF(B13="n-c","n-c",SUM($J$9:J13))</f>
        <v>1339.75</v>
      </c>
      <c r="N13" s="30" t="n">
        <f aca="false">IF(B13="n-c","n-c",IF(B13&lt;=$K$4,0,J13+K13))</f>
        <v>1864.3</v>
      </c>
      <c r="P13" s="41"/>
    </row>
    <row r="14" customFormat="false" ht="16" hidden="false" customHeight="false" outlineLevel="0" collapsed="false">
      <c r="B14" s="32" t="n">
        <f aca="false">IF(ISERROR(IF(B13+1&lt;=$G$4,B13+1,"n-c")),"n-c",IF(B13+1&lt;=$G$4,B13+1,"n-c"))</f>
        <v>6</v>
      </c>
      <c r="C14" s="33" t="n">
        <f aca="false">IF(B14&lt;&gt;"n-c",IF($E$4="mensuel",EDATE($E$5,B14),IF($E$4="trimestriel",EDATE($E$5,3*B14),IF($E$4="semestriel",EDATE($E$5,6*B14),EDATE($E$5,12*B14)))),"n-c")</f>
        <v>43282</v>
      </c>
      <c r="D14" s="34" t="n">
        <f aca="false">IF(B14="n-c","n-c",E13)</f>
        <v>50746.84</v>
      </c>
      <c r="E14" s="34" t="n">
        <f aca="false">IF(B14="n-c","n-c",D14-K14)</f>
        <v>49305.42</v>
      </c>
      <c r="F14" s="35" t="n">
        <f aca="false">IF(B14&lt;&gt;"n-c",IF($E$3="standard",IF(B14&lt;=$K$4,0,-IPMT($G$3,B14-$K$4,$G$4-$K$4,$C$3)),IF($E$3="linear",IF(B14&lt;=$K$4,0,D14*$G$3),IF(B14&lt;=$K$4,0,D14*$G$3))),"n-c")</f>
        <v>422.890260700161</v>
      </c>
      <c r="G14" s="36" t="n">
        <f aca="false">IF(ISERROR(F14-ROUND(F14,2)),"n-c",F14-ROUND(F14,2))</f>
        <v>0.000260700160595206</v>
      </c>
      <c r="H14" s="36" t="n">
        <f aca="false">IF(G14="n-c","n-c",SUM(G$9:$G14)-SUM(I$9:$I13))</f>
        <v>0.00327586351613718</v>
      </c>
      <c r="I14" s="37" t="n">
        <f aca="false">IF(H14="n-c","n-c",IF(H14&gt;0.01,0.01,IF(H14&lt;-0.01,-0.01,0)))</f>
        <v>0</v>
      </c>
      <c r="J14" s="38" t="n">
        <f aca="false">IF(I14="n-c","n-c",ROUND(F14,2)+I14)</f>
        <v>422.89</v>
      </c>
      <c r="K14" s="39" t="n">
        <f aca="false">IF(B14="n-c","n-c",IF(B14=$G$4,D14,ROUND(IF($E$3="standard",IF(B14&lt;=$K$4,0,-PPMT($G$3,B14-$K$4,$G$4-$K$4,$C$3)),IF($E$3="linear",IF(B14&lt;=$K$4,0,$C$3/($G$4-$K$4)),IF(B14=$G$4,$C$3,0))),2)))</f>
        <v>1441.42</v>
      </c>
      <c r="L14" s="40" t="n">
        <f aca="false">IF(B14="n-c","n-c",SUM($K$9:K14))</f>
        <v>5694.58</v>
      </c>
      <c r="M14" s="40" t="n">
        <f aca="false">IF(B14="n-c","n-c",SUM($J$9:J14))</f>
        <v>1762.64</v>
      </c>
      <c r="N14" s="30" t="n">
        <f aca="false">IF(B14="n-c","n-c",IF(B14&lt;=$K$4,0,J14+K14))</f>
        <v>1864.31</v>
      </c>
      <c r="P14" s="41"/>
    </row>
    <row r="15" customFormat="false" ht="16" hidden="false" customHeight="false" outlineLevel="0" collapsed="false">
      <c r="B15" s="32" t="n">
        <f aca="false">IF(ISERROR(IF(B14+1&lt;=$G$4,B14+1,"n-c")),"n-c",IF(B14+1&lt;=$G$4,B14+1,"n-c"))</f>
        <v>7</v>
      </c>
      <c r="C15" s="33" t="n">
        <f aca="false">IF(B15&lt;&gt;"n-c",IF($E$4="mensuel",EDATE($E$5,B15),IF($E$4="trimestriel",EDATE($E$5,3*B15),IF($E$4="semestriel",EDATE($E$5,6*B15),EDATE($E$5,12*B15)))),"n-c")</f>
        <v>43313</v>
      </c>
      <c r="D15" s="34" t="n">
        <f aca="false">IF(B15="n-c","n-c",E14)</f>
        <v>49305.42</v>
      </c>
      <c r="E15" s="34" t="n">
        <f aca="false">IF(B15="n-c","n-c",D15-K15)</f>
        <v>47851.99</v>
      </c>
      <c r="F15" s="35" t="n">
        <f aca="false">IF(B15&lt;&gt;"n-c",IF($E$3="standard",IF(B15&lt;=$K$4,0,-IPMT($G$3,B15-$K$4,$G$4-$K$4,$C$3)),IF($E$3="linear",IF(B15&lt;=$K$4,0,D15*$G$3),IF(B15&lt;=$K$4,0,D15*$G$3))),"n-c")</f>
        <v>410.878452508373</v>
      </c>
      <c r="G15" s="36" t="n">
        <f aca="false">IF(ISERROR(F15-ROUND(F15,2)),"n-c",F15-ROUND(F15,2))</f>
        <v>-0.00154749162726375</v>
      </c>
      <c r="H15" s="36" t="n">
        <f aca="false">IF(G15="n-c","n-c",SUM(G$9:$G15)-SUM(I$9:$I14))</f>
        <v>0.00172837188847552</v>
      </c>
      <c r="I15" s="37" t="n">
        <f aca="false">IF(H15="n-c","n-c",IF(H15&gt;0.01,0.01,IF(H15&lt;-0.01,-0.01,0)))</f>
        <v>0</v>
      </c>
      <c r="J15" s="38" t="n">
        <f aca="false">IF(I15="n-c","n-c",ROUND(F15,2)+I15)</f>
        <v>410.88</v>
      </c>
      <c r="K15" s="39" t="n">
        <f aca="false">IF(B15="n-c","n-c",IF(B15=$G$4,D15,ROUND(IF($E$3="standard",IF(B15&lt;=$K$4,0,-PPMT($G$3,B15-$K$4,$G$4-$K$4,$C$3)),IF($E$3="linear",IF(B15&lt;=$K$4,0,$C$3/($G$4-$K$4)),IF(B15=$G$4,$C$3,0))),2)))</f>
        <v>1453.43</v>
      </c>
      <c r="L15" s="40" t="n">
        <f aca="false">IF(B15="n-c","n-c",SUM($K$9:K15))</f>
        <v>7148.01</v>
      </c>
      <c r="M15" s="40" t="n">
        <f aca="false">IF(B15="n-c","n-c",SUM($J$9:J15))</f>
        <v>2173.52</v>
      </c>
      <c r="N15" s="30" t="n">
        <f aca="false">IF(B15="n-c","n-c",IF(B15&lt;=$K$4,0,J15+K15))</f>
        <v>1864.31</v>
      </c>
    </row>
    <row r="16" customFormat="false" ht="16" hidden="false" customHeight="false" outlineLevel="0" collapsed="false">
      <c r="B16" s="32" t="n">
        <f aca="false">IF(ISERROR(IF(B15+1&lt;=$G$4,B15+1,"n-c")),"n-c",IF(B15+1&lt;=$G$4,B15+1,"n-c"))</f>
        <v>8</v>
      </c>
      <c r="C16" s="33" t="n">
        <f aca="false">IF(B16&lt;&gt;"n-c",IF($E$4="mensuel",EDATE($E$5,B16),IF($E$4="trimestriel",EDATE($E$5,3*B16),IF($E$4="semestriel",EDATE($E$5,6*B16),EDATE($E$5,12*B16)))),"n-c")</f>
        <v>43344</v>
      </c>
      <c r="D16" s="34" t="n">
        <f aca="false">IF(B16="n-c","n-c",E15)</f>
        <v>47851.99</v>
      </c>
      <c r="E16" s="34" t="n">
        <f aca="false">IF(B16="n-c","n-c",D16-K16)</f>
        <v>46386.45</v>
      </c>
      <c r="F16" s="35" t="n">
        <f aca="false">IF(B16&lt;&gt;"n-c",IF($E$3="standard",IF(B16&lt;=$K$4,0,-IPMT($G$3,B16-$K$4,$G$4-$K$4,$C$3)),IF($E$3="linear",IF(B16&lt;=$K$4,0,D16*$G$3),IF(B16&lt;=$K$4,0,D16*$G$3))),"n-c")</f>
        <v>398.766545914986</v>
      </c>
      <c r="G16" s="36" t="n">
        <f aca="false">IF(ISERROR(F16-ROUND(F16,2)),"n-c",F16-ROUND(F16,2))</f>
        <v>-0.00345408501357269</v>
      </c>
      <c r="H16" s="36" t="n">
        <f aca="false">IF(G16="n-c","n-c",SUM(G$9:$G16)-SUM(I$9:$I15))</f>
        <v>-0.00172571312521086</v>
      </c>
      <c r="I16" s="37" t="n">
        <f aca="false">IF(H16="n-c","n-c",IF(H16&gt;0.01,0.01,IF(H16&lt;-0.01,-0.01,0)))</f>
        <v>0</v>
      </c>
      <c r="J16" s="38" t="n">
        <f aca="false">IF(I16="n-c","n-c",ROUND(F16,2)+I16)</f>
        <v>398.77</v>
      </c>
      <c r="K16" s="39" t="n">
        <f aca="false">IF(B16="n-c","n-c",IF(B16=$G$4,D16,ROUND(IF($E$3="standard",IF(B16&lt;=$K$4,0,-PPMT($G$3,B16-$K$4,$G$4-$K$4,$C$3)),IF($E$3="linear",IF(B16&lt;=$K$4,0,$C$3/($G$4-$K$4)),IF(B16=$G$4,$C$3,0))),2)))</f>
        <v>1465.54</v>
      </c>
      <c r="L16" s="40" t="n">
        <f aca="false">IF(B16="n-c","n-c",SUM($K$9:K16))</f>
        <v>8613.55</v>
      </c>
      <c r="M16" s="40" t="n">
        <f aca="false">IF(B16="n-c","n-c",SUM($J$9:J16))</f>
        <v>2572.29</v>
      </c>
      <c r="N16" s="30" t="n">
        <f aca="false">IF(B16="n-c","n-c",IF(B16&lt;=$K$4,0,J16+K16))</f>
        <v>1864.31</v>
      </c>
      <c r="P16" s="41"/>
    </row>
    <row r="17" customFormat="false" ht="16" hidden="false" customHeight="false" outlineLevel="0" collapsed="false">
      <c r="B17" s="32" t="n">
        <f aca="false">IF(ISERROR(IF(B16+1&lt;=$G$4,B16+1,"n-c")),"n-c",IF(B16+1&lt;=$G$4,B16+1,"n-c"))</f>
        <v>9</v>
      </c>
      <c r="C17" s="33" t="n">
        <f aca="false">IF(B17&lt;&gt;"n-c",IF($E$4="mensuel",EDATE($E$5,B17),IF($E$4="trimestriel",EDATE($E$5,3*B17),IF($E$4="semestriel",EDATE($E$5,6*B17),EDATE($E$5,12*B17)))),"n-c")</f>
        <v>43374</v>
      </c>
      <c r="D17" s="34" t="n">
        <f aca="false">IF(B17="n-c","n-c",E16)</f>
        <v>46386.45</v>
      </c>
      <c r="E17" s="34" t="n">
        <f aca="false">IF(B17="n-c","n-c",D17-K17)</f>
        <v>44908.7</v>
      </c>
      <c r="F17" s="35" t="n">
        <f aca="false">IF(B17&lt;&gt;"n-c",IF($E$3="standard",IF(B17&lt;=$K$4,0,-IPMT($G$3,B17-$K$4,$G$4-$K$4,$C$3)),IF($E$3="linear",IF(B17&lt;=$K$4,0,D17*$G$3),IF(B17&lt;=$K$4,0,D17*$G$3))),"n-c")</f>
        <v>386.553706766656</v>
      </c>
      <c r="G17" s="36" t="n">
        <f aca="false">IF(ISERROR(F17-ROUND(F17,2)),"n-c",F17-ROUND(F17,2))</f>
        <v>0.00370676665556857</v>
      </c>
      <c r="H17" s="36" t="n">
        <f aca="false">IF(G17="n-c","n-c",SUM(G$9:$G17)-SUM(I$9:$I16))</f>
        <v>0.0019810535300735</v>
      </c>
      <c r="I17" s="37" t="n">
        <f aca="false">IF(H17="n-c","n-c",IF(H17&gt;0.01,0.01,IF(H17&lt;-0.01,-0.01,0)))</f>
        <v>0</v>
      </c>
      <c r="J17" s="38" t="n">
        <f aca="false">IF(I17="n-c","n-c",ROUND(F17,2)+I17)</f>
        <v>386.55</v>
      </c>
      <c r="K17" s="39" t="n">
        <f aca="false">IF(B17="n-c","n-c",IF(B17=$G$4,D17,ROUND(IF($E$3="standard",IF(B17&lt;=$K$4,0,-PPMT($G$3,B17-$K$4,$G$4-$K$4,$C$3)),IF($E$3="linear",IF(B17&lt;=$K$4,0,$C$3/($G$4-$K$4)),IF(B17=$G$4,$C$3,0))),2)))</f>
        <v>1477.75</v>
      </c>
      <c r="L17" s="40" t="n">
        <f aca="false">IF(B17="n-c","n-c",SUM($K$9:K17))</f>
        <v>10091.3</v>
      </c>
      <c r="M17" s="40" t="n">
        <f aca="false">IF(B17="n-c","n-c",SUM($J$9:J17))</f>
        <v>2958.84</v>
      </c>
      <c r="N17" s="30" t="n">
        <f aca="false">IF(B17="n-c","n-c",IF(B17&lt;=$K$4,0,J17+K17))</f>
        <v>1864.3</v>
      </c>
    </row>
    <row r="18" customFormat="false" ht="16" hidden="false" customHeight="false" outlineLevel="0" collapsed="false">
      <c r="B18" s="32" t="n">
        <f aca="false">IF(ISERROR(IF(B17+1&lt;=$G$4,B17+1,"n-c")),"n-c",IF(B17+1&lt;=$G$4,B17+1,"n-c"))</f>
        <v>10</v>
      </c>
      <c r="C18" s="33" t="n">
        <f aca="false">IF(B18&lt;&gt;"n-c",IF($E$4="mensuel",EDATE($E$5,B18),IF($E$4="trimestriel",EDATE($E$5,3*B18),IF($E$4="semestriel",EDATE($E$5,6*B18),EDATE($E$5,12*B18)))),"n-c")</f>
        <v>43405</v>
      </c>
      <c r="D18" s="34" t="n">
        <f aca="false">IF(B18="n-c","n-c",E17)</f>
        <v>44908.7</v>
      </c>
      <c r="E18" s="34" t="n">
        <f aca="false">IF(B18="n-c","n-c",D18-K18)</f>
        <v>43418.63</v>
      </c>
      <c r="F18" s="35" t="n">
        <f aca="false">IF(B18&lt;&gt;"n-c",IF($E$3="standard",IF(B18&lt;=$K$4,0,-IPMT($G$3,B18-$K$4,$G$4-$K$4,$C$3)),IF($E$3="linear",IF(B18&lt;=$K$4,0,D18*$G$3),IF(B18&lt;=$K$4,0,D18*$G$3))),"n-c")</f>
        <v>374.239093958755</v>
      </c>
      <c r="G18" s="36" t="n">
        <f aca="false">IF(ISERROR(F18-ROUND(F18,2)),"n-c",F18-ROUND(F18,2))</f>
        <v>-0.000906041244945754</v>
      </c>
      <c r="H18" s="36" t="n">
        <f aca="false">IF(G18="n-c","n-c",SUM(G$9:$G18)-SUM(I$9:$I17))</f>
        <v>0.00107501228490037</v>
      </c>
      <c r="I18" s="37" t="n">
        <f aca="false">IF(H18="n-c","n-c",IF(H18&gt;0.01,0.01,IF(H18&lt;-0.01,-0.01,0)))</f>
        <v>0</v>
      </c>
      <c r="J18" s="38" t="n">
        <f aca="false">IF(I18="n-c","n-c",ROUND(F18,2)+I18)</f>
        <v>374.24</v>
      </c>
      <c r="K18" s="39" t="n">
        <f aca="false">IF(B18="n-c","n-c",IF(B18=$G$4,D18,ROUND(IF($E$3="standard",IF(B18&lt;=$K$4,0,-PPMT($G$3,B18-$K$4,$G$4-$K$4,$C$3)),IF($E$3="linear",IF(B18&lt;=$K$4,0,$C$3/($G$4-$K$4)),IF(B18=$G$4,$C$3,0))),2)))</f>
        <v>1490.07</v>
      </c>
      <c r="L18" s="40" t="n">
        <f aca="false">IF(B18="n-c","n-c",SUM($K$9:K18))</f>
        <v>11581.37</v>
      </c>
      <c r="M18" s="40" t="n">
        <f aca="false">IF(B18="n-c","n-c",SUM($J$9:J18))</f>
        <v>3333.08</v>
      </c>
      <c r="N18" s="30" t="n">
        <f aca="false">IF(B18="n-c","n-c",IF(B18&lt;=$K$4,0,J18+K18))</f>
        <v>1864.31</v>
      </c>
    </row>
    <row r="19" customFormat="false" ht="16" hidden="false" customHeight="false" outlineLevel="0" collapsed="false">
      <c r="B19" s="32" t="n">
        <f aca="false">IF(ISERROR(IF(B18+1&lt;=$G$4,B18+1,"n-c")),"n-c",IF(B18+1&lt;=$G$4,B18+1,"n-c"))</f>
        <v>11</v>
      </c>
      <c r="C19" s="33" t="n">
        <f aca="false">IF(B19&lt;&gt;"n-c",IF($E$4="mensuel",EDATE($E$5,B19),IF($E$4="trimestriel",EDATE($E$5,3*B19),IF($E$4="semestriel",EDATE($E$5,6*B19),EDATE($E$5,12*B19)))),"n-c")</f>
        <v>43435</v>
      </c>
      <c r="D19" s="34" t="n">
        <f aca="false">IF(B19="n-c","n-c",E18)</f>
        <v>43418.63</v>
      </c>
      <c r="E19" s="34" t="n">
        <f aca="false">IF(B19="n-c","n-c",D19-K19)</f>
        <v>41916.14</v>
      </c>
      <c r="F19" s="35" t="n">
        <f aca="false">IF(B19&lt;&gt;"n-c",IF($E$3="standard",IF(B19&lt;=$K$4,0,-IPMT($G$3,B19-$K$4,$G$4-$K$4,$C$3)),IF($E$3="linear",IF(B19&lt;=$K$4,0,D19*$G$3),IF(B19&lt;=$K$4,0,D19*$G$3))),"n-c")</f>
        <v>361.821859377456</v>
      </c>
      <c r="G19" s="36" t="n">
        <f aca="false">IF(ISERROR(F19-ROUND(F19,2)),"n-c",F19-ROUND(F19,2))</f>
        <v>0.00185937745578713</v>
      </c>
      <c r="H19" s="36" t="n">
        <f aca="false">IF(G19="n-c","n-c",SUM(G$9:$G19)-SUM(I$9:$I18))</f>
        <v>0.0029343897401759</v>
      </c>
      <c r="I19" s="37" t="n">
        <f aca="false">IF(H19="n-c","n-c",IF(H19&gt;0.01,0.01,IF(H19&lt;-0.01,-0.01,0)))</f>
        <v>0</v>
      </c>
      <c r="J19" s="38" t="n">
        <f aca="false">IF(I19="n-c","n-c",ROUND(F19,2)+I19)</f>
        <v>361.82</v>
      </c>
      <c r="K19" s="39" t="n">
        <f aca="false">IF(B19="n-c","n-c",IF(B19=$G$4,D19,ROUND(IF($E$3="standard",IF(B19&lt;=$K$4,0,-PPMT($G$3,B19-$K$4,$G$4-$K$4,$C$3)),IF($E$3="linear",IF(B19&lt;=$K$4,0,$C$3/($G$4-$K$4)),IF(B19=$G$4,$C$3,0))),2)))</f>
        <v>1502.49</v>
      </c>
      <c r="L19" s="40" t="n">
        <f aca="false">IF(B19="n-c","n-c",SUM($K$9:K19))</f>
        <v>13083.86</v>
      </c>
      <c r="M19" s="40" t="n">
        <f aca="false">IF(B19="n-c","n-c",SUM($J$9:J19))</f>
        <v>3694.9</v>
      </c>
      <c r="N19" s="30" t="n">
        <f aca="false">IF(B19="n-c","n-c",IF(B19&lt;=$K$4,0,J19+K19))</f>
        <v>1864.31</v>
      </c>
    </row>
    <row r="20" customFormat="false" ht="16" hidden="false" customHeight="false" outlineLevel="0" collapsed="false">
      <c r="B20" s="32" t="n">
        <f aca="false">IF(ISERROR(IF(B19+1&lt;=$G$4,B19+1,"n-c")),"n-c",IF(B19+1&lt;=$G$4,B19+1,"n-c"))</f>
        <v>12</v>
      </c>
      <c r="C20" s="33" t="n">
        <f aca="false">IF(B20&lt;&gt;"n-c",IF($E$4="mensuel",EDATE($E$5,B20),IF($E$4="trimestriel",EDATE($E$5,3*B20),IF($E$4="semestriel",EDATE($E$5,6*B20),EDATE($E$5,12*B20)))),"n-c")</f>
        <v>43466</v>
      </c>
      <c r="D20" s="34" t="n">
        <f aca="false">IF(B20="n-c","n-c",E19)</f>
        <v>41916.14</v>
      </c>
      <c r="E20" s="34" t="n">
        <f aca="false">IF(B20="n-c","n-c",D20-K20)</f>
        <v>40401.13</v>
      </c>
      <c r="F20" s="35" t="n">
        <f aca="false">IF(B20&lt;&gt;"n-c",IF($E$3="standard",IF(B20&lt;=$K$4,0,-IPMT($G$3,B20-$K$4,$G$4-$K$4,$C$3)),IF($E$3="linear",IF(B20&lt;=$K$4,0,D20*$G$3),IF(B20&lt;=$K$4,0,D20*$G$3))),"n-c")</f>
        <v>349.301147841312</v>
      </c>
      <c r="G20" s="36" t="n">
        <f aca="false">IF(ISERROR(F20-ROUND(F20,2)),"n-c",F20-ROUND(F20,2))</f>
        <v>0.00114784131176293</v>
      </c>
      <c r="H20" s="36" t="n">
        <f aca="false">IF(G20="n-c","n-c",SUM(G$9:$G20)-SUM(I$9:$I19))</f>
        <v>0.00408223105171146</v>
      </c>
      <c r="I20" s="37" t="n">
        <f aca="false">IF(H20="n-c","n-c",IF(H20&gt;0.01,0.01,IF(H20&lt;-0.01,-0.01,0)))</f>
        <v>0</v>
      </c>
      <c r="J20" s="38" t="n">
        <f aca="false">IF(I20="n-c","n-c",ROUND(F20,2)+I20)</f>
        <v>349.3</v>
      </c>
      <c r="K20" s="39" t="n">
        <f aca="false">IF(B20="n-c","n-c",IF(B20=$G$4,D20,ROUND(IF($E$3="standard",IF(B20&lt;=$K$4,0,-PPMT($G$3,B20-$K$4,$G$4-$K$4,$C$3)),IF($E$3="linear",IF(B20&lt;=$K$4,0,$C$3/($G$4-$K$4)),IF(B20=$G$4,$C$3,0))),2)))</f>
        <v>1515.01</v>
      </c>
      <c r="L20" s="40" t="n">
        <f aca="false">IF(B20="n-c","n-c",SUM($K$9:K20))</f>
        <v>14598.87</v>
      </c>
      <c r="M20" s="40" t="n">
        <f aca="false">IF(B20="n-c","n-c",SUM($J$9:J20))</f>
        <v>4044.2</v>
      </c>
      <c r="N20" s="30" t="n">
        <f aca="false">IF(B20="n-c","n-c",IF(B20&lt;=$K$4,0,J20+K20))</f>
        <v>1864.31</v>
      </c>
    </row>
    <row r="21" customFormat="false" ht="16" hidden="false" customHeight="false" outlineLevel="0" collapsed="false">
      <c r="B21" s="32" t="n">
        <f aca="false">IF(ISERROR(IF(B20+1&lt;=$G$4,B20+1,"n-c")),"n-c",IF(B20+1&lt;=$G$4,B20+1,"n-c"))</f>
        <v>13</v>
      </c>
      <c r="C21" s="33" t="n">
        <f aca="false">IF(B21&lt;&gt;"n-c",IF($E$4="mensuel",EDATE($E$5,B21),IF($E$4="trimestriel",EDATE($E$5,3*B21),IF($E$4="semestriel",EDATE($E$5,6*B21),EDATE($E$5,12*B21)))),"n-c")</f>
        <v>43497</v>
      </c>
      <c r="D21" s="34" t="n">
        <f aca="false">IF(B21="n-c","n-c",E20)</f>
        <v>40401.13</v>
      </c>
      <c r="E21" s="34" t="n">
        <f aca="false">IF(B21="n-c","n-c",D21-K21)</f>
        <v>38873.5</v>
      </c>
      <c r="F21" s="35" t="n">
        <f aca="false">IF(B21&lt;&gt;"n-c",IF($E$3="standard",IF(B21&lt;=$K$4,0,-IPMT($G$3,B21-$K$4,$G$4-$K$4,$C$3)),IF($E$3="linear",IF(B21&lt;=$K$4,0,D21*$G$3),IF(B21&lt;=$K$4,0,D21*$G$3))),"n-c")</f>
        <v>336.676097042367</v>
      </c>
      <c r="G21" s="36" t="n">
        <f aca="false">IF(ISERROR(F21-ROUND(F21,2)),"n-c",F21-ROUND(F21,2))</f>
        <v>-0.00390295763349968</v>
      </c>
      <c r="H21" s="36" t="n">
        <f aca="false">IF(G21="n-c","n-c",SUM(G$9:$G21)-SUM(I$9:$I20))</f>
        <v>0.000179273418211778</v>
      </c>
      <c r="I21" s="37" t="n">
        <f aca="false">IF(H21="n-c","n-c",IF(H21&gt;0.01,0.01,IF(H21&lt;-0.01,-0.01,0)))</f>
        <v>0</v>
      </c>
      <c r="J21" s="38" t="n">
        <f aca="false">IF(I21="n-c","n-c",ROUND(F21,2)+I21)</f>
        <v>336.68</v>
      </c>
      <c r="K21" s="39" t="n">
        <f aca="false">IF(B21="n-c","n-c",IF(B21=$G$4,D21,ROUND(IF($E$3="standard",IF(B21&lt;=$K$4,0,-PPMT($G$3,B21-$K$4,$G$4-$K$4,$C$3)),IF($E$3="linear",IF(B21&lt;=$K$4,0,$C$3/($G$4-$K$4)),IF(B21=$G$4,$C$3,0))),2)))</f>
        <v>1527.63</v>
      </c>
      <c r="L21" s="40" t="n">
        <f aca="false">IF(B21="n-c","n-c",SUM($K$9:K21))</f>
        <v>16126.5</v>
      </c>
      <c r="M21" s="40" t="n">
        <f aca="false">IF(B21="n-c","n-c",SUM($J$9:J21))</f>
        <v>4380.88</v>
      </c>
      <c r="N21" s="30" t="n">
        <f aca="false">IF(B21="n-c","n-c",IF(B21&lt;=$K$4,0,J21+K21))</f>
        <v>1864.31</v>
      </c>
    </row>
    <row r="22" customFormat="false" ht="16" hidden="false" customHeight="false" outlineLevel="0" collapsed="false">
      <c r="B22" s="32" t="n">
        <f aca="false">IF(ISERROR(IF(B21+1&lt;=$G$4,B21+1,"n-c")),"n-c",IF(B21+1&lt;=$G$4,B21+1,"n-c"))</f>
        <v>14</v>
      </c>
      <c r="C22" s="33" t="n">
        <f aca="false">IF(B22&lt;&gt;"n-c",IF($E$4="mensuel",EDATE($E$5,B22),IF($E$4="trimestriel",EDATE($E$5,3*B22),IF($E$4="semestriel",EDATE($E$5,6*B22),EDATE($E$5,12*B22)))),"n-c")</f>
        <v>43525</v>
      </c>
      <c r="D22" s="34" t="n">
        <f aca="false">IF(B22="n-c","n-c",E21)</f>
        <v>38873.5</v>
      </c>
      <c r="E22" s="34" t="n">
        <f aca="false">IF(B22="n-c","n-c",D22-K22)</f>
        <v>37333.14</v>
      </c>
      <c r="F22" s="35" t="n">
        <f aca="false">IF(B22&lt;&gt;"n-c",IF($E$3="standard",IF(B22&lt;=$K$4,0,-IPMT($G$3,B22-$K$4,$G$4-$K$4,$C$3)),IF($E$3="linear",IF(B22&lt;=$K$4,0,D22*$G$3),IF(B22&lt;=$K$4,0,D22*$G$3))),"n-c")</f>
        <v>323.945837486764</v>
      </c>
      <c r="G22" s="36" t="n">
        <f aca="false">IF(ISERROR(F22-ROUND(F22,2)),"n-c",F22-ROUND(F22,2))</f>
        <v>-0.00416251323588313</v>
      </c>
      <c r="H22" s="36" t="n">
        <f aca="false">IF(G22="n-c","n-c",SUM(G$9:$G22)-SUM(I$9:$I21))</f>
        <v>-0.00398323981812609</v>
      </c>
      <c r="I22" s="37" t="n">
        <f aca="false">IF(H22="n-c","n-c",IF(H22&gt;0.01,0.01,IF(H22&lt;-0.01,-0.01,0)))</f>
        <v>0</v>
      </c>
      <c r="J22" s="38" t="n">
        <f aca="false">IF(I22="n-c","n-c",ROUND(F22,2)+I22)</f>
        <v>323.95</v>
      </c>
      <c r="K22" s="39" t="n">
        <f aca="false">IF(B22="n-c","n-c",IF(B22=$G$4,D22,ROUND(IF($E$3="standard",IF(B22&lt;=$K$4,0,-PPMT($G$3,B22-$K$4,$G$4-$K$4,$C$3)),IF($E$3="linear",IF(B22&lt;=$K$4,0,$C$3/($G$4-$K$4)),IF(B22=$G$4,$C$3,0))),2)))</f>
        <v>1540.36</v>
      </c>
      <c r="L22" s="40" t="n">
        <f aca="false">IF(B22="n-c","n-c",SUM($K$9:K22))</f>
        <v>17666.86</v>
      </c>
      <c r="M22" s="40" t="n">
        <f aca="false">IF(B22="n-c","n-c",SUM($J$9:J22))</f>
        <v>4704.83</v>
      </c>
      <c r="N22" s="30" t="n">
        <f aca="false">IF(B22="n-c","n-c",IF(B22&lt;=$K$4,0,J22+K22))</f>
        <v>1864.31</v>
      </c>
    </row>
    <row r="23" customFormat="false" ht="16" hidden="false" customHeight="false" outlineLevel="0" collapsed="false">
      <c r="B23" s="32" t="n">
        <f aca="false">IF(ISERROR(IF(B22+1&lt;=$G$4,B22+1,"n-c")),"n-c",IF(B22+1&lt;=$G$4,B22+1,"n-c"))</f>
        <v>15</v>
      </c>
      <c r="C23" s="33" t="n">
        <f aca="false">IF(B23&lt;&gt;"n-c",IF($E$4="mensuel",EDATE($E$5,B23),IF($E$4="trimestriel",EDATE($E$5,3*B23),IF($E$4="semestriel",EDATE($E$5,6*B23),EDATE($E$5,12*B23)))),"n-c")</f>
        <v>43556</v>
      </c>
      <c r="D23" s="34" t="n">
        <f aca="false">IF(B23="n-c","n-c",E22)</f>
        <v>37333.14</v>
      </c>
      <c r="E23" s="34" t="n">
        <f aca="false">IF(B23="n-c","n-c",D23-K23)</f>
        <v>35779.94</v>
      </c>
      <c r="F23" s="35" t="n">
        <f aca="false">IF(B23&lt;&gt;"n-c",IF($E$3="standard",IF(B23&lt;=$K$4,0,-IPMT($G$3,B23-$K$4,$G$4-$K$4,$C$3)),IF($E$3="linear",IF(B23&lt;=$K$4,0,D23*$G$3),IF(B23&lt;=$K$4,0,D23*$G$3))),"n-c")</f>
        <v>311.109492434865</v>
      </c>
      <c r="G23" s="36" t="n">
        <f aca="false">IF(ISERROR(F23-ROUND(F23,2)),"n-c",F23-ROUND(F23,2))</f>
        <v>-0.000507565135251298</v>
      </c>
      <c r="H23" s="36" t="n">
        <f aca="false">IF(G23="n-c","n-c",SUM(G$9:$G23)-SUM(I$9:$I22))</f>
        <v>-0.00449080495400267</v>
      </c>
      <c r="I23" s="37" t="n">
        <f aca="false">IF(H23="n-c","n-c",IF(H23&gt;0.01,0.01,IF(H23&lt;-0.01,-0.01,0)))</f>
        <v>0</v>
      </c>
      <c r="J23" s="38" t="n">
        <f aca="false">IF(I23="n-c","n-c",ROUND(F23,2)+I23)</f>
        <v>311.11</v>
      </c>
      <c r="K23" s="39" t="n">
        <f aca="false">IF(B23="n-c","n-c",IF(B23=$G$4,D23,ROUND(IF($E$3="standard",IF(B23&lt;=$K$4,0,-PPMT($G$3,B23-$K$4,$G$4-$K$4,$C$3)),IF($E$3="linear",IF(B23&lt;=$K$4,0,$C$3/($G$4-$K$4)),IF(B23=$G$4,$C$3,0))),2)))</f>
        <v>1553.2</v>
      </c>
      <c r="L23" s="40" t="n">
        <f aca="false">IF(B23="n-c","n-c",SUM($K$9:K23))</f>
        <v>19220.06</v>
      </c>
      <c r="M23" s="40" t="n">
        <f aca="false">IF(B23="n-c","n-c",SUM($J$9:J23))</f>
        <v>5015.94</v>
      </c>
      <c r="N23" s="30" t="n">
        <f aca="false">IF(B23="n-c","n-c",IF(B23&lt;=$K$4,0,J23+K23))</f>
        <v>1864.31</v>
      </c>
    </row>
    <row r="24" customFormat="false" ht="16" hidden="false" customHeight="false" outlineLevel="0" collapsed="false">
      <c r="B24" s="32" t="n">
        <f aca="false">IF(ISERROR(IF(B23+1&lt;=$G$4,B23+1,"n-c")),"n-c",IF(B23+1&lt;=$G$4,B23+1,"n-c"))</f>
        <v>16</v>
      </c>
      <c r="C24" s="33" t="n">
        <f aca="false">IF(B24&lt;&gt;"n-c",IF($E$4="mensuel",EDATE($E$5,B24),IF($E$4="trimestriel",EDATE($E$5,3*B24),IF($E$4="semestriel",EDATE($E$5,6*B24),EDATE($E$5,12*B24)))),"n-c")</f>
        <v>43586</v>
      </c>
      <c r="D24" s="34" t="n">
        <f aca="false">IF(B24="n-c","n-c",E23)</f>
        <v>35779.94</v>
      </c>
      <c r="E24" s="34" t="n">
        <f aca="false">IF(B24="n-c","n-c",D24-K24)</f>
        <v>34213.8</v>
      </c>
      <c r="F24" s="35" t="n">
        <f aca="false">IF(B24&lt;&gt;"n-c",IF($E$3="standard",IF(B24&lt;=$K$4,0,-IPMT($G$3,B24-$K$4,$G$4-$K$4,$C$3)),IF($E$3="linear",IF(B24&lt;=$K$4,0,D24*$G$3),IF(B24&lt;=$K$4,0,D24*$G$3))),"n-c")</f>
        <v>298.166177840866</v>
      </c>
      <c r="G24" s="36" t="n">
        <f aca="false">IF(ISERROR(F24-ROUND(F24,2)),"n-c",F24-ROUND(F24,2))</f>
        <v>-0.00382215913390382</v>
      </c>
      <c r="H24" s="36" t="n">
        <f aca="false">IF(G24="n-c","n-c",SUM(G$9:$G24)-SUM(I$9:$I23))</f>
        <v>-0.00831296408858862</v>
      </c>
      <c r="I24" s="37" t="n">
        <f aca="false">IF(H24="n-c","n-c",IF(H24&gt;0.01,0.01,IF(H24&lt;-0.01,-0.01,0)))</f>
        <v>0</v>
      </c>
      <c r="J24" s="38" t="n">
        <f aca="false">IF(I24="n-c","n-c",ROUND(F24,2)+I24)</f>
        <v>298.17</v>
      </c>
      <c r="K24" s="39" t="n">
        <f aca="false">IF(B24="n-c","n-c",IF(B24=$G$4,D24,ROUND(IF($E$3="standard",IF(B24&lt;=$K$4,0,-PPMT($G$3,B24-$K$4,$G$4-$K$4,$C$3)),IF($E$3="linear",IF(B24&lt;=$K$4,0,$C$3/($G$4-$K$4)),IF(B24=$G$4,$C$3,0))),2)))</f>
        <v>1566.14</v>
      </c>
      <c r="L24" s="40" t="n">
        <f aca="false">IF(B24="n-c","n-c",SUM($K$9:K24))</f>
        <v>20786.2</v>
      </c>
      <c r="M24" s="40" t="n">
        <f aca="false">IF(B24="n-c","n-c",SUM($J$9:J24))</f>
        <v>5314.11</v>
      </c>
      <c r="N24" s="30" t="n">
        <f aca="false">IF(B24="n-c","n-c",IF(B24&lt;=$K$4,0,J24+K24))</f>
        <v>1864.31</v>
      </c>
    </row>
    <row r="25" customFormat="false" ht="16" hidden="false" customHeight="false" outlineLevel="0" collapsed="false">
      <c r="B25" s="32" t="n">
        <f aca="false">IF(ISERROR(IF(B24+1&lt;=$G$4,B24+1,"n-c")),"n-c",IF(B24+1&lt;=$G$4,B24+1,"n-c"))</f>
        <v>17</v>
      </c>
      <c r="C25" s="33" t="n">
        <f aca="false">IF(B25&lt;&gt;"n-c",IF($E$4="mensuel",EDATE($E$5,B25),IF($E$4="trimestriel",EDATE($E$5,3*B25),IF($E$4="semestriel",EDATE($E$5,6*B25),EDATE($E$5,12*B25)))),"n-c")</f>
        <v>43617</v>
      </c>
      <c r="D25" s="34" t="n">
        <f aca="false">IF(B25="n-c","n-c",E24)</f>
        <v>34213.8</v>
      </c>
      <c r="E25" s="34" t="n">
        <f aca="false">IF(B25="n-c","n-c",D25-K25)</f>
        <v>32634.61</v>
      </c>
      <c r="F25" s="35" t="n">
        <f aca="false">IF(B25&lt;&gt;"n-c",IF($E$3="standard",IF(B25&lt;=$K$4,0,-IPMT($G$3,B25-$K$4,$G$4-$K$4,$C$3)),IF($E$3="linear",IF(B25&lt;=$K$4,0,D25*$G$3),IF(B25&lt;=$K$4,0,D25*$G$3))),"n-c")</f>
        <v>285.115002291917</v>
      </c>
      <c r="G25" s="36" t="n">
        <f aca="false">IF(ISERROR(F25-ROUND(F25,2)),"n-c",F25-ROUND(F25,2))</f>
        <v>-0.00499770808261246</v>
      </c>
      <c r="H25" s="36" t="n">
        <f aca="false">IF(G25="n-c","n-c",SUM(G$9:$G25)-SUM(I$9:$I24))</f>
        <v>-0.0133106721718264</v>
      </c>
      <c r="I25" s="37" t="n">
        <f aca="false">IF(H25="n-c","n-c",IF(H25&gt;0.01,0.01,IF(H25&lt;-0.01,-0.01,0)))</f>
        <v>-0.01</v>
      </c>
      <c r="J25" s="38" t="n">
        <f aca="false">IF(I25="n-c","n-c",ROUND(F25,2)+I25)</f>
        <v>285.11</v>
      </c>
      <c r="K25" s="39" t="n">
        <f aca="false">IF(B25="n-c","n-c",IF(B25=$G$4,D25,ROUND(IF($E$3="standard",IF(B25&lt;=$K$4,0,-PPMT($G$3,B25-$K$4,$G$4-$K$4,$C$3)),IF($E$3="linear",IF(B25&lt;=$K$4,0,$C$3/($G$4-$K$4)),IF(B25=$G$4,$C$3,0))),2)))</f>
        <v>1579.19</v>
      </c>
      <c r="L25" s="40" t="n">
        <f aca="false">IF(B25="n-c","n-c",SUM($K$9:K25))</f>
        <v>22365.39</v>
      </c>
      <c r="M25" s="40" t="n">
        <f aca="false">IF(B25="n-c","n-c",SUM($J$9:J25))</f>
        <v>5599.22</v>
      </c>
      <c r="N25" s="30" t="n">
        <f aca="false">IF(B25="n-c","n-c",IF(B25&lt;=$K$4,0,J25+K25))</f>
        <v>1864.3</v>
      </c>
    </row>
    <row r="26" customFormat="false" ht="16" hidden="false" customHeight="false" outlineLevel="0" collapsed="false">
      <c r="B26" s="32" t="n">
        <f aca="false">IF(ISERROR(IF(B25+1&lt;=$G$4,B25+1,"n-c")),"n-c",IF(B25+1&lt;=$G$4,B25+1,"n-c"))</f>
        <v>18</v>
      </c>
      <c r="C26" s="33" t="n">
        <f aca="false">IF(B26&lt;&gt;"n-c",IF($E$4="mensuel",EDATE($E$5,B26),IF($E$4="trimestriel",EDATE($E$5,3*B26),IF($E$4="semestriel",EDATE($E$5,6*B26),EDATE($E$5,12*B26)))),"n-c")</f>
        <v>43647</v>
      </c>
      <c r="D26" s="34" t="n">
        <f aca="false">IF(B26="n-c","n-c",E25)</f>
        <v>32634.61</v>
      </c>
      <c r="E26" s="34" t="n">
        <f aca="false">IF(B26="n-c","n-c",D26-K26)</f>
        <v>31042.26</v>
      </c>
      <c r="F26" s="35" t="n">
        <f aca="false">IF(B26&lt;&gt;"n-c",IF($E$3="standard",IF(B26&lt;=$K$4,0,-IPMT($G$3,B26-$K$4,$G$4-$K$4,$C$3)),IF($E$3="linear",IF(B26&lt;=$K$4,0,D26*$G$3),IF(B26&lt;=$K$4,0,D26*$G$3))),"n-c")</f>
        <v>271.955066946728</v>
      </c>
      <c r="G26" s="36" t="n">
        <f aca="false">IF(ISERROR(F26-ROUND(F26,2)),"n-c",F26-ROUND(F26,2))</f>
        <v>-0.00493305327245253</v>
      </c>
      <c r="H26" s="36" t="n">
        <f aca="false">IF(G26="n-c","n-c",SUM(G$9:$G26)-SUM(I$9:$I25))</f>
        <v>-0.008243725444961</v>
      </c>
      <c r="I26" s="37" t="n">
        <f aca="false">IF(H26="n-c","n-c",IF(H26&gt;0.01,0.01,IF(H26&lt;-0.01,-0.01,0)))</f>
        <v>0</v>
      </c>
      <c r="J26" s="38" t="n">
        <f aca="false">IF(I26="n-c","n-c",ROUND(F26,2)+I26)</f>
        <v>271.96</v>
      </c>
      <c r="K26" s="39" t="n">
        <f aca="false">IF(B26="n-c","n-c",IF(B26=$G$4,D26,ROUND(IF($E$3="standard",IF(B26&lt;=$K$4,0,-PPMT($G$3,B26-$K$4,$G$4-$K$4,$C$3)),IF($E$3="linear",IF(B26&lt;=$K$4,0,$C$3/($G$4-$K$4)),IF(B26=$G$4,$C$3,0))),2)))</f>
        <v>1592.35</v>
      </c>
      <c r="L26" s="40" t="n">
        <f aca="false">IF(B26="n-c","n-c",SUM($K$9:K26))</f>
        <v>23957.74</v>
      </c>
      <c r="M26" s="40" t="n">
        <f aca="false">IF(B26="n-c","n-c",SUM($J$9:J26))</f>
        <v>5871.18</v>
      </c>
      <c r="N26" s="30" t="n">
        <f aca="false">IF(B26="n-c","n-c",IF(B26&lt;=$K$4,0,J26+K26))</f>
        <v>1864.31</v>
      </c>
    </row>
    <row r="27" customFormat="false" ht="16" hidden="false" customHeight="false" outlineLevel="0" collapsed="false">
      <c r="B27" s="32" t="n">
        <f aca="false">IF(ISERROR(IF(B26+1&lt;=$G$4,B26+1,"n-c")),"n-c",IF(B26+1&lt;=$G$4,B26+1,"n-c"))</f>
        <v>19</v>
      </c>
      <c r="C27" s="33" t="n">
        <f aca="false">IF(B27&lt;&gt;"n-c",IF($E$4="mensuel",EDATE($E$5,B27),IF($E$4="trimestriel",EDATE($E$5,3*B27),IF($E$4="semestriel",EDATE($E$5,6*B27),EDATE($E$5,12*B27)))),"n-c")</f>
        <v>43678</v>
      </c>
      <c r="D27" s="34" t="n">
        <f aca="false">IF(B27="n-c","n-c",E26)</f>
        <v>31042.26</v>
      </c>
      <c r="E27" s="34" t="n">
        <f aca="false">IF(B27="n-c","n-c",D27-K27)</f>
        <v>29436.64</v>
      </c>
      <c r="F27" s="35" t="n">
        <f aca="false">IF(B27&lt;&gt;"n-c",IF($E$3="standard",IF(B27&lt;=$K$4,0,-IPMT($G$3,B27-$K$4,$G$4-$K$4,$C$3)),IF($E$3="linear",IF(B27&lt;=$K$4,0,D27*$G$3),IF(B27&lt;=$K$4,0,D27*$G$3))),"n-c")</f>
        <v>258.685465473661</v>
      </c>
      <c r="G27" s="36" t="n">
        <f aca="false">IF(ISERROR(F27-ROUND(F27,2)),"n-c",F27-ROUND(F27,2))</f>
        <v>-0.00453452633894358</v>
      </c>
      <c r="H27" s="36" t="n">
        <f aca="false">IF(G27="n-c","n-c",SUM(G$9:$G27)-SUM(I$9:$I26))</f>
        <v>-0.0127782517846435</v>
      </c>
      <c r="I27" s="37" t="n">
        <f aca="false">IF(H27="n-c","n-c",IF(H27&gt;0.01,0.01,IF(H27&lt;-0.01,-0.01,0)))</f>
        <v>-0.01</v>
      </c>
      <c r="J27" s="38" t="n">
        <f aca="false">IF(I27="n-c","n-c",ROUND(F27,2)+I27)</f>
        <v>258.68</v>
      </c>
      <c r="K27" s="39" t="n">
        <f aca="false">IF(B27="n-c","n-c",IF(B27=$G$4,D27,ROUND(IF($E$3="standard",IF(B27&lt;=$K$4,0,-PPMT($G$3,B27-$K$4,$G$4-$K$4,$C$3)),IF($E$3="linear",IF(B27&lt;=$K$4,0,$C$3/($G$4-$K$4)),IF(B27=$G$4,$C$3,0))),2)))</f>
        <v>1605.62</v>
      </c>
      <c r="L27" s="40" t="n">
        <f aca="false">IF(B27="n-c","n-c",SUM($K$9:K27))</f>
        <v>25563.36</v>
      </c>
      <c r="M27" s="40" t="n">
        <f aca="false">IF(B27="n-c","n-c",SUM($J$9:J27))</f>
        <v>6129.86</v>
      </c>
      <c r="N27" s="30" t="n">
        <f aca="false">IF(B27="n-c","n-c",IF(B27&lt;=$K$4,0,J27+K27))</f>
        <v>1864.3</v>
      </c>
    </row>
    <row r="28" customFormat="false" ht="16" hidden="false" customHeight="false" outlineLevel="0" collapsed="false">
      <c r="B28" s="32" t="n">
        <f aca="false">IF(ISERROR(IF(B27+1&lt;=$G$4,B27+1,"n-c")),"n-c",IF(B27+1&lt;=$G$4,B27+1,"n-c"))</f>
        <v>20</v>
      </c>
      <c r="C28" s="33" t="n">
        <f aca="false">IF(B28&lt;&gt;"n-c",IF($E$4="mensuel",EDATE($E$5,B28),IF($E$4="trimestriel",EDATE($E$5,3*B28),IF($E$4="semestriel",EDATE($E$5,6*B28),EDATE($E$5,12*B28)))),"n-c")</f>
        <v>43709</v>
      </c>
      <c r="D28" s="34" t="n">
        <f aca="false">IF(B28="n-c","n-c",E27)</f>
        <v>29436.64</v>
      </c>
      <c r="E28" s="34" t="n">
        <f aca="false">IF(B28="n-c","n-c",D28-K28)</f>
        <v>27817.64</v>
      </c>
      <c r="F28" s="35" t="n">
        <f aca="false">IF(B28&lt;&gt;"n-c",IF($E$3="standard",IF(B28&lt;=$K$4,0,-IPMT($G$3,B28-$K$4,$G$4-$K$4,$C$3)),IF($E$3="linear",IF(B28&lt;=$K$4,0,D28*$G$3),IF(B28&lt;=$K$4,0,D28*$G$3))),"n-c")</f>
        <v>245.305283988319</v>
      </c>
      <c r="G28" s="36" t="n">
        <f aca="false">IF(ISERROR(F28-ROUND(F28,2)),"n-c",F28-ROUND(F28,2))</f>
        <v>-0.00471601168086977</v>
      </c>
      <c r="H28" s="36" t="n">
        <f aca="false">IF(G28="n-c","n-c",SUM(G$9:$G28)-SUM(I$9:$I27))</f>
        <v>-0.00749426346636596</v>
      </c>
      <c r="I28" s="37" t="n">
        <f aca="false">IF(H28="n-c","n-c",IF(H28&gt;0.01,0.01,IF(H28&lt;-0.01,-0.01,0)))</f>
        <v>0</v>
      </c>
      <c r="J28" s="38" t="n">
        <f aca="false">IF(I28="n-c","n-c",ROUND(F28,2)+I28)</f>
        <v>245.31</v>
      </c>
      <c r="K28" s="39" t="n">
        <f aca="false">IF(B28="n-c","n-c",IF(B28=$G$4,D28,ROUND(IF($E$3="standard",IF(B28&lt;=$K$4,0,-PPMT($G$3,B28-$K$4,$G$4-$K$4,$C$3)),IF($E$3="linear",IF(B28&lt;=$K$4,0,$C$3/($G$4-$K$4)),IF(B28=$G$4,$C$3,0))),2)))</f>
        <v>1619</v>
      </c>
      <c r="L28" s="40" t="n">
        <f aca="false">IF(B28="n-c","n-c",SUM($K$9:K28))</f>
        <v>27182.36</v>
      </c>
      <c r="M28" s="40" t="n">
        <f aca="false">IF(B28="n-c","n-c",SUM($J$9:J28))</f>
        <v>6375.17</v>
      </c>
      <c r="N28" s="30" t="n">
        <f aca="false">IF(B28="n-c","n-c",IF(B28&lt;=$K$4,0,J28+K28))</f>
        <v>1864.31</v>
      </c>
    </row>
    <row r="29" customFormat="false" ht="16" hidden="false" customHeight="false" outlineLevel="0" collapsed="false">
      <c r="B29" s="32" t="n">
        <f aca="false">IF(ISERROR(IF(B28+1&lt;=$G$4,B28+1,"n-c")),"n-c",IF(B28+1&lt;=$G$4,B28+1,"n-c"))</f>
        <v>21</v>
      </c>
      <c r="C29" s="33" t="n">
        <f aca="false">IF(B29&lt;&gt;"n-c",IF($E$4="mensuel",EDATE($E$5,B29),IF($E$4="trimestriel",EDATE($E$5,3*B29),IF($E$4="semestriel",EDATE($E$5,6*B29),EDATE($E$5,12*B29)))),"n-c")</f>
        <v>43739</v>
      </c>
      <c r="D29" s="34" t="n">
        <f aca="false">IF(B29="n-c","n-c",E28)</f>
        <v>27817.64</v>
      </c>
      <c r="E29" s="34" t="n">
        <f aca="false">IF(B29="n-c","n-c",D29-K29)</f>
        <v>26185.15</v>
      </c>
      <c r="F29" s="35" t="n">
        <f aca="false">IF(B29&lt;&gt;"n-c",IF($E$3="standard",IF(B29&lt;=$K$4,0,-IPMT($G$3,B29-$K$4,$G$4-$K$4,$C$3)),IF($E$3="linear",IF(B29&lt;=$K$4,0,D29*$G$3),IF(B29&lt;=$K$4,0,D29*$G$3))),"n-c")</f>
        <v>231.813600990599</v>
      </c>
      <c r="G29" s="36" t="n">
        <f aca="false">IF(ISERROR(F29-ROUND(F29,2)),"n-c",F29-ROUND(F29,2))</f>
        <v>0.00360099059935237</v>
      </c>
      <c r="H29" s="36" t="n">
        <f aca="false">IF(G29="n-c","n-c",SUM(G$9:$G29)-SUM(I$9:$I28))</f>
        <v>-0.00389327286797993</v>
      </c>
      <c r="I29" s="37" t="n">
        <f aca="false">IF(H29="n-c","n-c",IF(H29&gt;0.01,0.01,IF(H29&lt;-0.01,-0.01,0)))</f>
        <v>0</v>
      </c>
      <c r="J29" s="38" t="n">
        <f aca="false">IF(I29="n-c","n-c",ROUND(F29,2)+I29)</f>
        <v>231.81</v>
      </c>
      <c r="K29" s="39" t="n">
        <f aca="false">IF(B29="n-c","n-c",IF(B29=$G$4,D29,ROUND(IF($E$3="standard",IF(B29&lt;=$K$4,0,-PPMT($G$3,B29-$K$4,$G$4-$K$4,$C$3)),IF($E$3="linear",IF(B29&lt;=$K$4,0,$C$3/($G$4-$K$4)),IF(B29=$G$4,$C$3,0))),2)))</f>
        <v>1632.49</v>
      </c>
      <c r="L29" s="40" t="n">
        <f aca="false">IF(B29="n-c","n-c",SUM($K$9:K29))</f>
        <v>28814.85</v>
      </c>
      <c r="M29" s="40" t="n">
        <f aca="false">IF(B29="n-c","n-c",SUM($J$9:J29))</f>
        <v>6606.98</v>
      </c>
      <c r="N29" s="30" t="n">
        <f aca="false">IF(B29="n-c","n-c",IF(B29&lt;=$K$4,0,J29+K29))</f>
        <v>1864.3</v>
      </c>
    </row>
    <row r="30" customFormat="false" ht="16" hidden="false" customHeight="false" outlineLevel="0" collapsed="false">
      <c r="B30" s="32" t="n">
        <f aca="false">IF(ISERROR(IF(B29+1&lt;=$G$4,B29+1,"n-c")),"n-c",IF(B29+1&lt;=$G$4,B29+1,"n-c"))</f>
        <v>22</v>
      </c>
      <c r="C30" s="33" t="n">
        <f aca="false">IF(B30&lt;&gt;"n-c",IF($E$4="mensuel",EDATE($E$5,B30),IF($E$4="trimestriel",EDATE($E$5,3*B30),IF($E$4="semestriel",EDATE($E$5,6*B30),EDATE($E$5,12*B30)))),"n-c")</f>
        <v>43770</v>
      </c>
      <c r="D30" s="34" t="n">
        <f aca="false">IF(B30="n-c","n-c",E29)</f>
        <v>26185.15</v>
      </c>
      <c r="E30" s="34" t="n">
        <f aca="false">IF(B30="n-c","n-c",D30-K30)</f>
        <v>24539.05</v>
      </c>
      <c r="F30" s="35" t="n">
        <f aca="false">IF(B30&lt;&gt;"n-c",IF($E$3="standard",IF(B30&lt;=$K$4,0,-IPMT($G$3,B30-$K$4,$G$4-$K$4,$C$3)),IF($E$3="linear",IF(B30&lt;=$K$4,0,D30*$G$3),IF(B30&lt;=$K$4,0,D30*$G$3))),"n-c")</f>
        <v>218.209487301232</v>
      </c>
      <c r="G30" s="36" t="n">
        <f aca="false">IF(ISERROR(F30-ROUND(F30,2)),"n-c",F30-ROUND(F30,2))</f>
        <v>-0.000512698768091013</v>
      </c>
      <c r="H30" s="36" t="n">
        <f aca="false">IF(G30="n-c","n-c",SUM(G$9:$G30)-SUM(I$9:$I29))</f>
        <v>-0.00440597163717939</v>
      </c>
      <c r="I30" s="37" t="n">
        <f aca="false">IF(H30="n-c","n-c",IF(H30&gt;0.01,0.01,IF(H30&lt;-0.01,-0.01,0)))</f>
        <v>0</v>
      </c>
      <c r="J30" s="38" t="n">
        <f aca="false">IF(I30="n-c","n-c",ROUND(F30,2)+I30)</f>
        <v>218.21</v>
      </c>
      <c r="K30" s="39" t="n">
        <f aca="false">IF(B30="n-c","n-c",IF(B30=$G$4,D30,ROUND(IF($E$3="standard",IF(B30&lt;=$K$4,0,-PPMT($G$3,B30-$K$4,$G$4-$K$4,$C$3)),IF($E$3="linear",IF(B30&lt;=$K$4,0,$C$3/($G$4-$K$4)),IF(B30=$G$4,$C$3,0))),2)))</f>
        <v>1646.1</v>
      </c>
      <c r="L30" s="40" t="n">
        <f aca="false">IF(B30="n-c","n-c",SUM($K$9:K30))</f>
        <v>30460.95</v>
      </c>
      <c r="M30" s="40" t="n">
        <f aca="false">IF(B30="n-c","n-c",SUM($J$9:J30))</f>
        <v>6825.19</v>
      </c>
      <c r="N30" s="30" t="n">
        <f aca="false">IF(B30="n-c","n-c",IF(B30&lt;=$K$4,0,J30+K30))</f>
        <v>1864.31</v>
      </c>
    </row>
    <row r="31" customFormat="false" ht="16" hidden="false" customHeight="false" outlineLevel="0" collapsed="false">
      <c r="B31" s="32" t="n">
        <f aca="false">IF(ISERROR(IF(B30+1&lt;=$G$4,B30+1,"n-c")),"n-c",IF(B30+1&lt;=$G$4,B30+1,"n-c"))</f>
        <v>23</v>
      </c>
      <c r="C31" s="33" t="n">
        <f aca="false">IF(B31&lt;&gt;"n-c",IF($E$4="mensuel",EDATE($E$5,B31),IF($E$4="trimestriel",EDATE($E$5,3*B31),IF($E$4="semestriel",EDATE($E$5,6*B31),EDATE($E$5,12*B31)))),"n-c")</f>
        <v>43800</v>
      </c>
      <c r="D31" s="34" t="n">
        <f aca="false">IF(B31="n-c","n-c",E30)</f>
        <v>24539.05</v>
      </c>
      <c r="E31" s="34" t="n">
        <f aca="false">IF(B31="n-c","n-c",D31-K31)</f>
        <v>22879.23</v>
      </c>
      <c r="F31" s="35" t="n">
        <f aca="false">IF(B31&lt;&gt;"n-c",IF($E$3="standard",IF(B31&lt;=$K$4,0,-IPMT($G$3,B31-$K$4,$G$4-$K$4,$C$3)),IF($E$3="linear",IF(B31&lt;=$K$4,0,D31*$G$3),IF(B31&lt;=$K$4,0,D31*$G$3))),"n-c")</f>
        <v>204.492005997786</v>
      </c>
      <c r="G31" s="36" t="n">
        <f aca="false">IF(ISERROR(F31-ROUND(F31,2)),"n-c",F31-ROUND(F31,2))</f>
        <v>0.00200599778622745</v>
      </c>
      <c r="H31" s="36" t="n">
        <f aca="false">IF(G31="n-c","n-c",SUM(G$9:$G31)-SUM(I$9:$I30))</f>
        <v>-0.00239997385203196</v>
      </c>
      <c r="I31" s="37" t="n">
        <f aca="false">IF(H31="n-c","n-c",IF(H31&gt;0.01,0.01,IF(H31&lt;-0.01,-0.01,0)))</f>
        <v>0</v>
      </c>
      <c r="J31" s="38" t="n">
        <f aca="false">IF(I31="n-c","n-c",ROUND(F31,2)+I31)</f>
        <v>204.49</v>
      </c>
      <c r="K31" s="39" t="n">
        <f aca="false">IF(B31="n-c","n-c",IF(B31=$G$4,D31,ROUND(IF($E$3="standard",IF(B31&lt;=$K$4,0,-PPMT($G$3,B31-$K$4,$G$4-$K$4,$C$3)),IF($E$3="linear",IF(B31&lt;=$K$4,0,$C$3/($G$4-$K$4)),IF(B31=$G$4,$C$3,0))),2)))</f>
        <v>1659.82</v>
      </c>
      <c r="L31" s="40" t="n">
        <f aca="false">IF(B31="n-c","n-c",SUM($K$9:K31))</f>
        <v>32120.77</v>
      </c>
      <c r="M31" s="40" t="n">
        <f aca="false">IF(B31="n-c","n-c",SUM($J$9:J31))</f>
        <v>7029.68</v>
      </c>
      <c r="N31" s="30" t="n">
        <f aca="false">IF(B31="n-c","n-c",IF(B31&lt;=$K$4,0,J31+K31))</f>
        <v>1864.31</v>
      </c>
    </row>
    <row r="32" customFormat="false" ht="16" hidden="false" customHeight="false" outlineLevel="0" collapsed="false">
      <c r="B32" s="32" t="n">
        <f aca="false">IF(ISERROR(IF(B31+1&lt;=$G$4,B31+1,"n-c")),"n-c",IF(B31+1&lt;=$G$4,B31+1,"n-c"))</f>
        <v>24</v>
      </c>
      <c r="C32" s="33" t="n">
        <f aca="false">IF(B32&lt;&gt;"n-c",IF($E$4="mensuel",EDATE($E$5,B32),IF($E$4="trimestriel",EDATE($E$5,3*B32),IF($E$4="semestriel",EDATE($E$5,6*B32),EDATE($E$5,12*B32)))),"n-c")</f>
        <v>43831</v>
      </c>
      <c r="D32" s="34" t="n">
        <f aca="false">IF(B32="n-c","n-c",E31)</f>
        <v>22879.23</v>
      </c>
      <c r="E32" s="34" t="n">
        <f aca="false">IF(B32="n-c","n-c",D32-K32)</f>
        <v>21205.58</v>
      </c>
      <c r="F32" s="35" t="n">
        <f aca="false">IF(B32&lt;&gt;"n-c",IF($E$3="standard",IF(B32&lt;=$K$4,0,-IPMT($G$3,B32-$K$4,$G$4-$K$4,$C$3)),IF($E$3="linear",IF(B32&lt;=$K$4,0,D32*$G$3),IF(B32&lt;=$K$4,0,D32*$G$3))),"n-c")</f>
        <v>190.660212350145</v>
      </c>
      <c r="G32" s="36" t="n">
        <f aca="false">IF(ISERROR(F32-ROUND(F32,2)),"n-c",F32-ROUND(F32,2))</f>
        <v>0.000212350145147866</v>
      </c>
      <c r="H32" s="36" t="n">
        <f aca="false">IF(G32="n-c","n-c",SUM(G$9:$G32)-SUM(I$9:$I31))</f>
        <v>-0.00218762370787886</v>
      </c>
      <c r="I32" s="37" t="n">
        <f aca="false">IF(H32="n-c","n-c",IF(H32&gt;0.01,0.01,IF(H32&lt;-0.01,-0.01,0)))</f>
        <v>0</v>
      </c>
      <c r="J32" s="38" t="n">
        <f aca="false">IF(I32="n-c","n-c",ROUND(F32,2)+I32)</f>
        <v>190.66</v>
      </c>
      <c r="K32" s="39" t="n">
        <f aca="false">IF(B32="n-c","n-c",IF(B32=$G$4,D32,ROUND(IF($E$3="standard",IF(B32&lt;=$K$4,0,-PPMT($G$3,B32-$K$4,$G$4-$K$4,$C$3)),IF($E$3="linear",IF(B32&lt;=$K$4,0,$C$3/($G$4-$K$4)),IF(B32=$G$4,$C$3,0))),2)))</f>
        <v>1673.65</v>
      </c>
      <c r="L32" s="40" t="n">
        <f aca="false">IF(B32="n-c","n-c",SUM($K$9:K32))</f>
        <v>33794.42</v>
      </c>
      <c r="M32" s="40" t="n">
        <f aca="false">IF(B32="n-c","n-c",SUM($J$9:J32))</f>
        <v>7220.34</v>
      </c>
      <c r="N32" s="30" t="n">
        <f aca="false">IF(B32="n-c","n-c",IF(B32&lt;=$K$4,0,J32+K32))</f>
        <v>1864.31</v>
      </c>
    </row>
    <row r="33" customFormat="false" ht="16" hidden="false" customHeight="false" outlineLevel="0" collapsed="false">
      <c r="B33" s="32" t="n">
        <f aca="false">IF(ISERROR(IF(B32+1&lt;=$G$4,B32+1,"n-c")),"n-c",IF(B32+1&lt;=$G$4,B32+1,"n-c"))</f>
        <v>25</v>
      </c>
      <c r="C33" s="33" t="n">
        <f aca="false">IF(B33&lt;&gt;"n-c",IF($E$4="mensuel",EDATE($E$5,B33),IF($E$4="trimestriel",EDATE($E$5,3*B33),IF($E$4="semestriel",EDATE($E$5,6*B33),EDATE($E$5,12*B33)))),"n-c")</f>
        <v>43862</v>
      </c>
      <c r="D33" s="34" t="n">
        <f aca="false">IF(B33="n-c","n-c",E32)</f>
        <v>21205.58</v>
      </c>
      <c r="E33" s="34" t="n">
        <f aca="false">IF(B33="n-c","n-c",D33-K33)</f>
        <v>19517.99</v>
      </c>
      <c r="F33" s="35" t="n">
        <f aca="false">IF(B33&lt;&gt;"n-c",IF($E$3="standard",IF(B33&lt;=$K$4,0,-IPMT($G$3,B33-$K$4,$G$4-$K$4,$C$3)),IF($E$3="linear",IF(B33&lt;=$K$4,0,D33*$G$3),IF(B33&lt;=$K$4,0,D33*$G$3))),"n-c")</f>
        <v>176.713153755441</v>
      </c>
      <c r="G33" s="36" t="n">
        <f aca="false">IF(ISERROR(F33-ROUND(F33,2)),"n-c",F33-ROUND(F33,2))</f>
        <v>0.0031537554406782</v>
      </c>
      <c r="H33" s="36" t="n">
        <f aca="false">IF(G33="n-c","n-c",SUM(G$9:$G33)-SUM(I$9:$I32))</f>
        <v>0.000966131731577207</v>
      </c>
      <c r="I33" s="37" t="n">
        <f aca="false">IF(H33="n-c","n-c",IF(H33&gt;0.01,0.01,IF(H33&lt;-0.01,-0.01,0)))</f>
        <v>0</v>
      </c>
      <c r="J33" s="38" t="n">
        <f aca="false">IF(I33="n-c","n-c",ROUND(F33,2)+I33)</f>
        <v>176.71</v>
      </c>
      <c r="K33" s="39" t="n">
        <f aca="false">IF(B33="n-c","n-c",IF(B33=$G$4,D33,ROUND(IF($E$3="standard",IF(B33&lt;=$K$4,0,-PPMT($G$3,B33-$K$4,$G$4-$K$4,$C$3)),IF($E$3="linear",IF(B33&lt;=$K$4,0,$C$3/($G$4-$K$4)),IF(B33=$G$4,$C$3,0))),2)))</f>
        <v>1687.59</v>
      </c>
      <c r="L33" s="40" t="n">
        <f aca="false">IF(B33="n-c","n-c",SUM($K$9:K33))</f>
        <v>35482.01</v>
      </c>
      <c r="M33" s="40" t="n">
        <f aca="false">IF(B33="n-c","n-c",SUM($J$9:J33))</f>
        <v>7397.05</v>
      </c>
      <c r="N33" s="30" t="n">
        <f aca="false">IF(B33="n-c","n-c",IF(B33&lt;=$K$4,0,J33+K33))</f>
        <v>1864.3</v>
      </c>
    </row>
    <row r="34" customFormat="false" ht="16" hidden="false" customHeight="false" outlineLevel="0" collapsed="false">
      <c r="B34" s="32" t="n">
        <f aca="false">IF(ISERROR(IF(B33+1&lt;=$G$4,B33+1,"n-c")),"n-c",IF(B33+1&lt;=$G$4,B33+1,"n-c"))</f>
        <v>26</v>
      </c>
      <c r="C34" s="33" t="n">
        <f aca="false">IF(B34&lt;&gt;"n-c",IF($E$4="mensuel",EDATE($E$5,B34),IF($E$4="trimestriel",EDATE($E$5,3*B34),IF($E$4="semestriel",EDATE($E$5,6*B34),EDATE($E$5,12*B34)))),"n-c")</f>
        <v>43891</v>
      </c>
      <c r="D34" s="34" t="n">
        <f aca="false">IF(B34="n-c","n-c",E33)</f>
        <v>19517.99</v>
      </c>
      <c r="E34" s="34" t="n">
        <f aca="false">IF(B34="n-c","n-c",D34-K34)</f>
        <v>17816.33</v>
      </c>
      <c r="F34" s="35" t="n">
        <f aca="false">IF(B34&lt;&gt;"n-c",IF($E$3="standard",IF(B34&lt;=$K$4,0,-IPMT($G$3,B34-$K$4,$G$4-$K$4,$C$3)),IF($E$3="linear",IF(B34&lt;=$K$4,0,D34*$G$3),IF(B34&lt;=$K$4,0,D34*$G$3))),"n-c")</f>
        <v>162.649869672447</v>
      </c>
      <c r="G34" s="36" t="n">
        <f aca="false">IF(ISERROR(F34-ROUND(F34,2)),"n-c",F34-ROUND(F34,2))</f>
        <v>-0.000130327553137022</v>
      </c>
      <c r="H34" s="36" t="n">
        <f aca="false">IF(G34="n-c","n-c",SUM(G$9:$G34)-SUM(I$9:$I33))</f>
        <v>0.000835804177132787</v>
      </c>
      <c r="I34" s="37" t="n">
        <f aca="false">IF(H34="n-c","n-c",IF(H34&gt;0.01,0.01,IF(H34&lt;-0.01,-0.01,0)))</f>
        <v>0</v>
      </c>
      <c r="J34" s="38" t="n">
        <f aca="false">IF(I34="n-c","n-c",ROUND(F34,2)+I34)</f>
        <v>162.65</v>
      </c>
      <c r="K34" s="39" t="n">
        <f aca="false">IF(B34="n-c","n-c",IF(B34=$G$4,D34,ROUND(IF($E$3="standard",IF(B34&lt;=$K$4,0,-PPMT($G$3,B34-$K$4,$G$4-$K$4,$C$3)),IF($E$3="linear",IF(B34&lt;=$K$4,0,$C$3/($G$4-$K$4)),IF(B34=$G$4,$C$3,0))),2)))</f>
        <v>1701.66</v>
      </c>
      <c r="L34" s="40" t="n">
        <f aca="false">IF(B34="n-c","n-c",SUM($K$9:K34))</f>
        <v>37183.67</v>
      </c>
      <c r="M34" s="40" t="n">
        <f aca="false">IF(B34="n-c","n-c",SUM($J$9:J34))</f>
        <v>7559.7</v>
      </c>
      <c r="N34" s="30" t="n">
        <f aca="false">IF(B34="n-c","n-c",IF(B34&lt;=$K$4,0,J34+K34))</f>
        <v>1864.31</v>
      </c>
    </row>
    <row r="35" customFormat="false" ht="16" hidden="false" customHeight="false" outlineLevel="0" collapsed="false">
      <c r="B35" s="32" t="n">
        <f aca="false">IF(ISERROR(IF(B34+1&lt;=$G$4,B34+1,"n-c")),"n-c",IF(B34+1&lt;=$G$4,B34+1,"n-c"))</f>
        <v>27</v>
      </c>
      <c r="C35" s="33" t="n">
        <f aca="false">IF(B35&lt;&gt;"n-c",IF($E$4="mensuel",EDATE($E$5,B35),IF($E$4="trimestriel",EDATE($E$5,3*B35),IF($E$4="semestriel",EDATE($E$5,6*B35),EDATE($E$5,12*B35)))),"n-c")</f>
        <v>43922</v>
      </c>
      <c r="D35" s="34" t="n">
        <f aca="false">IF(B35="n-c","n-c",E34)</f>
        <v>17816.33</v>
      </c>
      <c r="E35" s="34" t="n">
        <f aca="false">IF(B35="n-c","n-c",D35-K35)</f>
        <v>16100.49</v>
      </c>
      <c r="F35" s="35" t="n">
        <f aca="false">IF(B35&lt;&gt;"n-c",IF($E$3="standard",IF(B35&lt;=$K$4,0,-IPMT($G$3,B35-$K$4,$G$4-$K$4,$C$3)),IF($E$3="linear",IF(B35&lt;=$K$4,0,D35*$G$3),IF(B35&lt;=$K$4,0,D35*$G$3))),"n-c")</f>
        <v>148.469391555428</v>
      </c>
      <c r="G35" s="36" t="n">
        <f aca="false">IF(ISERROR(F35-ROUND(F35,2)),"n-c",F35-ROUND(F35,2))</f>
        <v>-0.000608444571980726</v>
      </c>
      <c r="H35" s="36" t="n">
        <f aca="false">IF(G35="n-c","n-c",SUM(G$9:$G35)-SUM(I$9:$I34))</f>
        <v>0.000227359603873083</v>
      </c>
      <c r="I35" s="37" t="n">
        <f aca="false">IF(H35="n-c","n-c",IF(H35&gt;0.01,0.01,IF(H35&lt;-0.01,-0.01,0)))</f>
        <v>0</v>
      </c>
      <c r="J35" s="38" t="n">
        <f aca="false">IF(I35="n-c","n-c",ROUND(F35,2)+I35)</f>
        <v>148.47</v>
      </c>
      <c r="K35" s="39" t="n">
        <f aca="false">IF(B35="n-c","n-c",IF(B35=$G$4,D35,ROUND(IF($E$3="standard",IF(B35&lt;=$K$4,0,-PPMT($G$3,B35-$K$4,$G$4-$K$4,$C$3)),IF($E$3="linear",IF(B35&lt;=$K$4,0,$C$3/($G$4-$K$4)),IF(B35=$G$4,$C$3,0))),2)))</f>
        <v>1715.84</v>
      </c>
      <c r="L35" s="40" t="n">
        <f aca="false">IF(B35="n-c","n-c",SUM($K$9:K35))</f>
        <v>38899.51</v>
      </c>
      <c r="M35" s="40" t="n">
        <f aca="false">IF(B35="n-c","n-c",SUM($J$9:J35))</f>
        <v>7708.17</v>
      </c>
      <c r="N35" s="30" t="n">
        <f aca="false">IF(B35="n-c","n-c",IF(B35&lt;=$K$4,0,J35+K35))</f>
        <v>1864.31</v>
      </c>
    </row>
    <row r="36" customFormat="false" ht="16" hidden="false" customHeight="false" outlineLevel="0" collapsed="false">
      <c r="B36" s="32" t="n">
        <f aca="false">IF(ISERROR(IF(B35+1&lt;=$G$4,B35+1,"n-c")),"n-c",IF(B35+1&lt;=$G$4,B35+1,"n-c"))</f>
        <v>28</v>
      </c>
      <c r="C36" s="33" t="n">
        <f aca="false">IF(B36&lt;&gt;"n-c",IF($E$4="mensuel",EDATE($E$5,B36),IF($E$4="trimestriel",EDATE($E$5,3*B36),IF($E$4="semestriel",EDATE($E$5,6*B36),EDATE($E$5,12*B36)))),"n-c")</f>
        <v>43952</v>
      </c>
      <c r="D36" s="34" t="n">
        <f aca="false">IF(B36="n-c","n-c",E35)</f>
        <v>16100.49</v>
      </c>
      <c r="E36" s="34" t="n">
        <f aca="false">IF(B36="n-c","n-c",D36-K36)</f>
        <v>14370.35</v>
      </c>
      <c r="F36" s="35" t="n">
        <f aca="false">IF(B36&lt;&gt;"n-c",IF($E$3="standard",IF(B36&lt;=$K$4,0,-IPMT($G$3,B36-$K$4,$G$4-$K$4,$C$3)),IF($E$3="linear",IF(B36&lt;=$K$4,0,D36*$G$3),IF(B36&lt;=$K$4,0,D36*$G$3))),"n-c")</f>
        <v>134.170742787434</v>
      </c>
      <c r="G36" s="36" t="n">
        <f aca="false">IF(ISERROR(F36-ROUND(F36,2)),"n-c",F36-ROUND(F36,2))</f>
        <v>0.000742787433949843</v>
      </c>
      <c r="H36" s="36" t="n">
        <f aca="false">IF(G36="n-c","n-c",SUM(G$9:$G36)-SUM(I$9:$I35))</f>
        <v>0.000970147036600793</v>
      </c>
      <c r="I36" s="37" t="n">
        <f aca="false">IF(H36="n-c","n-c",IF(H36&gt;0.01,0.01,IF(H36&lt;-0.01,-0.01,0)))</f>
        <v>0</v>
      </c>
      <c r="J36" s="38" t="n">
        <f aca="false">IF(I36="n-c","n-c",ROUND(F36,2)+I36)</f>
        <v>134.17</v>
      </c>
      <c r="K36" s="39" t="n">
        <f aca="false">IF(B36="n-c","n-c",IF(B36=$G$4,D36,ROUND(IF($E$3="standard",IF(B36&lt;=$K$4,0,-PPMT($G$3,B36-$K$4,$G$4-$K$4,$C$3)),IF($E$3="linear",IF(B36&lt;=$K$4,0,$C$3/($G$4-$K$4)),IF(B36=$G$4,$C$3,0))),2)))</f>
        <v>1730.14</v>
      </c>
      <c r="L36" s="40" t="n">
        <f aca="false">IF(B36="n-c","n-c",SUM($K$9:K36))</f>
        <v>40629.65</v>
      </c>
      <c r="M36" s="40" t="n">
        <f aca="false">IF(B36="n-c","n-c",SUM($J$9:J36))</f>
        <v>7842.34</v>
      </c>
      <c r="N36" s="30" t="n">
        <f aca="false">IF(B36="n-c","n-c",IF(B36&lt;=$K$4,0,J36+K36))</f>
        <v>1864.31</v>
      </c>
    </row>
    <row r="37" customFormat="false" ht="16" hidden="false" customHeight="false" outlineLevel="0" collapsed="false">
      <c r="B37" s="32" t="n">
        <f aca="false">IF(ISERROR(IF(B36+1&lt;=$G$4,B36+1,"n-c")),"n-c",IF(B36+1&lt;=$G$4,B36+1,"n-c"))</f>
        <v>29</v>
      </c>
      <c r="C37" s="33" t="n">
        <f aca="false">IF(B37&lt;&gt;"n-c",IF($E$4="mensuel",EDATE($E$5,B37),IF($E$4="trimestriel",EDATE($E$5,3*B37),IF($E$4="semestriel",EDATE($E$5,6*B37),EDATE($E$5,12*B37)))),"n-c")</f>
        <v>43983</v>
      </c>
      <c r="D37" s="34" t="n">
        <f aca="false">IF(B37="n-c","n-c",E36)</f>
        <v>14370.35</v>
      </c>
      <c r="E37" s="34" t="n">
        <f aca="false">IF(B37="n-c","n-c",D37-K37)</f>
        <v>12625.8</v>
      </c>
      <c r="F37" s="35" t="n">
        <f aca="false">IF(B37&lt;&gt;"n-c",IF($E$3="standard",IF(B37&lt;=$K$4,0,-IPMT($G$3,B37-$K$4,$G$4-$K$4,$C$3)),IF($E$3="linear",IF(B37&lt;=$K$4,0,D37*$G$3),IF(B37&lt;=$K$4,0,D37*$G$3))),"n-c")</f>
        <v>119.75293861304</v>
      </c>
      <c r="G37" s="36" t="n">
        <f aca="false">IF(ISERROR(F37-ROUND(F37,2)),"n-c",F37-ROUND(F37,2))</f>
        <v>0.00293861304031395</v>
      </c>
      <c r="H37" s="36" t="n">
        <f aca="false">IF(G37="n-c","n-c",SUM(G$9:$G37)-SUM(I$9:$I36))</f>
        <v>0.00390876007532313</v>
      </c>
      <c r="I37" s="37" t="n">
        <f aca="false">IF(H37="n-c","n-c",IF(H37&gt;0.01,0.01,IF(H37&lt;-0.01,-0.01,0)))</f>
        <v>0</v>
      </c>
      <c r="J37" s="38" t="n">
        <f aca="false">IF(I37="n-c","n-c",ROUND(F37,2)+I37)</f>
        <v>119.75</v>
      </c>
      <c r="K37" s="39" t="n">
        <f aca="false">IF(B37="n-c","n-c",IF(B37=$G$4,D37,ROUND(IF($E$3="standard",IF(B37&lt;=$K$4,0,-PPMT($G$3,B37-$K$4,$G$4-$K$4,$C$3)),IF($E$3="linear",IF(B37&lt;=$K$4,0,$C$3/($G$4-$K$4)),IF(B37=$G$4,$C$3,0))),2)))</f>
        <v>1744.55</v>
      </c>
      <c r="L37" s="40" t="n">
        <f aca="false">IF(B37="n-c","n-c",SUM($K$9:K37))</f>
        <v>42374.2</v>
      </c>
      <c r="M37" s="40" t="n">
        <f aca="false">IF(B37="n-c","n-c",SUM($J$9:J37))</f>
        <v>7962.09</v>
      </c>
      <c r="N37" s="30" t="n">
        <f aca="false">IF(B37="n-c","n-c",IF(B37&lt;=$K$4,0,J37+K37))</f>
        <v>1864.3</v>
      </c>
    </row>
    <row r="38" customFormat="false" ht="16" hidden="false" customHeight="false" outlineLevel="0" collapsed="false">
      <c r="B38" s="32" t="n">
        <f aca="false">IF(ISERROR(IF(B37+1&lt;=$G$4,B37+1,"n-c")),"n-c",IF(B37+1&lt;=$G$4,B37+1,"n-c"))</f>
        <v>30</v>
      </c>
      <c r="C38" s="33" t="n">
        <f aca="false">IF(B38&lt;&gt;"n-c",IF($E$4="mensuel",EDATE($E$5,B38),IF($E$4="trimestriel",EDATE($E$5,3*B38),IF($E$4="semestriel",EDATE($E$5,6*B38),EDATE($E$5,12*B38)))),"n-c")</f>
        <v>44013</v>
      </c>
      <c r="D38" s="34" t="n">
        <f aca="false">IF(B38="n-c","n-c",E37)</f>
        <v>12625.8</v>
      </c>
      <c r="E38" s="34" t="n">
        <f aca="false">IF(B38="n-c","n-c",D38-K38)</f>
        <v>10866.71</v>
      </c>
      <c r="F38" s="35" t="n">
        <f aca="false">IF(B38&lt;&gt;"n-c",IF($E$3="standard",IF(B38&lt;=$K$4,0,-IPMT($G$3,B38-$K$4,$G$4-$K$4,$C$3)),IF($E$3="linear",IF(B38&lt;=$K$4,0,D38*$G$3),IF(B38&lt;=$K$4,0,D38*$G$3))),"n-c")</f>
        <v>105.214986070526</v>
      </c>
      <c r="G38" s="36" t="n">
        <f aca="false">IF(ISERROR(F38-ROUND(F38,2)),"n-c",F38-ROUND(F38,2))</f>
        <v>0.00498607052638533</v>
      </c>
      <c r="H38" s="36" t="n">
        <f aca="false">IF(G38="n-c","n-c",SUM(G$9:$G38)-SUM(I$9:$I37))</f>
        <v>0.00889483060017369</v>
      </c>
      <c r="I38" s="37" t="n">
        <f aca="false">IF(H38="n-c","n-c",IF(H38&gt;0.01,0.01,IF(H38&lt;-0.01,-0.01,0)))</f>
        <v>0</v>
      </c>
      <c r="J38" s="38" t="n">
        <f aca="false">IF(I38="n-c","n-c",ROUND(F38,2)+I38)</f>
        <v>105.21</v>
      </c>
      <c r="K38" s="39" t="n">
        <f aca="false">IF(B38="n-c","n-c",IF(B38=$G$4,D38,ROUND(IF($E$3="standard",IF(B38&lt;=$K$4,0,-PPMT($G$3,B38-$K$4,$G$4-$K$4,$C$3)),IF($E$3="linear",IF(B38&lt;=$K$4,0,$C$3/($G$4-$K$4)),IF(B38=$G$4,$C$3,0))),2)))</f>
        <v>1759.09</v>
      </c>
      <c r="L38" s="40" t="n">
        <f aca="false">IF(B38="n-c","n-c",SUM($K$9:K38))</f>
        <v>44133.29</v>
      </c>
      <c r="M38" s="40" t="n">
        <f aca="false">IF(B38="n-c","n-c",SUM($J$9:J38))</f>
        <v>8067.3</v>
      </c>
      <c r="N38" s="30" t="n">
        <f aca="false">IF(B38="n-c","n-c",IF(B38&lt;=$K$4,0,J38+K38))</f>
        <v>1864.3</v>
      </c>
    </row>
    <row r="39" customFormat="false" ht="16" hidden="false" customHeight="false" outlineLevel="0" collapsed="false">
      <c r="B39" s="32" t="n">
        <f aca="false">IF(ISERROR(IF(B38+1&lt;=$G$4,B38+1,"n-c")),"n-c",IF(B38+1&lt;=$G$4,B38+1,"n-c"))</f>
        <v>31</v>
      </c>
      <c r="C39" s="33" t="n">
        <f aca="false">IF(B39&lt;&gt;"n-c",IF($E$4="mensuel",EDATE($E$5,B39),IF($E$4="trimestriel",EDATE($E$5,3*B39),IF($E$4="semestriel",EDATE($E$5,6*B39),EDATE($E$5,12*B39)))),"n-c")</f>
        <v>44044</v>
      </c>
      <c r="D39" s="34" t="n">
        <f aca="false">IF(B39="n-c","n-c",E38)</f>
        <v>10866.71</v>
      </c>
      <c r="E39" s="34" t="n">
        <f aca="false">IF(B39="n-c","n-c",D39-K39)</f>
        <v>9092.96000000001</v>
      </c>
      <c r="F39" s="35" t="n">
        <f aca="false">IF(B39&lt;&gt;"n-c",IF($E$3="standard",IF(B39&lt;=$K$4,0,-IPMT($G$3,B39-$K$4,$G$4-$K$4,$C$3)),IF($E$3="linear",IF(B39&lt;=$K$4,0,D39*$G$3),IF(B39&lt;=$K$4,0,D39*$G$3))),"n-c")</f>
        <v>90.5558839234914</v>
      </c>
      <c r="G39" s="36" t="n">
        <f aca="false">IF(ISERROR(F39-ROUND(F39,2)),"n-c",F39-ROUND(F39,2))</f>
        <v>-0.0041160765085948</v>
      </c>
      <c r="H39" s="36" t="n">
        <f aca="false">IF(G39="n-c","n-c",SUM(G$9:$G39)-SUM(I$9:$I38))</f>
        <v>0.0047787540901578</v>
      </c>
      <c r="I39" s="37" t="n">
        <f aca="false">IF(H39="n-c","n-c",IF(H39&gt;0.01,0.01,IF(H39&lt;-0.01,-0.01,0)))</f>
        <v>0</v>
      </c>
      <c r="J39" s="38" t="n">
        <f aca="false">IF(I39="n-c","n-c",ROUND(F39,2)+I39)</f>
        <v>90.56</v>
      </c>
      <c r="K39" s="39" t="n">
        <f aca="false">IF(B39="n-c","n-c",IF(B39=$G$4,D39,ROUND(IF($E$3="standard",IF(B39&lt;=$K$4,0,-PPMT($G$3,B39-$K$4,$G$4-$K$4,$C$3)),IF($E$3="linear",IF(B39&lt;=$K$4,0,$C$3/($G$4-$K$4)),IF(B39=$G$4,$C$3,0))),2)))</f>
        <v>1773.75</v>
      </c>
      <c r="L39" s="40" t="n">
        <f aca="false">IF(B39="n-c","n-c",SUM($K$9:K39))</f>
        <v>45907.04</v>
      </c>
      <c r="M39" s="40" t="n">
        <f aca="false">IF(B39="n-c","n-c",SUM($J$9:J39))</f>
        <v>8157.86</v>
      </c>
      <c r="N39" s="30" t="n">
        <f aca="false">IF(B39="n-c","n-c",IF(B39&lt;=$K$4,0,J39+K39))</f>
        <v>1864.31</v>
      </c>
    </row>
    <row r="40" customFormat="false" ht="16" hidden="false" customHeight="false" outlineLevel="0" collapsed="false">
      <c r="B40" s="32" t="n">
        <f aca="false">IF(ISERROR(IF(B39+1&lt;=$G$4,B39+1,"n-c")),"n-c",IF(B39+1&lt;=$G$4,B39+1,"n-c"))</f>
        <v>32</v>
      </c>
      <c r="C40" s="33" t="n">
        <f aca="false">IF(B40&lt;&gt;"n-c",IF($E$4="mensuel",EDATE($E$5,B40),IF($E$4="trimestriel",EDATE($E$5,3*B40),IF($E$4="semestriel",EDATE($E$5,6*B40),EDATE($E$5,12*B40)))),"n-c")</f>
        <v>44075</v>
      </c>
      <c r="D40" s="34" t="n">
        <f aca="false">IF(B40="n-c","n-c",E39)</f>
        <v>9092.96000000001</v>
      </c>
      <c r="E40" s="34" t="n">
        <f aca="false">IF(B40="n-c","n-c",D40-K40)</f>
        <v>7304.43000000001</v>
      </c>
      <c r="F40" s="35" t="n">
        <f aca="false">IF(B40&lt;&gt;"n-c",IF($E$3="standard",IF(B40&lt;=$K$4,0,-IPMT($G$3,B40-$K$4,$G$4-$K$4,$C$3)),IF($E$3="linear",IF(B40&lt;=$K$4,0,D40*$G$3),IF(B40&lt;=$K$4,0,D40*$G$3))),"n-c")</f>
        <v>75.7746225918981</v>
      </c>
      <c r="G40" s="36" t="n">
        <f aca="false">IF(ISERROR(F40-ROUND(F40,2)),"n-c",F40-ROUND(F40,2))</f>
        <v>0.00462259189811221</v>
      </c>
      <c r="H40" s="36" t="n">
        <f aca="false">IF(G40="n-c","n-c",SUM(G$9:$G40)-SUM(I$9:$I39))</f>
        <v>0.00940134598667839</v>
      </c>
      <c r="I40" s="37" t="n">
        <f aca="false">IF(H40="n-c","n-c",IF(H40&gt;0.01,0.01,IF(H40&lt;-0.01,-0.01,0)))</f>
        <v>0</v>
      </c>
      <c r="J40" s="38" t="n">
        <f aca="false">IF(I40="n-c","n-c",ROUND(F40,2)+I40)</f>
        <v>75.77</v>
      </c>
      <c r="K40" s="39" t="n">
        <f aca="false">IF(B40="n-c","n-c",IF(B40=$G$4,D40,ROUND(IF($E$3="standard",IF(B40&lt;=$K$4,0,-PPMT($G$3,B40-$K$4,$G$4-$K$4,$C$3)),IF($E$3="linear",IF(B40&lt;=$K$4,0,$C$3/($G$4-$K$4)),IF(B40=$G$4,$C$3,0))),2)))</f>
        <v>1788.53</v>
      </c>
      <c r="L40" s="40" t="n">
        <f aca="false">IF(B40="n-c","n-c",SUM($K$9:K40))</f>
        <v>47695.57</v>
      </c>
      <c r="M40" s="40" t="n">
        <f aca="false">IF(B40="n-c","n-c",SUM($J$9:J40))</f>
        <v>8233.63</v>
      </c>
      <c r="N40" s="30" t="n">
        <f aca="false">IF(B40="n-c","n-c",IF(B40&lt;=$K$4,0,J40+K40))</f>
        <v>1864.3</v>
      </c>
    </row>
    <row r="41" customFormat="false" ht="16" hidden="false" customHeight="false" outlineLevel="0" collapsed="false">
      <c r="B41" s="32" t="n">
        <f aca="false">IF(ISERROR(IF(B40+1&lt;=$G$4,B40+1,"n-c")),"n-c",IF(B40+1&lt;=$G$4,B40+1,"n-c"))</f>
        <v>33</v>
      </c>
      <c r="C41" s="33" t="n">
        <f aca="false">IF(B41&lt;&gt;"n-c",IF($E$4="mensuel",EDATE($E$5,B41),IF($E$4="trimestriel",EDATE($E$5,3*B41),IF($E$4="semestriel",EDATE($E$5,6*B41),EDATE($E$5,12*B41)))),"n-c")</f>
        <v>44105</v>
      </c>
      <c r="D41" s="34" t="n">
        <f aca="false">IF(B41="n-c","n-c",E40)</f>
        <v>7304.43000000001</v>
      </c>
      <c r="E41" s="34" t="n">
        <f aca="false">IF(B41="n-c","n-c",D41-K41)</f>
        <v>5500.99000000001</v>
      </c>
      <c r="F41" s="35" t="n">
        <f aca="false">IF(B41&lt;&gt;"n-c",IF($E$3="standard",IF(B41&lt;=$K$4,0,-IPMT($G$3,B41-$K$4,$G$4-$K$4,$C$3)),IF($E$3="linear",IF(B41&lt;=$K$4,0,D41*$G$3),IF(B41&lt;=$K$4,0,D41*$G$3))),"n-c")</f>
        <v>60.8701840825415</v>
      </c>
      <c r="G41" s="36" t="n">
        <f aca="false">IF(ISERROR(F41-ROUND(F41,2)),"n-c",F41-ROUND(F41,2))</f>
        <v>0.000184082541480279</v>
      </c>
      <c r="H41" s="36" t="n">
        <f aca="false">IF(G41="n-c","n-c",SUM(G$9:$G41)-SUM(I$9:$I40))</f>
        <v>0.00958542852643205</v>
      </c>
      <c r="I41" s="37" t="n">
        <f aca="false">IF(H41="n-c","n-c",IF(H41&gt;0.01,0.01,IF(H41&lt;-0.01,-0.01,0)))</f>
        <v>0</v>
      </c>
      <c r="J41" s="38" t="n">
        <f aca="false">IF(I41="n-c","n-c",ROUND(F41,2)+I41)</f>
        <v>60.87</v>
      </c>
      <c r="K41" s="39" t="n">
        <f aca="false">IF(B41="n-c","n-c",IF(B41=$G$4,D41,ROUND(IF($E$3="standard",IF(B41&lt;=$K$4,0,-PPMT($G$3,B41-$K$4,$G$4-$K$4,$C$3)),IF($E$3="linear",IF(B41&lt;=$K$4,0,$C$3/($G$4-$K$4)),IF(B41=$G$4,$C$3,0))),2)))</f>
        <v>1803.44</v>
      </c>
      <c r="L41" s="40" t="n">
        <f aca="false">IF(B41="n-c","n-c",SUM($K$9:K41))</f>
        <v>49499.01</v>
      </c>
      <c r="M41" s="40" t="n">
        <f aca="false">IF(B41="n-c","n-c",SUM($J$9:J41))</f>
        <v>8294.5</v>
      </c>
      <c r="N41" s="30" t="n">
        <f aca="false">IF(B41="n-c","n-c",IF(B41&lt;=$K$4,0,J41+K41))</f>
        <v>1864.31</v>
      </c>
    </row>
    <row r="42" customFormat="false" ht="16" hidden="false" customHeight="false" outlineLevel="0" collapsed="false">
      <c r="B42" s="32" t="n">
        <f aca="false">IF(ISERROR(IF(B41+1&lt;=$G$4,B41+1,"n-c")),"n-c",IF(B41+1&lt;=$G$4,B41+1,"n-c"))</f>
        <v>34</v>
      </c>
      <c r="C42" s="33" t="n">
        <f aca="false">IF(B42&lt;&gt;"n-c",IF($E$4="mensuel",EDATE($E$5,B42),IF($E$4="trimestriel",EDATE($E$5,3*B42),IF($E$4="semestriel",EDATE($E$5,6*B42),EDATE($E$5,12*B42)))),"n-c")</f>
        <v>44136</v>
      </c>
      <c r="D42" s="34" t="n">
        <f aca="false">IF(B42="n-c","n-c",E41)</f>
        <v>5500.99000000001</v>
      </c>
      <c r="E42" s="34" t="n">
        <f aca="false">IF(B42="n-c","n-c",D42-K42)</f>
        <v>3682.52000000001</v>
      </c>
      <c r="F42" s="35" t="n">
        <f aca="false">IF(B42&lt;&gt;"n-c",IF($E$3="standard",IF(B42&lt;=$K$4,0,-IPMT($G$3,B42-$K$4,$G$4-$K$4,$C$3)),IF($E$3="linear",IF(B42&lt;=$K$4,0,D42*$G$3),IF(B42&lt;=$K$4,0,D42*$G$3))),"n-c")</f>
        <v>45.84154191894</v>
      </c>
      <c r="G42" s="36" t="n">
        <f aca="false">IF(ISERROR(F42-ROUND(F42,2)),"n-c",F42-ROUND(F42,2))</f>
        <v>0.00154191894001343</v>
      </c>
      <c r="H42" s="36" t="n">
        <f aca="false">IF(G42="n-c","n-c",SUM(G$9:$G42)-SUM(I$9:$I41))</f>
        <v>0.0111273474647899</v>
      </c>
      <c r="I42" s="37" t="n">
        <f aca="false">IF(H42="n-c","n-c",IF(H42&gt;0.01,0.01,IF(H42&lt;-0.01,-0.01,0)))</f>
        <v>0.01</v>
      </c>
      <c r="J42" s="38" t="n">
        <f aca="false">IF(I42="n-c","n-c",ROUND(F42,2)+I42)</f>
        <v>45.85</v>
      </c>
      <c r="K42" s="39" t="n">
        <f aca="false">IF(B42="n-c","n-c",IF(B42=$G$4,D42,ROUND(IF($E$3="standard",IF(B42&lt;=$K$4,0,-PPMT($G$3,B42-$K$4,$G$4-$K$4,$C$3)),IF($E$3="linear",IF(B42&lt;=$K$4,0,$C$3/($G$4-$K$4)),IF(B42=$G$4,$C$3,0))),2)))</f>
        <v>1818.47</v>
      </c>
      <c r="L42" s="40" t="n">
        <f aca="false">IF(B42="n-c","n-c",SUM($K$9:K42))</f>
        <v>51317.48</v>
      </c>
      <c r="M42" s="40" t="n">
        <f aca="false">IF(B42="n-c","n-c",SUM($J$9:J42))</f>
        <v>8340.35</v>
      </c>
      <c r="N42" s="30" t="n">
        <f aca="false">IF(B42="n-c","n-c",IF(B42&lt;=$K$4,0,J42+K42))</f>
        <v>1864.32</v>
      </c>
    </row>
    <row r="43" customFormat="false" ht="16" hidden="false" customHeight="false" outlineLevel="0" collapsed="false">
      <c r="B43" s="32" t="n">
        <f aca="false">IF(ISERROR(IF(B42+1&lt;=$G$4,B42+1,"n-c")),"n-c",IF(B42+1&lt;=$G$4,B42+1,"n-c"))</f>
        <v>35</v>
      </c>
      <c r="C43" s="33" t="n">
        <f aca="false">IF(B43&lt;&gt;"n-c",IF($E$4="mensuel",EDATE($E$5,B43),IF($E$4="trimestriel",EDATE($E$5,3*B43),IF($E$4="semestriel",EDATE($E$5,6*B43),EDATE($E$5,12*B43)))),"n-c")</f>
        <v>44166</v>
      </c>
      <c r="D43" s="34" t="n">
        <f aca="false">IF(B43="n-c","n-c",E42)</f>
        <v>3682.52000000001</v>
      </c>
      <c r="E43" s="34" t="n">
        <f aca="false">IF(B43="n-c","n-c",D43-K43)</f>
        <v>1848.90000000001</v>
      </c>
      <c r="F43" s="35" t="n">
        <f aca="false">IF(B43&lt;&gt;"n-c",IF($E$3="standard",IF(B43&lt;=$K$4,0,-IPMT($G$3,B43-$K$4,$G$4-$K$4,$C$3)),IF($E$3="linear",IF(B43&lt;=$K$4,0,D43*$G$3),IF(B43&lt;=$K$4,0,D43*$G$3))),"n-c")</f>
        <v>30.6876610706418</v>
      </c>
      <c r="G43" s="36" t="n">
        <f aca="false">IF(ISERROR(F43-ROUND(F43,2)),"n-c",F43-ROUND(F43,2))</f>
        <v>-0.00233892935815305</v>
      </c>
      <c r="H43" s="36" t="n">
        <f aca="false">IF(G43="n-c","n-c",SUM(G$9:$G43)-SUM(I$9:$I42))</f>
        <v>-0.00121158189492633</v>
      </c>
      <c r="I43" s="37" t="n">
        <f aca="false">IF(H43="n-c","n-c",IF(H43&gt;0.01,0.01,IF(H43&lt;-0.01,-0.01,0)))</f>
        <v>0</v>
      </c>
      <c r="J43" s="38" t="n">
        <f aca="false">IF(I43="n-c","n-c",ROUND(F43,2)+I43)</f>
        <v>30.69</v>
      </c>
      <c r="K43" s="39" t="n">
        <f aca="false">IF(B43="n-c","n-c",IF(B43=$G$4,D43,ROUND(IF($E$3="standard",IF(B43&lt;=$K$4,0,-PPMT($G$3,B43-$K$4,$G$4-$K$4,$C$3)),IF($E$3="linear",IF(B43&lt;=$K$4,0,$C$3/($G$4-$K$4)),IF(B43=$G$4,$C$3,0))),2)))</f>
        <v>1833.62</v>
      </c>
      <c r="L43" s="40" t="n">
        <f aca="false">IF(B43="n-c","n-c",SUM($K$9:K43))</f>
        <v>53151.1</v>
      </c>
      <c r="M43" s="40" t="n">
        <f aca="false">IF(B43="n-c","n-c",SUM($J$9:J43))</f>
        <v>8371.04</v>
      </c>
      <c r="N43" s="30" t="n">
        <f aca="false">IF(B43="n-c","n-c",IF(B43&lt;=$K$4,0,J43+K43))</f>
        <v>1864.31</v>
      </c>
    </row>
    <row r="44" customFormat="false" ht="16" hidden="false" customHeight="false" outlineLevel="0" collapsed="false">
      <c r="B44" s="32" t="n">
        <f aca="false">IF(ISERROR(IF(B43+1&lt;=$G$4,B43+1,"n-c")),"n-c",IF(B43+1&lt;=$G$4,B43+1,"n-c"))</f>
        <v>36</v>
      </c>
      <c r="C44" s="33" t="n">
        <f aca="false">IF(B44&lt;&gt;"n-c",IF($E$4="mensuel",EDATE($E$5,B44),IF($E$4="trimestriel",EDATE($E$5,3*B44),IF($E$4="semestriel",EDATE($E$5,6*B44),EDATE($E$5,12*B44)))),"n-c")</f>
        <v>44197</v>
      </c>
      <c r="D44" s="42" t="n">
        <f aca="false">IF(B44="n-c","n-c",E43)</f>
        <v>1848.90000000001</v>
      </c>
      <c r="E44" s="34" t="n">
        <f aca="false">IF(B44="n-c","n-c",D44-K44)</f>
        <v>0</v>
      </c>
      <c r="F44" s="35" t="n">
        <f aca="false">IF(B44&lt;&gt;"n-c",IF($E$3="standard",IF(B44&lt;=$K$4,0,-IPMT($G$3,B44-$K$4,$G$4-$K$4,$C$3)),IF($E$3="linear",IF(B44&lt;=$K$4,0,D44*$G$3),IF(B44&lt;=$K$4,0,D44*$G$3))),"n-c")</f>
        <v>15.4074978819415</v>
      </c>
      <c r="G44" s="36" t="n">
        <f aca="false">IF(ISERROR(F44-ROUND(F44,2)),"n-c",F44-ROUND(F44,2))</f>
        <v>-0.00250211805847123</v>
      </c>
      <c r="H44" s="36" t="n">
        <f aca="false">IF(G44="n-c","n-c",SUM(G$9:$G44)-SUM(I$9:$I43))</f>
        <v>-0.003713699955197</v>
      </c>
      <c r="I44" s="37" t="n">
        <f aca="false">IF(H44="n-c","n-c",IF(H44&gt;0.01,0.01,IF(H44&lt;-0.01,-0.01,0)))</f>
        <v>0</v>
      </c>
      <c r="J44" s="38" t="n">
        <f aca="false">IF(I44="n-c","n-c",ROUND(F44,2)+I44)</f>
        <v>15.41</v>
      </c>
      <c r="K44" s="39" t="n">
        <f aca="false">IF(B44="n-c","n-c",IF(B44=$G$4,D44,ROUND(IF($E$3="standard",IF(B44&lt;=$K$4,0,-PPMT($G$3,B44-$K$4,$G$4-$K$4,$C$3)),IF($E$3="linear",IF(B44&lt;=$K$4,0,$C$3/($G$4-$K$4)),IF(B44=$G$4,$C$3,0))),2)))</f>
        <v>1848.90000000001</v>
      </c>
      <c r="L44" s="40" t="n">
        <f aca="false">IF(B44="n-c","n-c",SUM($K$9:K44))</f>
        <v>55000</v>
      </c>
      <c r="M44" s="40" t="n">
        <f aca="false">IF(B44="n-c","n-c",SUM($J$9:J44))</f>
        <v>8386.45</v>
      </c>
      <c r="N44" s="30" t="n">
        <f aca="false">IF(B44="n-c","n-c",IF(B44&lt;=$K$4,0,J44+K44))</f>
        <v>1864.31000000001</v>
      </c>
      <c r="P44" s="41"/>
    </row>
    <row r="45" customFormat="false" ht="16" hidden="false" customHeight="false" outlineLevel="0" collapsed="false">
      <c r="B45" s="32" t="str">
        <f aca="false">IF(ISERROR(IF(B44+1&lt;=$G$4,B44+1,"n-c")),"n-c",IF(B44+1&lt;=$G$4,B44+1,"n-c"))</f>
        <v>n-c</v>
      </c>
      <c r="C45" s="33" t="str">
        <f aca="false">IF(B45&lt;&gt;"n-c",IF($E$4="mensuel",EDATE($E$5,B45),IF($E$4="trimestriel",EDATE($E$5,3*B45),IF($E$4="semestriel",EDATE($E$5,6*B45),EDATE($E$5,12*B45)))),"n-c")</f>
        <v>n-c</v>
      </c>
      <c r="D45" s="34" t="str">
        <f aca="false">IF(B45="n-c","n-c",E44)</f>
        <v>n-c</v>
      </c>
      <c r="E45" s="34" t="str">
        <f aca="false">IF(B45="n-c","n-c",D45-K45)</f>
        <v>n-c</v>
      </c>
      <c r="F45" s="35" t="str">
        <f aca="false">IF(B45&lt;&gt;"n-c",IF($E$3="standard",IF(B45&lt;=$K$4,0,-IPMT($G$3,B45-$K$4,$G$4-$K$4,$C$3)),IF($E$3="linear",IF(B45&lt;=$K$4,0,D45*$G$3),IF(B45&lt;=$K$4,0,D45*$G$3))),"n-c")</f>
        <v>n-c</v>
      </c>
      <c r="G45" s="36" t="str">
        <f aca="false">IF(ISERROR(F45-ROUND(F45,2)),"n-c",F45-ROUND(F45,2))</f>
        <v>n-c</v>
      </c>
      <c r="H45" s="36" t="str">
        <f aca="false">IF(G45="n-c","n-c",SUM(G$9:$G45)-SUM(I$9:$I44))</f>
        <v>n-c</v>
      </c>
      <c r="I45" s="37" t="str">
        <f aca="false">IF(H45="n-c","n-c",IF(H45&gt;0.01,0.01,IF(H45&lt;-0.01,-0.01,0)))</f>
        <v>n-c</v>
      </c>
      <c r="J45" s="38" t="str">
        <f aca="false">IF(I45="n-c","n-c",ROUND(F45,2)+I45)</f>
        <v>n-c</v>
      </c>
      <c r="K45" s="39" t="str">
        <f aca="false">IF(B45="n-c","n-c",IF(B45=$G$4,D45,ROUND(IF($E$3="standard",IF(B45&lt;=$K$4,0,-PPMT($G$3,B45-$K$4,$G$4-$K$4,$C$3)),IF($E$3="linear",IF(B45&lt;=$K$4,0,$C$3/($G$4-$K$4)),IF(B45=$G$4,$C$3,0))),2)))</f>
        <v>n-c</v>
      </c>
      <c r="L45" s="40" t="str">
        <f aca="false">IF(B45="n-c","n-c",SUM($K$9:K45))</f>
        <v>n-c</v>
      </c>
      <c r="M45" s="40" t="str">
        <f aca="false">IF(B45="n-c","n-c",SUM($J$9:J45))</f>
        <v>n-c</v>
      </c>
      <c r="N45" s="30" t="str">
        <f aca="false">IF(B45="n-c","n-c",IF(B45&lt;=$K$4,0,J45+K45))</f>
        <v>n-c</v>
      </c>
    </row>
    <row r="46" customFormat="false" ht="16" hidden="false" customHeight="false" outlineLevel="0" collapsed="false">
      <c r="B46" s="32" t="str">
        <f aca="false">IF(ISERROR(IF(B45+1&lt;=$G$4,B45+1,"n-c")),"n-c",IF(B45+1&lt;=$G$4,B45+1,"n-c"))</f>
        <v>n-c</v>
      </c>
      <c r="C46" s="33" t="str">
        <f aca="false">IF(B46&lt;&gt;"n-c",IF($E$4="mensuel",EDATE($E$5,B46),IF($E$4="trimestriel",EDATE($E$5,3*B46),IF($E$4="semestriel",EDATE($E$5,6*B46),EDATE($E$5,12*B46)))),"n-c")</f>
        <v>n-c</v>
      </c>
      <c r="D46" s="34" t="str">
        <f aca="false">IF(B46="n-c","n-c",E45)</f>
        <v>n-c</v>
      </c>
      <c r="E46" s="34" t="str">
        <f aca="false">IF(B46="n-c","n-c",D46-K46)</f>
        <v>n-c</v>
      </c>
      <c r="F46" s="35" t="str">
        <f aca="false">IF(B46&lt;&gt;"n-c",IF($E$3="standard",IF(B46&lt;=$K$4,0,-IPMT($G$3,B46-$K$4,$G$4-$K$4,$C$3)),IF($E$3="linear",IF(B46&lt;=$K$4,0,D46*$G$3),IF(B46&lt;=$K$4,0,D46*$G$3))),"n-c")</f>
        <v>n-c</v>
      </c>
      <c r="G46" s="36" t="str">
        <f aca="false">IF(ISERROR(F46-ROUND(F46,2)),"n-c",F46-ROUND(F46,2))</f>
        <v>n-c</v>
      </c>
      <c r="H46" s="36" t="str">
        <f aca="false">IF(G46="n-c","n-c",SUM(G$9:$G46)-SUM(I$9:$I45))</f>
        <v>n-c</v>
      </c>
      <c r="I46" s="37" t="str">
        <f aca="false">IF(H46="n-c","n-c",IF(H46&gt;0.01,0.01,IF(H46&lt;-0.01,-0.01,0)))</f>
        <v>n-c</v>
      </c>
      <c r="J46" s="38" t="str">
        <f aca="false">IF(I46="n-c","n-c",ROUND(F46,2)+I46)</f>
        <v>n-c</v>
      </c>
      <c r="K46" s="39" t="str">
        <f aca="false">IF(B46="n-c","n-c",IF(B46=$G$4,D46,ROUND(IF($E$3="standard",IF(B46&lt;=$K$4,0,-PPMT($G$3,B46-$K$4,$G$4-$K$4,$C$3)),IF($E$3="linear",IF(B46&lt;=$K$4,0,$C$3/($G$4-$K$4)),IF(B46=$G$4,$C$3,0))),2)))</f>
        <v>n-c</v>
      </c>
      <c r="L46" s="40" t="str">
        <f aca="false">IF(B46="n-c","n-c",SUM($K$9:K46))</f>
        <v>n-c</v>
      </c>
      <c r="M46" s="40" t="str">
        <f aca="false">IF(B46="n-c","n-c",SUM($J$9:J46))</f>
        <v>n-c</v>
      </c>
      <c r="N46" s="30" t="str">
        <f aca="false">IF(B46="n-c","n-c",IF(B46&lt;=$K$4,0,J46+K46))</f>
        <v>n-c</v>
      </c>
    </row>
    <row r="47" customFormat="false" ht="16" hidden="false" customHeight="false" outlineLevel="0" collapsed="false">
      <c r="B47" s="32" t="str">
        <f aca="false">IF(ISERROR(IF(B46+1&lt;=$G$4,B46+1,"n-c")),"n-c",IF(B46+1&lt;=$G$4,B46+1,"n-c"))</f>
        <v>n-c</v>
      </c>
      <c r="C47" s="33" t="str">
        <f aca="false">IF(B47&lt;&gt;"n-c",IF($E$4="mensuel",EDATE($E$5,B47),IF($E$4="trimestriel",EDATE($E$5,3*B47),IF($E$4="semestriel",EDATE($E$5,6*B47),EDATE($E$5,12*B47)))),"n-c")</f>
        <v>n-c</v>
      </c>
      <c r="D47" s="34" t="str">
        <f aca="false">IF(B47="n-c","n-c",E46)</f>
        <v>n-c</v>
      </c>
      <c r="E47" s="34" t="str">
        <f aca="false">IF(B47="n-c","n-c",D47-K47)</f>
        <v>n-c</v>
      </c>
      <c r="F47" s="35" t="str">
        <f aca="false">IF(B47&lt;&gt;"n-c",IF($E$3="standard",IF(B47&lt;=$K$4,0,-IPMT($G$3,B47-$K$4,$G$4-$K$4,$C$3)),IF($E$3="linear",IF(B47&lt;=$K$4,0,D47*$G$3),IF(B47&lt;=$K$4,0,D47*$G$3))),"n-c")</f>
        <v>n-c</v>
      </c>
      <c r="G47" s="36" t="str">
        <f aca="false">IF(ISERROR(F47-ROUND(F47,2)),"n-c",F47-ROUND(F47,2))</f>
        <v>n-c</v>
      </c>
      <c r="H47" s="36" t="str">
        <f aca="false">IF(G47="n-c","n-c",SUM(G$9:$G47)-SUM(I$9:$I46))</f>
        <v>n-c</v>
      </c>
      <c r="I47" s="37" t="str">
        <f aca="false">IF(H47="n-c","n-c",IF(H47&gt;0.01,0.01,IF(H47&lt;-0.01,-0.01,0)))</f>
        <v>n-c</v>
      </c>
      <c r="J47" s="38" t="str">
        <f aca="false">IF(I47="n-c","n-c",ROUND(F47,2)+I47)</f>
        <v>n-c</v>
      </c>
      <c r="K47" s="39" t="str">
        <f aca="false">IF(B47="n-c","n-c",IF(B47=$G$4,D47,ROUND(IF($E$3="standard",IF(B47&lt;=$K$4,0,-PPMT($G$3,B47-$K$4,$G$4-$K$4,$C$3)),IF($E$3="linear",IF(B47&lt;=$K$4,0,$C$3/($G$4-$K$4)),IF(B47=$G$4,$C$3,0))),2)))</f>
        <v>n-c</v>
      </c>
      <c r="L47" s="40" t="str">
        <f aca="false">IF(B47="n-c","n-c",SUM($K$9:K47))</f>
        <v>n-c</v>
      </c>
      <c r="M47" s="40" t="str">
        <f aca="false">IF(B47="n-c","n-c",SUM($J$9:J47))</f>
        <v>n-c</v>
      </c>
      <c r="N47" s="30" t="str">
        <f aca="false">IF(B47="n-c","n-c",IF(B47&lt;=$K$4,0,J47+K47))</f>
        <v>n-c</v>
      </c>
    </row>
    <row r="48" customFormat="false" ht="16" hidden="false" customHeight="false" outlineLevel="0" collapsed="false">
      <c r="B48" s="32" t="str">
        <f aca="false">IF(ISERROR(IF(B47+1&lt;=$G$4,B47+1,"n-c")),"n-c",IF(B47+1&lt;=$G$4,B47+1,"n-c"))</f>
        <v>n-c</v>
      </c>
      <c r="C48" s="33" t="str">
        <f aca="false">IF(B48&lt;&gt;"n-c",IF($E$4="mensuel",EDATE($E$5,B48),IF($E$4="trimestriel",EDATE($E$5,3*B48),IF($E$4="semestriel",EDATE($E$5,6*B48),EDATE($E$5,12*B48)))),"n-c")</f>
        <v>n-c</v>
      </c>
      <c r="D48" s="34" t="str">
        <f aca="false">IF(B48="n-c","n-c",E47)</f>
        <v>n-c</v>
      </c>
      <c r="E48" s="34" t="str">
        <f aca="false">IF(B48="n-c","n-c",D48-K48)</f>
        <v>n-c</v>
      </c>
      <c r="F48" s="35" t="str">
        <f aca="false">IF(B48&lt;&gt;"n-c",IF($E$3="standard",IF(B48&lt;=$K$4,0,-IPMT($G$3,B48-$K$4,$G$4-$K$4,$C$3)),IF($E$3="linear",IF(B48&lt;=$K$4,0,D48*$G$3),IF(B48&lt;=$K$4,0,D48*$G$3))),"n-c")</f>
        <v>n-c</v>
      </c>
      <c r="G48" s="36" t="str">
        <f aca="false">IF(ISERROR(F48-ROUND(F48,2)),"n-c",F48-ROUND(F48,2))</f>
        <v>n-c</v>
      </c>
      <c r="H48" s="36" t="str">
        <f aca="false">IF(G48="n-c","n-c",SUM(G$9:$G48)-SUM(I$9:$I47))</f>
        <v>n-c</v>
      </c>
      <c r="I48" s="37" t="str">
        <f aca="false">IF(H48="n-c","n-c",IF(H48&gt;0.01,0.01,IF(H48&lt;-0.01,-0.01,0)))</f>
        <v>n-c</v>
      </c>
      <c r="J48" s="38" t="str">
        <f aca="false">IF(I48="n-c","n-c",ROUND(F48,2)+I48)</f>
        <v>n-c</v>
      </c>
      <c r="K48" s="39" t="str">
        <f aca="false">IF(B48="n-c","n-c",IF(B48=$G$4,D48,ROUND(IF($E$3="standard",IF(B48&lt;=$K$4,0,-PPMT($G$3,B48-$K$4,$G$4-$K$4,$C$3)),IF($E$3="linear",IF(B48&lt;=$K$4,0,$C$3/($G$4-$K$4)),IF(B48=$G$4,$C$3,0))),2)))</f>
        <v>n-c</v>
      </c>
      <c r="L48" s="40" t="str">
        <f aca="false">IF(B48="n-c","n-c",SUM($K$9:K48))</f>
        <v>n-c</v>
      </c>
      <c r="M48" s="40" t="str">
        <f aca="false">IF(B48="n-c","n-c",SUM($J$9:J48))</f>
        <v>n-c</v>
      </c>
      <c r="N48" s="30" t="str">
        <f aca="false">IF(B48="n-c","n-c",IF(B48&lt;=$K$4,0,J48+K48))</f>
        <v>n-c</v>
      </c>
    </row>
    <row r="49" customFormat="false" ht="16" hidden="false" customHeight="false" outlineLevel="0" collapsed="false">
      <c r="B49" s="32" t="str">
        <f aca="false">IF(ISERROR(IF(B48+1&lt;=$G$4,B48+1,"n-c")),"n-c",IF(B48+1&lt;=$G$4,B48+1,"n-c"))</f>
        <v>n-c</v>
      </c>
      <c r="C49" s="33" t="str">
        <f aca="false">IF(B49&lt;&gt;"n-c",IF($E$4="mensuel",EDATE($E$5,B49),IF($E$4="trimestriel",EDATE($E$5,3*B49),IF($E$4="semestriel",EDATE($E$5,6*B49),EDATE($E$5,12*B49)))),"n-c")</f>
        <v>n-c</v>
      </c>
      <c r="D49" s="34" t="str">
        <f aca="false">IF(B49="n-c","n-c",E48)</f>
        <v>n-c</v>
      </c>
      <c r="E49" s="34" t="str">
        <f aca="false">IF(B49="n-c","n-c",D49-K49)</f>
        <v>n-c</v>
      </c>
      <c r="F49" s="35" t="str">
        <f aca="false">IF(B49&lt;&gt;"n-c",IF($E$3="standard",IF(B49&lt;=$K$4,0,-IPMT($G$3,B49-$K$4,$G$4-$K$4,$C$3)),IF($E$3="linear",IF(B49&lt;=$K$4,0,D49*$G$3),IF(B49&lt;=$K$4,0,D49*$G$3))),"n-c")</f>
        <v>n-c</v>
      </c>
      <c r="G49" s="36" t="str">
        <f aca="false">IF(ISERROR(F49-ROUND(F49,2)),"n-c",F49-ROUND(F49,2))</f>
        <v>n-c</v>
      </c>
      <c r="H49" s="36" t="str">
        <f aca="false">IF(G49="n-c","n-c",SUM(G$9:$G49)-SUM(I$9:$I48))</f>
        <v>n-c</v>
      </c>
      <c r="I49" s="37" t="str">
        <f aca="false">IF(H49="n-c","n-c",IF(H49&gt;0.01,0.01,IF(H49&lt;-0.01,-0.01,0)))</f>
        <v>n-c</v>
      </c>
      <c r="J49" s="38" t="str">
        <f aca="false">IF(I49="n-c","n-c",ROUND(F49,2)+I49)</f>
        <v>n-c</v>
      </c>
      <c r="K49" s="39" t="str">
        <f aca="false">IF(B49="n-c","n-c",IF(B49=$G$4,D49,ROUND(IF($E$3="standard",IF(B49&lt;=$K$4,0,-PPMT($G$3,B49-$K$4,$G$4-$K$4,$C$3)),IF($E$3="linear",IF(B49&lt;=$K$4,0,$C$3/($G$4-$K$4)),IF(B49=$G$4,$C$3,0))),2)))</f>
        <v>n-c</v>
      </c>
      <c r="L49" s="40" t="str">
        <f aca="false">IF(B49="n-c","n-c",SUM($K$9:K49))</f>
        <v>n-c</v>
      </c>
      <c r="M49" s="40" t="str">
        <f aca="false">IF(B49="n-c","n-c",SUM($J$9:J49))</f>
        <v>n-c</v>
      </c>
      <c r="N49" s="30" t="str">
        <f aca="false">IF(B49="n-c","n-c",IF(B49&lt;=$K$4,0,J49+K49))</f>
        <v>n-c</v>
      </c>
    </row>
    <row r="50" customFormat="false" ht="16" hidden="false" customHeight="false" outlineLevel="0" collapsed="false">
      <c r="B50" s="32" t="str">
        <f aca="false">IF(ISERROR(IF(B49+1&lt;=$G$4,B49+1,"n-c")),"n-c",IF(B49+1&lt;=$G$4,B49+1,"n-c"))</f>
        <v>n-c</v>
      </c>
      <c r="C50" s="33" t="str">
        <f aca="false">IF(B50&lt;&gt;"n-c",IF($E$4="mensuel",EDATE($E$5,B50),IF($E$4="trimestriel",EDATE($E$5,3*B50),IF($E$4="semestriel",EDATE($E$5,6*B50),EDATE($E$5,12*B50)))),"n-c")</f>
        <v>n-c</v>
      </c>
      <c r="D50" s="34" t="str">
        <f aca="false">IF(B50="n-c","n-c",E49)</f>
        <v>n-c</v>
      </c>
      <c r="E50" s="34" t="str">
        <f aca="false">IF(B50="n-c","n-c",D50-K50)</f>
        <v>n-c</v>
      </c>
      <c r="F50" s="35" t="str">
        <f aca="false">IF(B50&lt;&gt;"n-c",IF($E$3="standard",IF(B50&lt;=$K$4,0,-IPMT($G$3,B50-$K$4,$G$4-$K$4,$C$3)),IF($E$3="linear",IF(B50&lt;=$K$4,0,D50*$G$3),IF(B50&lt;=$K$4,0,D50*$G$3))),"n-c")</f>
        <v>n-c</v>
      </c>
      <c r="G50" s="36" t="str">
        <f aca="false">IF(ISERROR(F50-ROUND(F50,2)),"n-c",F50-ROUND(F50,2))</f>
        <v>n-c</v>
      </c>
      <c r="H50" s="36" t="str">
        <f aca="false">IF(G50="n-c","n-c",SUM(G$9:$G50)-SUM(I$9:$I49))</f>
        <v>n-c</v>
      </c>
      <c r="I50" s="37" t="str">
        <f aca="false">IF(H50="n-c","n-c",IF(H50&gt;0.01,0.01,IF(H50&lt;-0.01,-0.01,0)))</f>
        <v>n-c</v>
      </c>
      <c r="J50" s="38" t="str">
        <f aca="false">IF(I50="n-c","n-c",ROUND(F50,2)+I50)</f>
        <v>n-c</v>
      </c>
      <c r="K50" s="39" t="str">
        <f aca="false">IF(B50="n-c","n-c",IF(B50=$G$4,D50,ROUND(IF($E$3="standard",IF(B50&lt;=$K$4,0,-PPMT($G$3,B50-$K$4,$G$4-$K$4,$C$3)),IF($E$3="linear",IF(B50&lt;=$K$4,0,$C$3/($G$4-$K$4)),IF(B50=$G$4,$C$3,0))),2)))</f>
        <v>n-c</v>
      </c>
      <c r="L50" s="40" t="str">
        <f aca="false">IF(B50="n-c","n-c",SUM($K$9:K50))</f>
        <v>n-c</v>
      </c>
      <c r="M50" s="40" t="str">
        <f aca="false">IF(B50="n-c","n-c",SUM($J$9:J50))</f>
        <v>n-c</v>
      </c>
      <c r="N50" s="30" t="str">
        <f aca="false">IF(B50="n-c","n-c",IF(B50&lt;=$K$4,0,J50+K50))</f>
        <v>n-c</v>
      </c>
    </row>
    <row r="51" customFormat="false" ht="16" hidden="false" customHeight="false" outlineLevel="0" collapsed="false">
      <c r="B51" s="32" t="str">
        <f aca="false">IF(ISERROR(IF(B50+1&lt;=$G$4,B50+1,"n-c")),"n-c",IF(B50+1&lt;=$G$4,B50+1,"n-c"))</f>
        <v>n-c</v>
      </c>
      <c r="C51" s="33" t="str">
        <f aca="false">IF(B51&lt;&gt;"n-c",IF($E$4="mensuel",EDATE($E$5,B51),IF($E$4="trimestriel",EDATE($E$5,3*B51),IF($E$4="semestriel",EDATE($E$5,6*B51),EDATE($E$5,12*B51)))),"n-c")</f>
        <v>n-c</v>
      </c>
      <c r="D51" s="34" t="str">
        <f aca="false">IF(B51="n-c","n-c",E50)</f>
        <v>n-c</v>
      </c>
      <c r="E51" s="34" t="str">
        <f aca="false">IF(B51="n-c","n-c",D51-K51)</f>
        <v>n-c</v>
      </c>
      <c r="F51" s="35" t="str">
        <f aca="false">IF(B51&lt;&gt;"n-c",IF($E$3="standard",IF(B51&lt;=$K$4,0,-IPMT($G$3,B51-$K$4,$G$4-$K$4,$C$3)),IF($E$3="linear",IF(B51&lt;=$K$4,0,D51*$G$3),IF(B51&lt;=$K$4,0,D51*$G$3))),"n-c")</f>
        <v>n-c</v>
      </c>
      <c r="G51" s="36" t="str">
        <f aca="false">IF(ISERROR(F51-ROUND(F51,2)),"n-c",F51-ROUND(F51,2))</f>
        <v>n-c</v>
      </c>
      <c r="H51" s="36" t="str">
        <f aca="false">IF(G51="n-c","n-c",SUM(G$9:$G51)-SUM(I$9:$I50))</f>
        <v>n-c</v>
      </c>
      <c r="I51" s="37" t="str">
        <f aca="false">IF(H51="n-c","n-c",IF(H51&gt;0.01,0.01,IF(H51&lt;-0.01,-0.01,0)))</f>
        <v>n-c</v>
      </c>
      <c r="J51" s="38" t="str">
        <f aca="false">IF(I51="n-c","n-c",ROUND(F51,2)+I51)</f>
        <v>n-c</v>
      </c>
      <c r="K51" s="39" t="str">
        <f aca="false">IF(B51="n-c","n-c",IF(B51=$G$4,D51,ROUND(IF($E$3="standard",IF(B51&lt;=$K$4,0,-PPMT($G$3,B51-$K$4,$G$4-$K$4,$C$3)),IF($E$3="linear",IF(B51&lt;=$K$4,0,$C$3/($G$4-$K$4)),IF(B51=$G$4,$C$3,0))),2)))</f>
        <v>n-c</v>
      </c>
      <c r="L51" s="40" t="str">
        <f aca="false">IF(B51="n-c","n-c",SUM($K$9:K51))</f>
        <v>n-c</v>
      </c>
      <c r="M51" s="40" t="str">
        <f aca="false">IF(B51="n-c","n-c",SUM($J$9:J51))</f>
        <v>n-c</v>
      </c>
      <c r="N51" s="30" t="str">
        <f aca="false">IF(B51="n-c","n-c",IF(B51&lt;=$K$4,0,J51+K51))</f>
        <v>n-c</v>
      </c>
    </row>
    <row r="52" customFormat="false" ht="16" hidden="false" customHeight="false" outlineLevel="0" collapsed="false">
      <c r="B52" s="32" t="str">
        <f aca="false">IF(ISERROR(IF(B51+1&lt;=$G$4,B51+1,"n-c")),"n-c",IF(B51+1&lt;=$G$4,B51+1,"n-c"))</f>
        <v>n-c</v>
      </c>
      <c r="C52" s="33" t="str">
        <f aca="false">IF(B52&lt;&gt;"n-c",IF($E$4="mensuel",EDATE($E$5,B52),IF($E$4="trimestriel",EDATE($E$5,3*B52),IF($E$4="semestriel",EDATE($E$5,6*B52),EDATE($E$5,12*B52)))),"n-c")</f>
        <v>n-c</v>
      </c>
      <c r="D52" s="34" t="str">
        <f aca="false">IF(B52="n-c","n-c",E51)</f>
        <v>n-c</v>
      </c>
      <c r="E52" s="34" t="str">
        <f aca="false">IF(B52="n-c","n-c",D52-K52)</f>
        <v>n-c</v>
      </c>
      <c r="F52" s="35" t="str">
        <f aca="false">IF(B52&lt;&gt;"n-c",IF($E$3="standard",IF(B52&lt;=$K$4,0,-IPMT($G$3,B52-$K$4,$G$4-$K$4,$C$3)),IF($E$3="linear",IF(B52&lt;=$K$4,0,D52*$G$3),IF(B52&lt;=$K$4,0,D52*$G$3))),"n-c")</f>
        <v>n-c</v>
      </c>
      <c r="G52" s="36" t="str">
        <f aca="false">IF(ISERROR(F52-ROUND(F52,2)),"n-c",F52-ROUND(F52,2))</f>
        <v>n-c</v>
      </c>
      <c r="H52" s="36" t="str">
        <f aca="false">IF(G52="n-c","n-c",SUM(G$9:$G52)-SUM(I$9:$I51))</f>
        <v>n-c</v>
      </c>
      <c r="I52" s="37" t="str">
        <f aca="false">IF(H52="n-c","n-c",IF(H52&gt;0.01,0.01,IF(H52&lt;-0.01,-0.01,0)))</f>
        <v>n-c</v>
      </c>
      <c r="J52" s="38" t="str">
        <f aca="false">IF(I52="n-c","n-c",ROUND(F52,2)+I52)</f>
        <v>n-c</v>
      </c>
      <c r="K52" s="39" t="str">
        <f aca="false">IF(B52="n-c","n-c",IF(B52=$G$4,D52,ROUND(IF($E$3="standard",IF(B52&lt;=$K$4,0,-PPMT($G$3,B52-$K$4,$G$4-$K$4,$C$3)),IF($E$3="linear",IF(B52&lt;=$K$4,0,$C$3/($G$4-$K$4)),IF(B52=$G$4,$C$3,0))),2)))</f>
        <v>n-c</v>
      </c>
      <c r="L52" s="40" t="str">
        <f aca="false">IF(B52="n-c","n-c",SUM($K$9:K52))</f>
        <v>n-c</v>
      </c>
      <c r="M52" s="40" t="str">
        <f aca="false">IF(B52="n-c","n-c",SUM($J$9:J52))</f>
        <v>n-c</v>
      </c>
      <c r="N52" s="30" t="str">
        <f aca="false">IF(B52="n-c","n-c",IF(B52&lt;=$K$4,0,J52+K52))</f>
        <v>n-c</v>
      </c>
    </row>
    <row r="53" customFormat="false" ht="16" hidden="false" customHeight="false" outlineLevel="0" collapsed="false">
      <c r="B53" s="32" t="str">
        <f aca="false">IF(ISERROR(IF(B52+1&lt;=$G$4,B52+1,"n-c")),"n-c",IF(B52+1&lt;=$G$4,B52+1,"n-c"))</f>
        <v>n-c</v>
      </c>
      <c r="C53" s="33" t="str">
        <f aca="false">IF(B53&lt;&gt;"n-c",IF($E$4="mensuel",EDATE($E$5,B53),IF($E$4="trimestriel",EDATE($E$5,3*B53),IF($E$4="semestriel",EDATE($E$5,6*B53),EDATE($E$5,12*B53)))),"n-c")</f>
        <v>n-c</v>
      </c>
      <c r="D53" s="34" t="str">
        <f aca="false">IF(B53="n-c","n-c",E52)</f>
        <v>n-c</v>
      </c>
      <c r="E53" s="34" t="str">
        <f aca="false">IF(B53="n-c","n-c",D53-K53)</f>
        <v>n-c</v>
      </c>
      <c r="F53" s="35" t="str">
        <f aca="false">IF(B53&lt;&gt;"n-c",IF($E$3="standard",IF(B53&lt;=$K$4,0,-IPMT($G$3,B53-$K$4,$G$4-$K$4,$C$3)),IF($E$3="linear",IF(B53&lt;=$K$4,0,D53*$G$3),IF(B53&lt;=$K$4,0,D53*$G$3))),"n-c")</f>
        <v>n-c</v>
      </c>
      <c r="G53" s="36" t="str">
        <f aca="false">IF(ISERROR(F53-ROUND(F53,2)),"n-c",F53-ROUND(F53,2))</f>
        <v>n-c</v>
      </c>
      <c r="H53" s="36" t="str">
        <f aca="false">IF(G53="n-c","n-c",SUM(G$9:$G53)-SUM(I$9:$I52))</f>
        <v>n-c</v>
      </c>
      <c r="I53" s="37" t="str">
        <f aca="false">IF(H53="n-c","n-c",IF(H53&gt;0.01,0.01,IF(H53&lt;-0.01,-0.01,0)))</f>
        <v>n-c</v>
      </c>
      <c r="J53" s="38" t="str">
        <f aca="false">IF(I53="n-c","n-c",ROUND(F53,2)+I53)</f>
        <v>n-c</v>
      </c>
      <c r="K53" s="39" t="str">
        <f aca="false">IF(B53="n-c","n-c",IF(B53=$G$4,D53,ROUND(IF($E$3="standard",IF(B53&lt;=$K$4,0,-PPMT($G$3,B53-$K$4,$G$4-$K$4,$C$3)),IF($E$3="linear",IF(B53&lt;=$K$4,0,$C$3/($G$4-$K$4)),IF(B53=$G$4,$C$3,0))),2)))</f>
        <v>n-c</v>
      </c>
      <c r="L53" s="40" t="str">
        <f aca="false">IF(B53="n-c","n-c",SUM($K$9:K53))</f>
        <v>n-c</v>
      </c>
      <c r="M53" s="40" t="str">
        <f aca="false">IF(B53="n-c","n-c",SUM($J$9:J53))</f>
        <v>n-c</v>
      </c>
      <c r="N53" s="30" t="str">
        <f aca="false">IF(B53="n-c","n-c",IF(B53&lt;=$K$4,0,J53+K53))</f>
        <v>n-c</v>
      </c>
    </row>
    <row r="54" customFormat="false" ht="16" hidden="false" customHeight="false" outlineLevel="0" collapsed="false">
      <c r="B54" s="32" t="str">
        <f aca="false">IF(ISERROR(IF(B53+1&lt;=$G$4,B53+1,"n-c")),"n-c",IF(B53+1&lt;=$G$4,B53+1,"n-c"))</f>
        <v>n-c</v>
      </c>
      <c r="C54" s="33" t="str">
        <f aca="false">IF(B54&lt;&gt;"n-c",IF($E$4="mensuel",EDATE($E$5,B54),IF($E$4="trimestriel",EDATE($E$5,3*B54),IF($E$4="semestriel",EDATE($E$5,6*B54),EDATE($E$5,12*B54)))),"n-c")</f>
        <v>n-c</v>
      </c>
      <c r="D54" s="34" t="str">
        <f aca="false">IF(B54="n-c","n-c",E53)</f>
        <v>n-c</v>
      </c>
      <c r="E54" s="34" t="str">
        <f aca="false">IF(B54="n-c","n-c",D54-K54)</f>
        <v>n-c</v>
      </c>
      <c r="F54" s="35" t="str">
        <f aca="false">IF(B54&lt;&gt;"n-c",IF($E$3="standard",IF(B54&lt;=$K$4,0,-IPMT($G$3,B54-$K$4,$G$4-$K$4,$C$3)),IF($E$3="linear",IF(B54&lt;=$K$4,0,D54*$G$3),IF(B54&lt;=$K$4,0,D54*$G$3))),"n-c")</f>
        <v>n-c</v>
      </c>
      <c r="G54" s="36" t="str">
        <f aca="false">IF(ISERROR(F54-ROUND(F54,2)),"n-c",F54-ROUND(F54,2))</f>
        <v>n-c</v>
      </c>
      <c r="H54" s="36" t="str">
        <f aca="false">IF(G54="n-c","n-c",SUM(G$9:$G54)-SUM(I$9:$I53))</f>
        <v>n-c</v>
      </c>
      <c r="I54" s="37" t="str">
        <f aca="false">IF(H54="n-c","n-c",IF(H54&gt;0.01,0.01,IF(H54&lt;-0.01,-0.01,0)))</f>
        <v>n-c</v>
      </c>
      <c r="J54" s="38" t="str">
        <f aca="false">IF(I54="n-c","n-c",ROUND(F54,2)+I54)</f>
        <v>n-c</v>
      </c>
      <c r="K54" s="39" t="str">
        <f aca="false">IF(B54="n-c","n-c",IF(B54=$G$4,D54,ROUND(IF($E$3="standard",IF(B54&lt;=$K$4,0,-PPMT($G$3,B54-$K$4,$G$4-$K$4,$C$3)),IF($E$3="linear",IF(B54&lt;=$K$4,0,$C$3/($G$4-$K$4)),IF(B54=$G$4,$C$3,0))),2)))</f>
        <v>n-c</v>
      </c>
      <c r="L54" s="40" t="str">
        <f aca="false">IF(B54="n-c","n-c",SUM($K$9:K54))</f>
        <v>n-c</v>
      </c>
      <c r="M54" s="40" t="str">
        <f aca="false">IF(B54="n-c","n-c",SUM($J$9:J54))</f>
        <v>n-c</v>
      </c>
      <c r="N54" s="30" t="str">
        <f aca="false">IF(B54="n-c","n-c",IF(B54&lt;=$K$4,0,J54+K54))</f>
        <v>n-c</v>
      </c>
    </row>
    <row r="55" customFormat="false" ht="16" hidden="false" customHeight="false" outlineLevel="0" collapsed="false">
      <c r="B55" s="32" t="str">
        <f aca="false">IF(ISERROR(IF(B54+1&lt;=$G$4,B54+1,"n-c")),"n-c",IF(B54+1&lt;=$G$4,B54+1,"n-c"))</f>
        <v>n-c</v>
      </c>
      <c r="C55" s="33" t="str">
        <f aca="false">IF(B55&lt;&gt;"n-c",IF($E$4="mensuel",EDATE($E$5,B55),IF($E$4="trimestriel",EDATE($E$5,3*B55),IF($E$4="semestriel",EDATE($E$5,6*B55),EDATE($E$5,12*B55)))),"n-c")</f>
        <v>n-c</v>
      </c>
      <c r="D55" s="34" t="str">
        <f aca="false">IF(B55="n-c","n-c",E54)</f>
        <v>n-c</v>
      </c>
      <c r="E55" s="34" t="str">
        <f aca="false">IF(B55="n-c","n-c",D55-K55)</f>
        <v>n-c</v>
      </c>
      <c r="F55" s="35" t="str">
        <f aca="false">IF(B55&lt;&gt;"n-c",IF($E$3="standard",IF(B55&lt;=$K$4,0,-IPMT($G$3,B55-$K$4,$G$4-$K$4,$C$3)),IF($E$3="linear",IF(B55&lt;=$K$4,0,D55*$G$3),IF(B55&lt;=$K$4,0,D55*$G$3))),"n-c")</f>
        <v>n-c</v>
      </c>
      <c r="G55" s="36" t="str">
        <f aca="false">IF(ISERROR(F55-ROUND(F55,2)),"n-c",F55-ROUND(F55,2))</f>
        <v>n-c</v>
      </c>
      <c r="H55" s="36" t="str">
        <f aca="false">IF(G55="n-c","n-c",SUM(G$9:$G55)-SUM(I$9:$I54))</f>
        <v>n-c</v>
      </c>
      <c r="I55" s="37" t="str">
        <f aca="false">IF(H55="n-c","n-c",IF(H55&gt;0.01,0.01,IF(H55&lt;-0.01,-0.01,0)))</f>
        <v>n-c</v>
      </c>
      <c r="J55" s="38" t="str">
        <f aca="false">IF(I55="n-c","n-c",ROUND(F55,2)+I55)</f>
        <v>n-c</v>
      </c>
      <c r="K55" s="39" t="str">
        <f aca="false">IF(B55="n-c","n-c",IF(B55=$G$4,D55,ROUND(IF($E$3="standard",IF(B55&lt;=$K$4,0,-PPMT($G$3,B55-$K$4,$G$4-$K$4,$C$3)),IF($E$3="linear",IF(B55&lt;=$K$4,0,$C$3/($G$4-$K$4)),IF(B55=$G$4,$C$3,0))),2)))</f>
        <v>n-c</v>
      </c>
      <c r="L55" s="40" t="str">
        <f aca="false">IF(B55="n-c","n-c",SUM($K$9:K55))</f>
        <v>n-c</v>
      </c>
      <c r="M55" s="40" t="str">
        <f aca="false">IF(B55="n-c","n-c",SUM($J$9:J55))</f>
        <v>n-c</v>
      </c>
      <c r="N55" s="30" t="str">
        <f aca="false">IF(B55="n-c","n-c",IF(B55&lt;=$K$4,0,J55+K55))</f>
        <v>n-c</v>
      </c>
    </row>
    <row r="56" customFormat="false" ht="16" hidden="false" customHeight="false" outlineLevel="0" collapsed="false">
      <c r="B56" s="32" t="str">
        <f aca="false">IF(ISERROR(IF(B55+1&lt;=$G$4,B55+1,"n-c")),"n-c",IF(B55+1&lt;=$G$4,B55+1,"n-c"))</f>
        <v>n-c</v>
      </c>
      <c r="C56" s="33" t="str">
        <f aca="false">IF(B56&lt;&gt;"n-c",IF($E$4="mensuel",EDATE($E$5,B56),IF($E$4="trimestriel",EDATE($E$5,3*B56),IF($E$4="semestriel",EDATE($E$5,6*B56),EDATE($E$5,12*B56)))),"n-c")</f>
        <v>n-c</v>
      </c>
      <c r="D56" s="42" t="str">
        <f aca="false">IF(B56="n-c","n-c",E55)</f>
        <v>n-c</v>
      </c>
      <c r="E56" s="34" t="str">
        <f aca="false">IF(B56="n-c","n-c",D56-K56)</f>
        <v>n-c</v>
      </c>
      <c r="F56" s="35" t="str">
        <f aca="false">IF(B56&lt;&gt;"n-c",IF($E$3="standard",IF(B56&lt;=$K$4,0,-IPMT($G$3,B56-$K$4,$G$4-$K$4,$C$3)),IF($E$3="linear",IF(B56&lt;=$K$4,0,D56*$G$3),IF(B56&lt;=$K$4,0,D56*$G$3))),"n-c")</f>
        <v>n-c</v>
      </c>
      <c r="G56" s="36" t="str">
        <f aca="false">IF(ISERROR(F56-ROUND(F56,2)),"n-c",F56-ROUND(F56,2))</f>
        <v>n-c</v>
      </c>
      <c r="H56" s="36" t="str">
        <f aca="false">IF(G56="n-c","n-c",SUM(G$9:$G56)-SUM(I$9:$I55))</f>
        <v>n-c</v>
      </c>
      <c r="I56" s="37" t="str">
        <f aca="false">IF(H56="n-c","n-c",IF(H56&gt;0.01,0.01,IF(H56&lt;-0.01,-0.01,0)))</f>
        <v>n-c</v>
      </c>
      <c r="J56" s="38" t="str">
        <f aca="false">IF(I56="n-c","n-c",ROUND(F56,2)+I56)</f>
        <v>n-c</v>
      </c>
      <c r="K56" s="39" t="str">
        <f aca="false">IF(B56="n-c","n-c",IF(B56=$G$4,D56,ROUND(IF($E$3="standard",IF(B56&lt;=$K$4,0,-PPMT($G$3,B56-$K$4,$G$4-$K$4,$C$3)),IF($E$3="linear",IF(B56&lt;=$K$4,0,$C$3/($G$4-$K$4)),IF(B56=$G$4,$C$3,0))),2)))</f>
        <v>n-c</v>
      </c>
      <c r="L56" s="40" t="str">
        <f aca="false">IF(B56="n-c","n-c",SUM($K$9:K56))</f>
        <v>n-c</v>
      </c>
      <c r="M56" s="40" t="str">
        <f aca="false">IF(B56="n-c","n-c",SUM($J$9:J56))</f>
        <v>n-c</v>
      </c>
      <c r="N56" s="30" t="str">
        <f aca="false">IF(B56="n-c","n-c",IF(B56&lt;=$K$4,0,J56+K56))</f>
        <v>n-c</v>
      </c>
    </row>
    <row r="57" customFormat="false" ht="16" hidden="false" customHeight="false" outlineLevel="0" collapsed="false">
      <c r="B57" s="32" t="str">
        <f aca="false">IF(ISERROR(IF(B56+1&lt;=$G$4,B56+1,"n-c")),"n-c",IF(B56+1&lt;=$G$4,B56+1,"n-c"))</f>
        <v>n-c</v>
      </c>
      <c r="C57" s="33" t="str">
        <f aca="false">IF(B57&lt;&gt;"n-c",IF($E$4="mensuel",EDATE($E$5,B57),IF($E$4="trimestriel",EDATE($E$5,3*B57),IF($E$4="semestriel",EDATE($E$5,6*B57),EDATE($E$5,12*B57)))),"n-c")</f>
        <v>n-c</v>
      </c>
      <c r="D57" s="34" t="str">
        <f aca="false">IF(B57="n-c","n-c",E56)</f>
        <v>n-c</v>
      </c>
      <c r="E57" s="34" t="str">
        <f aca="false">IF(B57="n-c","n-c",D57-K57)</f>
        <v>n-c</v>
      </c>
      <c r="F57" s="35" t="str">
        <f aca="false">IF(B57&lt;&gt;"n-c",IF($E$3="standard",IF(B57&lt;=$K$4,0,-IPMT($G$3,B57-$K$4,$G$4-$K$4,$C$3)),IF($E$3="linear",IF(B57&lt;=$K$4,0,D57*$G$3),IF(B57&lt;=$K$4,0,D57*$G$3))),"n-c")</f>
        <v>n-c</v>
      </c>
      <c r="G57" s="36" t="str">
        <f aca="false">IF(ISERROR(F57-ROUND(F57,2)),"n-c",F57-ROUND(F57,2))</f>
        <v>n-c</v>
      </c>
      <c r="H57" s="36" t="str">
        <f aca="false">IF(G57="n-c","n-c",SUM(G$9:$G57)-SUM(I$9:$I56))</f>
        <v>n-c</v>
      </c>
      <c r="I57" s="37" t="str">
        <f aca="false">IF(H57="n-c","n-c",IF(H57&gt;0.01,0.01,IF(H57&lt;-0.01,-0.01,0)))</f>
        <v>n-c</v>
      </c>
      <c r="J57" s="38" t="str">
        <f aca="false">IF(I57="n-c","n-c",ROUND(F57,2)+I57)</f>
        <v>n-c</v>
      </c>
      <c r="K57" s="39" t="str">
        <f aca="false">IF(B57="n-c","n-c",IF(B57=$G$4,D57,ROUND(IF($E$3="standard",IF(B57&lt;=$K$4,0,-PPMT($G$3,B57-$K$4,$G$4-$K$4,$C$3)),IF($E$3="linear",IF(B57&lt;=$K$4,0,$C$3/($G$4-$K$4)),IF(B57=$G$4,$C$3,0))),2)))</f>
        <v>n-c</v>
      </c>
      <c r="L57" s="40" t="str">
        <f aca="false">IF(B57="n-c","n-c",SUM($K$9:K57))</f>
        <v>n-c</v>
      </c>
      <c r="M57" s="40" t="str">
        <f aca="false">IF(B57="n-c","n-c",SUM($J$9:J57))</f>
        <v>n-c</v>
      </c>
      <c r="N57" s="30" t="str">
        <f aca="false">IF(B57="n-c","n-c",IF(B57&lt;=$K$4,0,J57+K57))</f>
        <v>n-c</v>
      </c>
    </row>
    <row r="58" customFormat="false" ht="16" hidden="false" customHeight="false" outlineLevel="0" collapsed="false">
      <c r="B58" s="32" t="str">
        <f aca="false">IF(ISERROR(IF(B57+1&lt;=$G$4,B57+1,"n-c")),"n-c",IF(B57+1&lt;=$G$4,B57+1,"n-c"))</f>
        <v>n-c</v>
      </c>
      <c r="C58" s="33" t="str">
        <f aca="false">IF(B58&lt;&gt;"n-c",IF($E$4="mensuel",EDATE($E$5,B58),IF($E$4="trimestriel",EDATE($E$5,3*B58),IF($E$4="semestriel",EDATE($E$5,6*B58),EDATE($E$5,12*B58)))),"n-c")</f>
        <v>n-c</v>
      </c>
      <c r="D58" s="34" t="str">
        <f aca="false">IF(B58="n-c","n-c",E57)</f>
        <v>n-c</v>
      </c>
      <c r="E58" s="34" t="str">
        <f aca="false">IF(B58="n-c","n-c",D58-K58)</f>
        <v>n-c</v>
      </c>
      <c r="F58" s="35" t="str">
        <f aca="false">IF(B58&lt;&gt;"n-c",IF($E$3="standard",IF(B58&lt;=$K$4,0,-IPMT($G$3,B58-$K$4,$G$4-$K$4,$C$3)),IF($E$3="linear",IF(B58&lt;=$K$4,0,D58*$G$3),IF(B58&lt;=$K$4,0,D58*$G$3))),"n-c")</f>
        <v>n-c</v>
      </c>
      <c r="G58" s="36" t="str">
        <f aca="false">IF(ISERROR(F58-ROUND(F58,2)),"n-c",F58-ROUND(F58,2))</f>
        <v>n-c</v>
      </c>
      <c r="H58" s="36" t="str">
        <f aca="false">IF(G58="n-c","n-c",SUM(G$9:$G58)-SUM(I$9:$I57))</f>
        <v>n-c</v>
      </c>
      <c r="I58" s="37" t="str">
        <f aca="false">IF(H58="n-c","n-c",IF(H58&gt;0.01,0.01,IF(H58&lt;-0.01,-0.01,0)))</f>
        <v>n-c</v>
      </c>
      <c r="J58" s="38" t="str">
        <f aca="false">IF(I58="n-c","n-c",ROUND(F58,2)+I58)</f>
        <v>n-c</v>
      </c>
      <c r="K58" s="39" t="str">
        <f aca="false">IF(B58="n-c","n-c",IF(B58=$G$4,D58,ROUND(IF($E$3="standard",IF(B58&lt;=$K$4,0,-PPMT($G$3,B58-$K$4,$G$4-$K$4,$C$3)),IF($E$3="linear",IF(B58&lt;=$K$4,0,$C$3/($G$4-$K$4)),IF(B58=$G$4,$C$3,0))),2)))</f>
        <v>n-c</v>
      </c>
      <c r="L58" s="40" t="str">
        <f aca="false">IF(B58="n-c","n-c",SUM($K$9:K58))</f>
        <v>n-c</v>
      </c>
      <c r="M58" s="40" t="str">
        <f aca="false">IF(B58="n-c","n-c",SUM($J$9:J58))</f>
        <v>n-c</v>
      </c>
      <c r="N58" s="30" t="str">
        <f aca="false">IF(B58="n-c","n-c",IF(B58&lt;=$K$4,0,J58+K58))</f>
        <v>n-c</v>
      </c>
    </row>
    <row r="59" customFormat="false" ht="16" hidden="false" customHeight="false" outlineLevel="0" collapsed="false">
      <c r="B59" s="32" t="str">
        <f aca="false">IF(ISERROR(IF(B58+1&lt;=$G$4,B58+1,"n-c")),"n-c",IF(B58+1&lt;=$G$4,B58+1,"n-c"))</f>
        <v>n-c</v>
      </c>
      <c r="C59" s="33" t="str">
        <f aca="false">IF(B59&lt;&gt;"n-c",IF($E$4="mensuel",EDATE($E$5,B59),IF($E$4="trimestriel",EDATE($E$5,3*B59),IF($E$4="semestriel",EDATE($E$5,6*B59),EDATE($E$5,12*B59)))),"n-c")</f>
        <v>n-c</v>
      </c>
      <c r="D59" s="34" t="str">
        <f aca="false">IF(B59="n-c","n-c",E58)</f>
        <v>n-c</v>
      </c>
      <c r="E59" s="34" t="str">
        <f aca="false">IF(B59="n-c","n-c",D59-K59)</f>
        <v>n-c</v>
      </c>
      <c r="F59" s="35" t="str">
        <f aca="false">IF(B59&lt;&gt;"n-c",IF($E$3="standard",IF(B59&lt;=$K$4,0,-IPMT($G$3,B59-$K$4,$G$4-$K$4,$C$3)),IF($E$3="linear",IF(B59&lt;=$K$4,0,D59*$G$3),IF(B59&lt;=$K$4,0,D59*$G$3))),"n-c")</f>
        <v>n-c</v>
      </c>
      <c r="G59" s="36" t="str">
        <f aca="false">IF(ISERROR(F59-ROUND(F59,2)),"n-c",F59-ROUND(F59,2))</f>
        <v>n-c</v>
      </c>
      <c r="H59" s="36" t="str">
        <f aca="false">IF(G59="n-c","n-c",SUM(G$9:$G59)-SUM(I$9:$I58))</f>
        <v>n-c</v>
      </c>
      <c r="I59" s="37" t="str">
        <f aca="false">IF(H59="n-c","n-c",IF(H59&gt;0.01,0.01,IF(H59&lt;-0.01,-0.01,0)))</f>
        <v>n-c</v>
      </c>
      <c r="J59" s="38" t="str">
        <f aca="false">IF(I59="n-c","n-c",ROUND(F59,2)+I59)</f>
        <v>n-c</v>
      </c>
      <c r="K59" s="39" t="str">
        <f aca="false">IF(B59="n-c","n-c",IF(B59=$G$4,D59,ROUND(IF($E$3="standard",IF(B59&lt;=$K$4,0,-PPMT($G$3,B59-$K$4,$G$4-$K$4,$C$3)),IF($E$3="linear",IF(B59&lt;=$K$4,0,$C$3/($G$4-$K$4)),IF(B59=$G$4,$C$3,0))),2)))</f>
        <v>n-c</v>
      </c>
      <c r="L59" s="40" t="str">
        <f aca="false">IF(B59="n-c","n-c",SUM($K$9:K59))</f>
        <v>n-c</v>
      </c>
      <c r="M59" s="40" t="str">
        <f aca="false">IF(B59="n-c","n-c",SUM($J$9:J59))</f>
        <v>n-c</v>
      </c>
      <c r="N59" s="30" t="str">
        <f aca="false">IF(B59="n-c","n-c",IF(B59&lt;=$K$4,0,J59+K59))</f>
        <v>n-c</v>
      </c>
    </row>
    <row r="60" customFormat="false" ht="16" hidden="false" customHeight="false" outlineLevel="0" collapsed="false">
      <c r="B60" s="32" t="str">
        <f aca="false">IF(ISERROR(IF(B59+1&lt;=$G$4,B59+1,"n-c")),"n-c",IF(B59+1&lt;=$G$4,B59+1,"n-c"))</f>
        <v>n-c</v>
      </c>
      <c r="C60" s="33" t="str">
        <f aca="false">IF(B60&lt;&gt;"n-c",IF($E$4="mensuel",EDATE($E$5,B60),IF($E$4="trimestriel",EDATE($E$5,3*B60),IF($E$4="semestriel",EDATE($E$5,6*B60),EDATE($E$5,12*B60)))),"n-c")</f>
        <v>n-c</v>
      </c>
      <c r="D60" s="34" t="str">
        <f aca="false">IF(B60="n-c","n-c",E59)</f>
        <v>n-c</v>
      </c>
      <c r="E60" s="34" t="str">
        <f aca="false">IF(B60="n-c","n-c",D60-K60)</f>
        <v>n-c</v>
      </c>
      <c r="F60" s="35" t="str">
        <f aca="false">IF(B60&lt;&gt;"n-c",IF($E$3="standard",IF(B60&lt;=$K$4,0,-IPMT($G$3,B60-$K$4,$G$4-$K$4,$C$3)),IF($E$3="linear",IF(B60&lt;=$K$4,0,D60*$G$3),IF(B60&lt;=$K$4,0,D60*$G$3))),"n-c")</f>
        <v>n-c</v>
      </c>
      <c r="G60" s="36" t="str">
        <f aca="false">IF(ISERROR(F60-ROUND(F60,2)),"n-c",F60-ROUND(F60,2))</f>
        <v>n-c</v>
      </c>
      <c r="H60" s="36" t="str">
        <f aca="false">IF(G60="n-c","n-c",SUM(G$9:$G60)-SUM(I$9:$I59))</f>
        <v>n-c</v>
      </c>
      <c r="I60" s="37" t="str">
        <f aca="false">IF(H60="n-c","n-c",IF(H60&gt;0.01,0.01,IF(H60&lt;-0.01,-0.01,0)))</f>
        <v>n-c</v>
      </c>
      <c r="J60" s="38" t="str">
        <f aca="false">IF(I60="n-c","n-c",ROUND(F60,2)+I60)</f>
        <v>n-c</v>
      </c>
      <c r="K60" s="39" t="str">
        <f aca="false">IF(B60="n-c","n-c",IF(B60=$G$4,D60,ROUND(IF($E$3="standard",IF(B60&lt;=$K$4,0,-PPMT($G$3,B60-$K$4,$G$4-$K$4,$C$3)),IF($E$3="linear",IF(B60&lt;=$K$4,0,$C$3/($G$4-$K$4)),IF(B60=$G$4,$C$3,0))),2)))</f>
        <v>n-c</v>
      </c>
      <c r="L60" s="40" t="str">
        <f aca="false">IF(B60="n-c","n-c",SUM($K$9:K60))</f>
        <v>n-c</v>
      </c>
      <c r="M60" s="40" t="str">
        <f aca="false">IF(B60="n-c","n-c",SUM($J$9:J60))</f>
        <v>n-c</v>
      </c>
      <c r="N60" s="30" t="str">
        <f aca="false">IF(B60="n-c","n-c",IF(B60&lt;=$K$4,0,J60+K60))</f>
        <v>n-c</v>
      </c>
    </row>
    <row r="61" customFormat="false" ht="16" hidden="false" customHeight="false" outlineLevel="0" collapsed="false">
      <c r="B61" s="32" t="str">
        <f aca="false">IF(ISERROR(IF(B60+1&lt;=$G$4,B60+1,"n-c")),"n-c",IF(B60+1&lt;=$G$4,B60+1,"n-c"))</f>
        <v>n-c</v>
      </c>
      <c r="C61" s="33" t="str">
        <f aca="false">IF(B61&lt;&gt;"n-c",IF($E$4="mensuel",EDATE($E$5,B61),IF($E$4="trimestriel",EDATE($E$5,3*B61),IF($E$4="semestriel",EDATE($E$5,6*B61),EDATE($E$5,12*B61)))),"n-c")</f>
        <v>n-c</v>
      </c>
      <c r="D61" s="34" t="str">
        <f aca="false">IF(B61="n-c","n-c",E60)</f>
        <v>n-c</v>
      </c>
      <c r="E61" s="34" t="str">
        <f aca="false">IF(B61="n-c","n-c",D61-K61)</f>
        <v>n-c</v>
      </c>
      <c r="F61" s="35" t="str">
        <f aca="false">IF(B61&lt;&gt;"n-c",IF($E$3="standard",IF(B61&lt;=$K$4,0,-IPMT($G$3,B61-$K$4,$G$4-$K$4,$C$3)),IF($E$3="linear",IF(B61&lt;=$K$4,0,D61*$G$3),IF(B61&lt;=$K$4,0,D61*$G$3))),"n-c")</f>
        <v>n-c</v>
      </c>
      <c r="G61" s="36" t="str">
        <f aca="false">IF(ISERROR(F61-ROUND(F61,2)),"n-c",F61-ROUND(F61,2))</f>
        <v>n-c</v>
      </c>
      <c r="H61" s="36" t="str">
        <f aca="false">IF(G61="n-c","n-c",SUM(G$9:$G61)-SUM(I$9:$I60))</f>
        <v>n-c</v>
      </c>
      <c r="I61" s="37" t="str">
        <f aca="false">IF(H61="n-c","n-c",IF(H61&gt;0.01,0.01,IF(H61&lt;-0.01,-0.01,0)))</f>
        <v>n-c</v>
      </c>
      <c r="J61" s="38" t="str">
        <f aca="false">IF(I61="n-c","n-c",ROUND(F61,2)+I61)</f>
        <v>n-c</v>
      </c>
      <c r="K61" s="39" t="str">
        <f aca="false">IF(B61="n-c","n-c",IF(B61=$G$4,D61,ROUND(IF($E$3="standard",IF(B61&lt;=$K$4,0,-PPMT($G$3,B61-$K$4,$G$4-$K$4,$C$3)),IF($E$3="linear",IF(B61&lt;=$K$4,0,$C$3/($G$4-$K$4)),IF(B61=$G$4,$C$3,0))),2)))</f>
        <v>n-c</v>
      </c>
      <c r="L61" s="40" t="str">
        <f aca="false">IF(B61="n-c","n-c",SUM($K$9:K61))</f>
        <v>n-c</v>
      </c>
      <c r="M61" s="40" t="str">
        <f aca="false">IF(B61="n-c","n-c",SUM($J$9:J61))</f>
        <v>n-c</v>
      </c>
      <c r="N61" s="30" t="str">
        <f aca="false">IF(B61="n-c","n-c",IF(B61&lt;=$K$4,0,J61+K61))</f>
        <v>n-c</v>
      </c>
    </row>
    <row r="62" customFormat="false" ht="16" hidden="false" customHeight="false" outlineLevel="0" collapsed="false">
      <c r="B62" s="32" t="str">
        <f aca="false">IF(ISERROR(IF(B61+1&lt;=$G$4,B61+1,"n-c")),"n-c",IF(B61+1&lt;=$G$4,B61+1,"n-c"))</f>
        <v>n-c</v>
      </c>
      <c r="C62" s="33" t="str">
        <f aca="false">IF(B62&lt;&gt;"n-c",IF($E$4="mensuel",EDATE($E$5,B62),IF($E$4="trimestriel",EDATE($E$5,3*B62),IF($E$4="semestriel",EDATE($E$5,6*B62),EDATE($E$5,12*B62)))),"n-c")</f>
        <v>n-c</v>
      </c>
      <c r="D62" s="34" t="str">
        <f aca="false">IF(B62="n-c","n-c",E61)</f>
        <v>n-c</v>
      </c>
      <c r="E62" s="34" t="str">
        <f aca="false">IF(B62="n-c","n-c",D62-K62)</f>
        <v>n-c</v>
      </c>
      <c r="F62" s="35" t="str">
        <f aca="false">IF(B62&lt;&gt;"n-c",IF($E$3="standard",IF(B62&lt;=$K$4,0,-IPMT($G$3,B62-$K$4,$G$4-$K$4,$C$3)),IF($E$3="linear",IF(B62&lt;=$K$4,0,D62*$G$3),IF(B62&lt;=$K$4,0,D62*$G$3))),"n-c")</f>
        <v>n-c</v>
      </c>
      <c r="G62" s="36" t="str">
        <f aca="false">IF(ISERROR(F62-ROUND(F62,2)),"n-c",F62-ROUND(F62,2))</f>
        <v>n-c</v>
      </c>
      <c r="H62" s="36" t="str">
        <f aca="false">IF(G62="n-c","n-c",SUM(G$9:$G62)-SUM(I$9:$I61))</f>
        <v>n-c</v>
      </c>
      <c r="I62" s="37" t="str">
        <f aca="false">IF(H62="n-c","n-c",IF(H62&gt;0.01,0.01,IF(H62&lt;-0.01,-0.01,0)))</f>
        <v>n-c</v>
      </c>
      <c r="J62" s="38" t="str">
        <f aca="false">IF(I62="n-c","n-c",ROUND(F62,2)+I62)</f>
        <v>n-c</v>
      </c>
      <c r="K62" s="39" t="str">
        <f aca="false">IF(B62="n-c","n-c",IF(B62=$G$4,D62,ROUND(IF($E$3="standard",IF(B62&lt;=$K$4,0,-PPMT($G$3,B62-$K$4,$G$4-$K$4,$C$3)),IF($E$3="linear",IF(B62&lt;=$K$4,0,$C$3/($G$4-$K$4)),IF(B62=$G$4,$C$3,0))),2)))</f>
        <v>n-c</v>
      </c>
      <c r="L62" s="40" t="str">
        <f aca="false">IF(B62="n-c","n-c",SUM($K$9:K62))</f>
        <v>n-c</v>
      </c>
      <c r="M62" s="40" t="str">
        <f aca="false">IF(B62="n-c","n-c",SUM($J$9:J62))</f>
        <v>n-c</v>
      </c>
      <c r="N62" s="30" t="str">
        <f aca="false">IF(B62="n-c","n-c",IF(B62&lt;=$K$4,0,J62+K62))</f>
        <v>n-c</v>
      </c>
    </row>
    <row r="63" customFormat="false" ht="16" hidden="false" customHeight="false" outlineLevel="0" collapsed="false">
      <c r="B63" s="32" t="str">
        <f aca="false">IF(ISERROR(IF(B62+1&lt;=$G$4,B62+1,"n-c")),"n-c",IF(B62+1&lt;=$G$4,B62+1,"n-c"))</f>
        <v>n-c</v>
      </c>
      <c r="C63" s="33" t="str">
        <f aca="false">IF(B63&lt;&gt;"n-c",IF($E$4="mensuel",EDATE($E$5,B63),IF($E$4="trimestriel",EDATE($E$5,3*B63),IF($E$4="semestriel",EDATE($E$5,6*B63),EDATE($E$5,12*B63)))),"n-c")</f>
        <v>n-c</v>
      </c>
      <c r="D63" s="34" t="str">
        <f aca="false">IF(B63="n-c","n-c",E62)</f>
        <v>n-c</v>
      </c>
      <c r="E63" s="34" t="str">
        <f aca="false">IF(B63="n-c","n-c",D63-K63)</f>
        <v>n-c</v>
      </c>
      <c r="F63" s="35" t="str">
        <f aca="false">IF(B63&lt;&gt;"n-c",IF($E$3="standard",IF(B63&lt;=$K$4,0,-IPMT($G$3,B63-$K$4,$G$4-$K$4,$C$3)),IF($E$3="linear",IF(B63&lt;=$K$4,0,D63*$G$3),IF(B63&lt;=$K$4,0,D63*$G$3))),"n-c")</f>
        <v>n-c</v>
      </c>
      <c r="G63" s="36" t="str">
        <f aca="false">IF(ISERROR(F63-ROUND(F63,2)),"n-c",F63-ROUND(F63,2))</f>
        <v>n-c</v>
      </c>
      <c r="H63" s="36" t="str">
        <f aca="false">IF(G63="n-c","n-c",SUM(G$9:$G63)-SUM(I$9:$I62))</f>
        <v>n-c</v>
      </c>
      <c r="I63" s="37" t="str">
        <f aca="false">IF(H63="n-c","n-c",IF(H63&gt;0.01,0.01,IF(H63&lt;-0.01,-0.01,0)))</f>
        <v>n-c</v>
      </c>
      <c r="J63" s="38" t="str">
        <f aca="false">IF(I63="n-c","n-c",ROUND(F63,2)+I63)</f>
        <v>n-c</v>
      </c>
      <c r="K63" s="39" t="str">
        <f aca="false">IF(B63="n-c","n-c",IF(B63=$G$4,D63,ROUND(IF($E$3="standard",IF(B63&lt;=$K$4,0,-PPMT($G$3,B63-$K$4,$G$4-$K$4,$C$3)),IF($E$3="linear",IF(B63&lt;=$K$4,0,$C$3/($G$4-$K$4)),IF(B63=$G$4,$C$3,0))),2)))</f>
        <v>n-c</v>
      </c>
      <c r="L63" s="40" t="str">
        <f aca="false">IF(B63="n-c","n-c",SUM($K$9:K63))</f>
        <v>n-c</v>
      </c>
      <c r="M63" s="40" t="str">
        <f aca="false">IF(B63="n-c","n-c",SUM($J$9:J63))</f>
        <v>n-c</v>
      </c>
      <c r="N63" s="30" t="str">
        <f aca="false">IF(B63="n-c","n-c",IF(B63&lt;=$K$4,0,J63+K63))</f>
        <v>n-c</v>
      </c>
    </row>
    <row r="64" customFormat="false" ht="16" hidden="false" customHeight="false" outlineLevel="0" collapsed="false">
      <c r="B64" s="32" t="str">
        <f aca="false">IF(ISERROR(IF(B63+1&lt;=$G$4,B63+1,"n-c")),"n-c",IF(B63+1&lt;=$G$4,B63+1,"n-c"))</f>
        <v>n-c</v>
      </c>
      <c r="C64" s="33" t="str">
        <f aca="false">IF(B64&lt;&gt;"n-c",IF($E$4="mensuel",EDATE($E$5,B64),IF($E$4="trimestriel",EDATE($E$5,3*B64),IF($E$4="semestriel",EDATE($E$5,6*B64),EDATE($E$5,12*B64)))),"n-c")</f>
        <v>n-c</v>
      </c>
      <c r="D64" s="34" t="str">
        <f aca="false">IF(B64="n-c","n-c",E63)</f>
        <v>n-c</v>
      </c>
      <c r="E64" s="34" t="str">
        <f aca="false">IF(B64="n-c","n-c",D64-K64)</f>
        <v>n-c</v>
      </c>
      <c r="F64" s="35" t="str">
        <f aca="false">IF(B64&lt;&gt;"n-c",IF($E$3="standard",IF(B64&lt;=$K$4,0,-IPMT($G$3,B64-$K$4,$G$4-$K$4,$C$3)),IF($E$3="linear",IF(B64&lt;=$K$4,0,D64*$G$3),IF(B64&lt;=$K$4,0,D64*$G$3))),"n-c")</f>
        <v>n-c</v>
      </c>
      <c r="G64" s="36" t="str">
        <f aca="false">IF(ISERROR(F64-ROUND(F64,2)),"n-c",F64-ROUND(F64,2))</f>
        <v>n-c</v>
      </c>
      <c r="H64" s="36" t="str">
        <f aca="false">IF(G64="n-c","n-c",SUM(G$9:$G64)-SUM(I$9:$I63))</f>
        <v>n-c</v>
      </c>
      <c r="I64" s="37" t="str">
        <f aca="false">IF(H64="n-c","n-c",IF(H64&gt;0.01,0.01,IF(H64&lt;-0.01,-0.01,0)))</f>
        <v>n-c</v>
      </c>
      <c r="J64" s="38" t="str">
        <f aca="false">IF(I64="n-c","n-c",ROUND(F64,2)+I64)</f>
        <v>n-c</v>
      </c>
      <c r="K64" s="39" t="str">
        <f aca="false">IF(B64="n-c","n-c",IF(B64=$G$4,D64,ROUND(IF($E$3="standard",IF(B64&lt;=$K$4,0,-PPMT($G$3,B64-$K$4,$G$4-$K$4,$C$3)),IF($E$3="linear",IF(B64&lt;=$K$4,0,$C$3/($G$4-$K$4)),IF(B64=$G$4,$C$3,0))),2)))</f>
        <v>n-c</v>
      </c>
      <c r="L64" s="40" t="str">
        <f aca="false">IF(B64="n-c","n-c",SUM($K$9:K64))</f>
        <v>n-c</v>
      </c>
      <c r="M64" s="40" t="str">
        <f aca="false">IF(B64="n-c","n-c",SUM($J$9:J64))</f>
        <v>n-c</v>
      </c>
      <c r="N64" s="30" t="str">
        <f aca="false">IF(B64="n-c","n-c",IF(B64&lt;=$K$4,0,J64+K64))</f>
        <v>n-c</v>
      </c>
    </row>
    <row r="65" customFormat="false" ht="16" hidden="false" customHeight="false" outlineLevel="0" collapsed="false">
      <c r="B65" s="32" t="str">
        <f aca="false">IF(ISERROR(IF(B64+1&lt;=$G$4,B64+1,"n-c")),"n-c",IF(B64+1&lt;=$G$4,B64+1,"n-c"))</f>
        <v>n-c</v>
      </c>
      <c r="C65" s="33" t="str">
        <f aca="false">IF(B65&lt;&gt;"n-c",IF($E$4="mensuel",EDATE($E$5,B65),IF($E$4="trimestriel",EDATE($E$5,3*B65),IF($E$4="semestriel",EDATE($E$5,6*B65),EDATE($E$5,12*B65)))),"n-c")</f>
        <v>n-c</v>
      </c>
      <c r="D65" s="34" t="str">
        <f aca="false">IF(B65="n-c","n-c",E64)</f>
        <v>n-c</v>
      </c>
      <c r="E65" s="34" t="str">
        <f aca="false">IF(B65="n-c","n-c",D65-K65)</f>
        <v>n-c</v>
      </c>
      <c r="F65" s="35" t="str">
        <f aca="false">IF(B65&lt;&gt;"n-c",IF($E$3="standard",IF(B65&lt;=$K$4,0,-IPMT($G$3,B65-$K$4,$G$4-$K$4,$C$3)),IF($E$3="linear",IF(B65&lt;=$K$4,0,D65*$G$3),IF(B65&lt;=$K$4,0,D65*$G$3))),"n-c")</f>
        <v>n-c</v>
      </c>
      <c r="G65" s="36" t="str">
        <f aca="false">IF(ISERROR(F65-ROUND(F65,2)),"n-c",F65-ROUND(F65,2))</f>
        <v>n-c</v>
      </c>
      <c r="H65" s="36" t="str">
        <f aca="false">IF(G65="n-c","n-c",SUM(G$9:$G65)-SUM(I$9:$I64))</f>
        <v>n-c</v>
      </c>
      <c r="I65" s="37" t="str">
        <f aca="false">IF(H65="n-c","n-c",IF(H65&gt;0.01,0.01,IF(H65&lt;-0.01,-0.01,0)))</f>
        <v>n-c</v>
      </c>
      <c r="J65" s="38" t="str">
        <f aca="false">IF(I65="n-c","n-c",ROUND(F65,2)+I65)</f>
        <v>n-c</v>
      </c>
      <c r="K65" s="39" t="str">
        <f aca="false">IF(B65="n-c","n-c",IF(B65=$G$4,D65,ROUND(IF($E$3="standard",IF(B65&lt;=$K$4,0,-PPMT($G$3,B65-$K$4,$G$4-$K$4,$C$3)),IF($E$3="linear",IF(B65&lt;=$K$4,0,$C$3/($G$4-$K$4)),IF(B65=$G$4,$C$3,0))),2)))</f>
        <v>n-c</v>
      </c>
      <c r="L65" s="40" t="str">
        <f aca="false">IF(B65="n-c","n-c",SUM($K$9:K65))</f>
        <v>n-c</v>
      </c>
      <c r="M65" s="40" t="str">
        <f aca="false">IF(B65="n-c","n-c",SUM($J$9:J65))</f>
        <v>n-c</v>
      </c>
      <c r="N65" s="30" t="str">
        <f aca="false">IF(B65="n-c","n-c",IF(B65&lt;=$K$4,0,J65+K65))</f>
        <v>n-c</v>
      </c>
    </row>
    <row r="66" customFormat="false" ht="16" hidden="false" customHeight="false" outlineLevel="0" collapsed="false">
      <c r="B66" s="32" t="str">
        <f aca="false">IF(ISERROR(IF(B65+1&lt;=$G$4,B65+1,"n-c")),"n-c",IF(B65+1&lt;=$G$4,B65+1,"n-c"))</f>
        <v>n-c</v>
      </c>
      <c r="C66" s="33" t="str">
        <f aca="false">IF(B66&lt;&gt;"n-c",IF($E$4="mensuel",EDATE($E$5,B66),IF($E$4="trimestriel",EDATE($E$5,3*B66),IF($E$4="semestriel",EDATE($E$5,6*B66),EDATE($E$5,12*B66)))),"n-c")</f>
        <v>n-c</v>
      </c>
      <c r="D66" s="34" t="str">
        <f aca="false">IF(B66="n-c","n-c",E65)</f>
        <v>n-c</v>
      </c>
      <c r="E66" s="34" t="str">
        <f aca="false">IF(B66="n-c","n-c",D66-K66)</f>
        <v>n-c</v>
      </c>
      <c r="F66" s="35" t="str">
        <f aca="false">IF(B66&lt;&gt;"n-c",IF($E$3="standard",IF(B66&lt;=$K$4,0,-IPMT($G$3,B66-$K$4,$G$4-$K$4,$C$3)),IF($E$3="linear",IF(B66&lt;=$K$4,0,D66*$G$3),IF(B66&lt;=$K$4,0,D66*$G$3))),"n-c")</f>
        <v>n-c</v>
      </c>
      <c r="G66" s="36" t="str">
        <f aca="false">IF(ISERROR(F66-ROUND(F66,2)),"n-c",F66-ROUND(F66,2))</f>
        <v>n-c</v>
      </c>
      <c r="H66" s="36" t="str">
        <f aca="false">IF(G66="n-c","n-c",SUM(G$9:$G66)-SUM(I$9:$I65))</f>
        <v>n-c</v>
      </c>
      <c r="I66" s="37" t="str">
        <f aca="false">IF(H66="n-c","n-c",IF(H66&gt;0.01,0.01,IF(H66&lt;-0.01,-0.01,0)))</f>
        <v>n-c</v>
      </c>
      <c r="J66" s="38" t="str">
        <f aca="false">IF(I66="n-c","n-c",ROUND(F66,2)+I66)</f>
        <v>n-c</v>
      </c>
      <c r="K66" s="39" t="str">
        <f aca="false">IF(B66="n-c","n-c",IF(B66=$G$4,D66,ROUND(IF($E$3="standard",IF(B66&lt;=$K$4,0,-PPMT($G$3,B66-$K$4,$G$4-$K$4,$C$3)),IF($E$3="linear",IF(B66&lt;=$K$4,0,$C$3/($G$4-$K$4)),IF(B66=$G$4,$C$3,0))),2)))</f>
        <v>n-c</v>
      </c>
      <c r="L66" s="40" t="str">
        <f aca="false">IF(B66="n-c","n-c",SUM($K$9:K66))</f>
        <v>n-c</v>
      </c>
      <c r="M66" s="40" t="str">
        <f aca="false">IF(B66="n-c","n-c",SUM($J$9:J66))</f>
        <v>n-c</v>
      </c>
      <c r="N66" s="30" t="str">
        <f aca="false">IF(B66="n-c","n-c",IF(B66&lt;=$K$4,0,J66+K66))</f>
        <v>n-c</v>
      </c>
    </row>
    <row r="67" customFormat="false" ht="16" hidden="false" customHeight="false" outlineLevel="0" collapsed="false">
      <c r="B67" s="32" t="str">
        <f aca="false">IF(ISERROR(IF(B66+1&lt;=$G$4,B66+1,"n-c")),"n-c",IF(B66+1&lt;=$G$4,B66+1,"n-c"))</f>
        <v>n-c</v>
      </c>
      <c r="C67" s="33" t="str">
        <f aca="false">IF(B67&lt;&gt;"n-c",IF($E$4="mensuel",EDATE($E$5,B67),IF($E$4="trimestriel",EDATE($E$5,3*B67),IF($E$4="semestriel",EDATE($E$5,6*B67),EDATE($E$5,12*B67)))),"n-c")</f>
        <v>n-c</v>
      </c>
      <c r="D67" s="34" t="str">
        <f aca="false">IF(B67="n-c","n-c",E66)</f>
        <v>n-c</v>
      </c>
      <c r="E67" s="34" t="str">
        <f aca="false">IF(B67="n-c","n-c",D67-K67)</f>
        <v>n-c</v>
      </c>
      <c r="F67" s="35" t="str">
        <f aca="false">IF(B67&lt;&gt;"n-c",IF($E$3="standard",IF(B67&lt;=$K$4,0,-IPMT($G$3,B67-$K$4,$G$4-$K$4,$C$3)),IF($E$3="linear",IF(B67&lt;=$K$4,0,D67*$G$3),IF(B67&lt;=$K$4,0,D67*$G$3))),"n-c")</f>
        <v>n-c</v>
      </c>
      <c r="G67" s="36" t="str">
        <f aca="false">IF(ISERROR(F67-ROUND(F67,2)),"n-c",F67-ROUND(F67,2))</f>
        <v>n-c</v>
      </c>
      <c r="H67" s="36" t="str">
        <f aca="false">IF(G67="n-c","n-c",SUM(G$9:$G67)-SUM(I$9:$I66))</f>
        <v>n-c</v>
      </c>
      <c r="I67" s="37" t="str">
        <f aca="false">IF(H67="n-c","n-c",IF(H67&gt;0.01,0.01,IF(H67&lt;-0.01,-0.01,0)))</f>
        <v>n-c</v>
      </c>
      <c r="J67" s="38" t="str">
        <f aca="false">IF(I67="n-c","n-c",ROUND(F67,2)+I67)</f>
        <v>n-c</v>
      </c>
      <c r="K67" s="39" t="str">
        <f aca="false">IF(B67="n-c","n-c",IF(B67=$G$4,D67,ROUND(IF($E$3="standard",IF(B67&lt;=$K$4,0,-PPMT($G$3,B67-$K$4,$G$4-$K$4,$C$3)),IF($E$3="linear",IF(B67&lt;=$K$4,0,$C$3/($G$4-$K$4)),IF(B67=$G$4,$C$3,0))),2)))</f>
        <v>n-c</v>
      </c>
      <c r="L67" s="40" t="str">
        <f aca="false">IF(B67="n-c","n-c",SUM($K$9:K67))</f>
        <v>n-c</v>
      </c>
      <c r="M67" s="40" t="str">
        <f aca="false">IF(B67="n-c","n-c",SUM($J$9:J67))</f>
        <v>n-c</v>
      </c>
      <c r="N67" s="30" t="str">
        <f aca="false">IF(B67="n-c","n-c",IF(B67&lt;=$K$4,0,J67+K67))</f>
        <v>n-c</v>
      </c>
    </row>
    <row r="68" customFormat="false" ht="17" hidden="false" customHeight="false" outlineLevel="0" collapsed="false">
      <c r="B68" s="32" t="str">
        <f aca="false">IF(ISERROR(IF(B67+1&lt;=$G$4,B67+1,"n-c")),"n-c",IF(B67+1&lt;=$G$4,B67+1,"n-c"))</f>
        <v>n-c</v>
      </c>
      <c r="C68" s="33" t="str">
        <f aca="false">IF(B68&lt;&gt;"n-c",IF($E$4="mensuel",EDATE($E$5,B68),IF($E$4="trimestriel",EDATE($E$5,3*B68),IF($E$4="semestriel",EDATE($E$5,6*B68),EDATE($E$5,12*B68)))),"n-c")</f>
        <v>n-c</v>
      </c>
      <c r="D68" s="42" t="str">
        <f aca="false">IF(B68="n-c","n-c",E67)</f>
        <v>n-c</v>
      </c>
      <c r="E68" s="34" t="str">
        <f aca="false">IF(B68="n-c","n-c",D68-K68)</f>
        <v>n-c</v>
      </c>
      <c r="F68" s="35" t="str">
        <f aca="false">IF(B68&lt;&gt;"n-c",IF($E$3="standard",IF(B68&lt;=$K$4,0,-IPMT($G$3,B68-$K$4,$G$4-$K$4,$C$3)),IF($E$3="linear",IF(B68&lt;=$K$4,0,D68*$G$3),IF(B68&lt;=$K$4,0,D68*$G$3))),"n-c")</f>
        <v>n-c</v>
      </c>
      <c r="G68" s="36" t="str">
        <f aca="false">IF(ISERROR(F68-ROUND(F68,2)),"n-c",F68-ROUND(F68,2))</f>
        <v>n-c</v>
      </c>
      <c r="H68" s="36" t="str">
        <f aca="false">IF(G68="n-c","n-c",SUM(G$9:$G68)-SUM(I$9:$I67))</f>
        <v>n-c</v>
      </c>
      <c r="I68" s="37" t="str">
        <f aca="false">IF(H68="n-c","n-c",IF(H68&gt;0.01,0.01,IF(H68&lt;-0.01,-0.01,0)))</f>
        <v>n-c</v>
      </c>
      <c r="J68" s="38" t="str">
        <f aca="false">IF(I68="n-c","n-c",ROUND(F68,2)+I68)</f>
        <v>n-c</v>
      </c>
      <c r="K68" s="39" t="str">
        <f aca="false">IF(B68="n-c","n-c",IF(B68=$G$4,D68,ROUND(IF($E$3="standard",IF(B68&lt;=$K$4,0,-PPMT($G$3,B68-$K$4,$G$4-$K$4,$C$3)),IF($E$3="linear",IF(B68&lt;=$K$4,0,$C$3/($G$4-$K$4)),IF(B68=$G$4,$C$3,0))),2)))</f>
        <v>n-c</v>
      </c>
      <c r="L68" s="40" t="str">
        <f aca="false">IF(B68="n-c","n-c",SUM($K$9:K68))</f>
        <v>n-c</v>
      </c>
      <c r="M68" s="40" t="str">
        <f aca="false">IF(B68="n-c","n-c",SUM($J$9:J68))</f>
        <v>n-c</v>
      </c>
      <c r="N68" s="30" t="str">
        <f aca="false">IF(B68="n-c","n-c",IF(B68&lt;=$K$4,0,J68+K68))</f>
        <v>n-c</v>
      </c>
    </row>
    <row r="69" customFormat="false" ht="17" hidden="false" customHeight="false" outlineLevel="0" collapsed="false">
      <c r="B69" s="43" t="s">
        <v>26</v>
      </c>
      <c r="C69" s="44"/>
      <c r="D69" s="44"/>
      <c r="E69" s="44"/>
      <c r="F69" s="45" t="n">
        <f aca="false">SUM(F9:F68)</f>
        <v>8386.44628630004</v>
      </c>
      <c r="G69" s="45"/>
      <c r="H69" s="45"/>
      <c r="I69" s="45"/>
      <c r="J69" s="45" t="n">
        <f aca="false">SUM(J9:J68)</f>
        <v>8386.45</v>
      </c>
      <c r="K69" s="45" t="n">
        <f aca="false">SUM(K9:K68)</f>
        <v>55000</v>
      </c>
      <c r="L69" s="46"/>
      <c r="M69" s="46"/>
      <c r="N69" s="47" t="n">
        <f aca="false">SUM(N9:N68)</f>
        <v>63386.45</v>
      </c>
    </row>
  </sheetData>
  <mergeCells count="4">
    <mergeCell ref="A1:N1"/>
    <mergeCell ref="D8:E8"/>
    <mergeCell ref="G8:I8"/>
    <mergeCell ref="K8:M8"/>
  </mergeCells>
  <dataValidations count="2">
    <dataValidation allowBlank="true" operator="between" showDropDown="false" showErrorMessage="true" showInputMessage="true" sqref="E3" type="list">
      <formula1>"standard,linear,in fine"</formula1>
      <formula2>0</formula2>
    </dataValidation>
    <dataValidation allowBlank="true" operator="between" showDropDown="false" showErrorMessage="true" showInputMessage="true" sqref="E4" type="list">
      <formula1>"mensuel,trimestriel,semestriel,annuel"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J13" activeCellId="0" sqref="J13"/>
    </sheetView>
  </sheetViews>
  <sheetFormatPr defaultRowHeight="16"/>
  <cols>
    <col collapsed="false" hidden="false" max="1" min="1" style="0" width="4"/>
    <col collapsed="false" hidden="false" max="2" min="2" style="1" width="17.162962962963"/>
    <col collapsed="false" hidden="false" max="7" min="3" style="0" width="17.162962962963"/>
    <col collapsed="false" hidden="false" max="8" min="8" style="0" width="14"/>
    <col collapsed="false" hidden="false" max="9" min="9" style="0" width="10.1666666666667"/>
    <col collapsed="false" hidden="false" max="10" min="10" style="0" width="19.9962962962963"/>
    <col collapsed="false" hidden="false" max="13" min="11" style="0" width="16.6666666666667"/>
    <col collapsed="false" hidden="false" max="14" min="14" style="0" width="18.3296296296296"/>
    <col collapsed="false" hidden="false" max="15" min="15" style="0" width="18.5"/>
    <col collapsed="false" hidden="false" max="16" min="16" style="0" width="22.1666666666667"/>
    <col collapsed="false" hidden="false" max="17" min="17" style="0" width="12.162962962963"/>
    <col collapsed="false" hidden="false" max="1025" min="18" style="0" width="10.5296296296296"/>
  </cols>
  <sheetData>
    <row r="1" customFormat="false" ht="24" hidden="false" customHeight="false" outlineLevel="0" collapsed="false">
      <c r="A1" s="2" t="s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60"/>
    </row>
    <row r="2" customFormat="false" ht="17" hidden="false" customHeight="false" outlineLevel="0" collapsed="false">
      <c r="B2" s="0"/>
    </row>
    <row r="3" customFormat="false" ht="16" hidden="false" customHeight="false" outlineLevel="0" collapsed="false">
      <c r="B3" s="3" t="s">
        <v>1</v>
      </c>
      <c r="C3" s="4" t="n">
        <v>100000</v>
      </c>
      <c r="D3" s="5" t="s">
        <v>2</v>
      </c>
      <c r="E3" s="6" t="s">
        <v>36</v>
      </c>
      <c r="F3" s="5" t="s">
        <v>4</v>
      </c>
      <c r="G3" s="7" t="n">
        <f aca="false">IF($E$4="mensuel",$C$4/12,IF($E$4="trimestriel",$C$4/4,IF($E$4="semestriel",$C$4/2,$C$4)))</f>
        <v>0.12</v>
      </c>
      <c r="J3" s="61" t="s">
        <v>37</v>
      </c>
      <c r="K3" s="62" t="n">
        <v>3</v>
      </c>
      <c r="M3" s="63" t="s">
        <v>38</v>
      </c>
      <c r="N3" s="64" t="n">
        <v>0.1</v>
      </c>
    </row>
    <row r="4" customFormat="false" ht="16" hidden="false" customHeight="false" outlineLevel="0" collapsed="false">
      <c r="B4" s="8" t="s">
        <v>5</v>
      </c>
      <c r="C4" s="9" t="n">
        <v>0.12</v>
      </c>
      <c r="D4" s="10" t="s">
        <v>6</v>
      </c>
      <c r="E4" s="11" t="s">
        <v>7</v>
      </c>
      <c r="F4" s="10" t="s">
        <v>8</v>
      </c>
      <c r="G4" s="12" t="n">
        <f aca="false">IF($E$4="mensuel",$C$5,IF($E$4="trimestriel",$C$5/3,IF($E$4="semestriel",$C$5/6,$C$5/12)))</f>
        <v>5</v>
      </c>
      <c r="I4" s="13"/>
      <c r="J4" s="65" t="s">
        <v>39</v>
      </c>
      <c r="K4" s="66" t="n">
        <v>5</v>
      </c>
      <c r="M4" s="67"/>
    </row>
    <row r="5" customFormat="false" ht="17" hidden="false" customHeight="false" outlineLevel="0" collapsed="false">
      <c r="B5" s="14" t="s">
        <v>9</v>
      </c>
      <c r="C5" s="15" t="n">
        <v>60</v>
      </c>
      <c r="D5" s="16" t="s">
        <v>10</v>
      </c>
      <c r="E5" s="17" t="n">
        <v>43101</v>
      </c>
      <c r="F5" s="16" t="s">
        <v>11</v>
      </c>
      <c r="G5" s="17" t="n">
        <v>43094</v>
      </c>
      <c r="I5" s="13"/>
      <c r="J5" s="68" t="s">
        <v>40</v>
      </c>
      <c r="K5" s="69" t="n">
        <v>44727</v>
      </c>
      <c r="L5" s="1" t="str">
        <f aca="true">IF(AND($K$5&lt;OFFSET($B$7,MATCH($K$4,$B$8:$B$68,1),1),K5&gt;OFFSET($B$7,MATCH($K$4,$B$8:$B$68,1)-1,1)),"OK","KO")</f>
        <v>OK</v>
      </c>
      <c r="M5" s="13" t="n">
        <f aca="false">SUM(O8:O68)</f>
        <v>26284.9315068493</v>
      </c>
    </row>
    <row r="6" customFormat="false" ht="17" hidden="false" customHeight="false" outlineLevel="0" collapsed="false">
      <c r="B6" s="18"/>
    </row>
    <row r="7" customFormat="false" ht="33" hidden="false" customHeight="true" outlineLevel="0" collapsed="false">
      <c r="B7" s="19" t="s">
        <v>12</v>
      </c>
      <c r="C7" s="20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L7" s="22" t="s">
        <v>22</v>
      </c>
      <c r="M7" s="22" t="s">
        <v>23</v>
      </c>
      <c r="N7" s="23" t="s">
        <v>24</v>
      </c>
      <c r="O7" s="23" t="s">
        <v>41</v>
      </c>
      <c r="P7" s="23" t="s">
        <v>42</v>
      </c>
    </row>
    <row r="8" customFormat="false" ht="14" hidden="false" customHeight="true" outlineLevel="0" collapsed="false">
      <c r="B8" s="25" t="n">
        <v>0</v>
      </c>
      <c r="C8" s="26" t="n">
        <f aca="false">C9</f>
        <v>43466</v>
      </c>
      <c r="D8" s="27" t="s">
        <v>25</v>
      </c>
      <c r="E8" s="27"/>
      <c r="F8" s="28" t="n">
        <f aca="false">C3*C4*(E5-G5)/360</f>
        <v>233.333333333333</v>
      </c>
      <c r="G8" s="27" t="s">
        <v>25</v>
      </c>
      <c r="H8" s="27"/>
      <c r="I8" s="27"/>
      <c r="J8" s="29" t="n">
        <f aca="false">ROUND(F8,2)</f>
        <v>233.33</v>
      </c>
      <c r="K8" s="27" t="s">
        <v>25</v>
      </c>
      <c r="L8" s="27"/>
      <c r="M8" s="27"/>
      <c r="N8" s="30" t="n">
        <f aca="false">N9+J8</f>
        <v>12233.33</v>
      </c>
      <c r="O8" s="30" t="n">
        <f aca="false">IF(OR(B8&lt;$K$3,B8&gt;$K$4),0,IF(B8=$K$4,0,N8*$N$3*($K$5-C8)/365))</f>
        <v>0</v>
      </c>
      <c r="P8" s="30" t="n">
        <f aca="false">IF(OR(B8&lt;$K$3,B8&gt;$K$4),N8,IF(B8&lt;$K$4,0,N8+SUM($O$8:$O$68)))</f>
        <v>12233.33</v>
      </c>
    </row>
    <row r="9" customFormat="false" ht="16" hidden="false" customHeight="false" outlineLevel="0" collapsed="false">
      <c r="B9" s="32" t="n">
        <v>1</v>
      </c>
      <c r="C9" s="33" t="n">
        <f aca="false">IF(B9&lt;&gt;"n-c",IF($E$4="mensuel",EDATE($E$5,B9),IF($E$4="trimestriel",EDATE($E$5,3*B9),IF($E$4="semestriel",EDATE($E$5,6*B9),EDATE($E$5,12*B9)))),"n-c")</f>
        <v>43466</v>
      </c>
      <c r="D9" s="34" t="n">
        <f aca="false">C3</f>
        <v>100000</v>
      </c>
      <c r="E9" s="34" t="n">
        <f aca="false">IF(B9="n-c","n-c",D9-K9)</f>
        <v>100000</v>
      </c>
      <c r="F9" s="35" t="n">
        <f aca="false">IF(B9&lt;&gt;"n-c",IF($E$3="standard",-IPMT($G$3,B9,$G$4,$C$3),IF($E$3="linear",D9*$G$3,D9*$G$3)),"n-c")</f>
        <v>12000</v>
      </c>
      <c r="G9" s="35" t="n">
        <f aca="false">IF(ISERROR(F9-ROUND(F9,2)),"n-c",F9-ROUND(F9,2))</f>
        <v>0</v>
      </c>
      <c r="H9" s="36" t="n">
        <f aca="false">SUM(G9:$G$9)</f>
        <v>0</v>
      </c>
      <c r="I9" s="37" t="n">
        <f aca="false">IF(H9="n-c","n-c",IF(H9&gt;0.01,0.01,IF(H9&lt;-0.01,-0.01,0)))</f>
        <v>0</v>
      </c>
      <c r="J9" s="38" t="n">
        <f aca="false">IF(I9="n-c","n-c",ROUND(F9,2)+I9)</f>
        <v>12000</v>
      </c>
      <c r="K9" s="39" t="n">
        <f aca="false">IF(B9="n-c","n-c",IF(B9=$G$4,D9,ROUND(IF($E$3="standard",-PPMT($G$3,B9,$G$4,$C$3),IF($E$3="linear",$C$3/$G$4,IF(B9=$G$4,$C$3,0))),2)))</f>
        <v>0</v>
      </c>
      <c r="L9" s="40" t="n">
        <f aca="false">IF(B9="n-c","n-c",SUM($K$9:K9))</f>
        <v>0</v>
      </c>
      <c r="M9" s="40" t="n">
        <f aca="false">IF(B9="n-c","n-c",SUM($J$9:J9))</f>
        <v>12000</v>
      </c>
      <c r="N9" s="30" t="n">
        <f aca="false">IF(B9="n-c","n-c",J9+K9)</f>
        <v>12000</v>
      </c>
      <c r="O9" s="30" t="n">
        <f aca="false">IF(OR(B9&lt;$K$3,B9&gt;$K$4),0,IF(B9=$K$4,0,N9*(1+$N$3*($K$5-C9)/365)))</f>
        <v>0</v>
      </c>
      <c r="P9" s="30" t="n">
        <f aca="false">IF(OR(B9&lt;$K$3,B9&gt;$K$4),N9,IF(B9&lt;$K$4,0,N9+SUM($O$8:$O$68)))</f>
        <v>12000</v>
      </c>
    </row>
    <row r="10" customFormat="false" ht="16" hidden="false" customHeight="false" outlineLevel="0" collapsed="false">
      <c r="B10" s="32" t="n">
        <f aca="false">IF(ISERROR(IF(B9+1&lt;=$G$4,B9+1,"n-c")),"n-c",IF(B9+1&lt;=$G$4,B9+1,"n-c"))</f>
        <v>2</v>
      </c>
      <c r="C10" s="33" t="n">
        <f aca="false">IF(B10&lt;&gt;"n-c",IF($E$4="mensuel",EDATE($E$5,B10),IF($E$4="trimestriel",EDATE($E$5,3*B10),IF($E$4="semestriel",EDATE($E$5,6*B10),EDATE($E$5,12*B10)))),"n-c")</f>
        <v>43831</v>
      </c>
      <c r="D10" s="34" t="n">
        <f aca="false">IF(B10="n-c","n-c",E9)</f>
        <v>100000</v>
      </c>
      <c r="E10" s="34" t="n">
        <f aca="false">IF(B10="n-c","n-c",D10-K10)</f>
        <v>100000</v>
      </c>
      <c r="F10" s="35" t="n">
        <f aca="false">IF(B10&lt;&gt;"n-c",IF($E$3="standard",-IPMT($G$3,B10,$G$4,$C$3),IF($E$3="linear",D10*$G$3,D10*$G$3)),"n-c")</f>
        <v>12000</v>
      </c>
      <c r="G10" s="36" t="n">
        <f aca="false">IF(ISERROR(F10-ROUND(F10,2)),"n-c",F10-ROUND(F10,2))</f>
        <v>0</v>
      </c>
      <c r="H10" s="36" t="n">
        <f aca="false">IF(G10="n-c","n-c",SUM(G$9:$G10)-SUM(I9:$I$9))</f>
        <v>0</v>
      </c>
      <c r="I10" s="37" t="n">
        <f aca="false">IF(H10="n-c","n-c",IF(H10&gt;0.01,0.01,IF(H10&lt;-0.01,-0.01,0)))</f>
        <v>0</v>
      </c>
      <c r="J10" s="38" t="n">
        <f aca="false">IF(I10="n-c","n-c",ROUND(F10,2)+I10)</f>
        <v>12000</v>
      </c>
      <c r="K10" s="39" t="n">
        <f aca="false">IF(B10="n-c","n-c",IF(B10=$G$4,D10,ROUND(IF($E$3="standard",-PPMT($G$3,B10,$G$4,$C$3),IF($E$3="linear",$C$3/$G$4,IF(B10=$G$4,$C$3,0))),2)))</f>
        <v>0</v>
      </c>
      <c r="L10" s="40" t="n">
        <f aca="false">IF(B10="n-c","n-c",SUM($K$9:K10))</f>
        <v>0</v>
      </c>
      <c r="M10" s="40" t="n">
        <f aca="false">IF(B10="n-c","n-c",SUM($J$9:J10))</f>
        <v>24000</v>
      </c>
      <c r="N10" s="30" t="n">
        <f aca="false">IF(B10="n-c","n-c",J10+K10)</f>
        <v>12000</v>
      </c>
      <c r="O10" s="30" t="n">
        <f aca="false">IF(OR(B10&lt;$K$3,B10&gt;$K$4),0,IF(B10=$K$4,0,N10*(1+$N$3*($K$5-C10)/365)))</f>
        <v>0</v>
      </c>
      <c r="P10" s="30" t="n">
        <f aca="false">IF(OR(B10&lt;$K$3,B10&gt;$K$4),N10,IF(B10&lt;$K$4,0,N10+SUM($O$8:$O$68)))</f>
        <v>12000</v>
      </c>
      <c r="Q10" s="41"/>
      <c r="R10" s="13"/>
      <c r="S10" s="13"/>
    </row>
    <row r="11" customFormat="false" ht="16" hidden="false" customHeight="false" outlineLevel="0" collapsed="false">
      <c r="B11" s="32" t="n">
        <f aca="false">IF(ISERROR(IF(B10+1&lt;=$G$4,B10+1,"n-c")),"n-c",IF(B10+1&lt;=$G$4,B10+1,"n-c"))</f>
        <v>3</v>
      </c>
      <c r="C11" s="33" t="n">
        <f aca="false">IF(B11&lt;&gt;"n-c",IF($E$4="mensuel",EDATE($E$5,B11),IF($E$4="trimestriel",EDATE($E$5,3*B11),IF($E$4="semestriel",EDATE($E$5,6*B11),EDATE($E$5,12*B11)))),"n-c")</f>
        <v>44197</v>
      </c>
      <c r="D11" s="34" t="n">
        <f aca="false">IF(B11="n-c","n-c",E10)</f>
        <v>100000</v>
      </c>
      <c r="E11" s="34" t="n">
        <f aca="false">IF(B11="n-c","n-c",D11-K11)</f>
        <v>100000</v>
      </c>
      <c r="F11" s="35" t="n">
        <f aca="false">IF(B11&lt;&gt;"n-c",IF($E$3="standard",-IPMT($G$3,B11,$G$4,$C$3),IF($E$3="linear",D11*$G$3,D11*$G$3)),"n-c")</f>
        <v>12000</v>
      </c>
      <c r="G11" s="36" t="n">
        <f aca="false">IF(ISERROR(F11-ROUND(F11,2)),"n-c",F11-ROUND(F11,2))</f>
        <v>0</v>
      </c>
      <c r="H11" s="36" t="n">
        <f aca="false">IF(G11="n-c","n-c",SUM(G$9:$G11)-SUM(I$9:$I10))</f>
        <v>0</v>
      </c>
      <c r="I11" s="37" t="n">
        <f aca="false">IF(H11="n-c","n-c",IF(H11&gt;0.01,0.01,IF(H11&lt;-0.01,-0.01,0)))</f>
        <v>0</v>
      </c>
      <c r="J11" s="38" t="n">
        <f aca="false">IF(I11="n-c","n-c",ROUND(F11,2)+I11)</f>
        <v>12000</v>
      </c>
      <c r="K11" s="39" t="n">
        <f aca="false">IF(B11="n-c","n-c",IF(B11=$G$4,D11,ROUND(IF($E$3="standard",-PPMT($G$3,B11,$G$4,$C$3),IF($E$3="linear",$C$3/$G$4,IF(B11=$G$4,$C$3,0))),2)))</f>
        <v>0</v>
      </c>
      <c r="L11" s="40" t="n">
        <f aca="false">IF(B11="n-c","n-c",SUM($K$9:K11))</f>
        <v>0</v>
      </c>
      <c r="M11" s="40" t="n">
        <f aca="false">IF(B11="n-c","n-c",SUM($J$9:J11))</f>
        <v>36000</v>
      </c>
      <c r="N11" s="30" t="n">
        <f aca="false">IF(B11="n-c","n-c",J11+K11)</f>
        <v>12000</v>
      </c>
      <c r="O11" s="30" t="n">
        <f aca="false">IF(OR(B11&lt;$K$3,B11&gt;$K$4),0,IF(B11=$K$4,0,N11*(1+$N$3*($K$5-C11)/365)))</f>
        <v>13742.4657534247</v>
      </c>
      <c r="P11" s="30" t="n">
        <f aca="false">IF(OR(B11&lt;$K$3,B11&gt;$K$4),N11,IF(B11&lt;$K$4,0,N11+SUM($O$8:$O$68)))</f>
        <v>0</v>
      </c>
      <c r="Q11" s="41"/>
    </row>
    <row r="12" customFormat="false" ht="16" hidden="false" customHeight="false" outlineLevel="0" collapsed="false">
      <c r="B12" s="32" t="n">
        <f aca="false">IF(ISERROR(IF(B11+1&lt;=$G$4,B11+1,"n-c")),"n-c",IF(B11+1&lt;=$G$4,B11+1,"n-c"))</f>
        <v>4</v>
      </c>
      <c r="C12" s="33" t="n">
        <f aca="false">IF(B12&lt;&gt;"n-c",IF($E$4="mensuel",EDATE($E$5,B12),IF($E$4="trimestriel",EDATE($E$5,3*B12),IF($E$4="semestriel",EDATE($E$5,6*B12),EDATE($E$5,12*B12)))),"n-c")</f>
        <v>44562</v>
      </c>
      <c r="D12" s="34" t="n">
        <f aca="false">IF(B12="n-c","n-c",E11)</f>
        <v>100000</v>
      </c>
      <c r="E12" s="34" t="n">
        <f aca="false">IF(B12="n-c","n-c",D12-K12)</f>
        <v>100000</v>
      </c>
      <c r="F12" s="35" t="n">
        <f aca="false">IF(B12&lt;&gt;"n-c",IF($E$3="standard",-IPMT($G$3,B12,$G$4,$C$3),IF($E$3="linear",D12*$G$3,D12*$G$3)),"n-c")</f>
        <v>12000</v>
      </c>
      <c r="G12" s="36" t="n">
        <f aca="false">IF(ISERROR(F12-ROUND(F12,2)),"n-c",F12-ROUND(F12,2))</f>
        <v>0</v>
      </c>
      <c r="H12" s="36" t="n">
        <f aca="false">IF(G12="n-c","n-c",SUM(G$9:$G12)-SUM(I$9:$I11))</f>
        <v>0</v>
      </c>
      <c r="I12" s="37" t="n">
        <f aca="false">IF(H12="n-c","n-c",IF(H12&gt;0.01,0.01,IF(H12&lt;-0.01,-0.01,0)))</f>
        <v>0</v>
      </c>
      <c r="J12" s="38" t="n">
        <f aca="false">IF(I12="n-c","n-c",ROUND(F12,2)+I12)</f>
        <v>12000</v>
      </c>
      <c r="K12" s="39" t="n">
        <f aca="false">IF(B12="n-c","n-c",IF(B12=$G$4,D12,ROUND(IF($E$3="standard",-PPMT($G$3,B12,$G$4,$C$3),IF($E$3="linear",$C$3/$G$4,IF(B12=$G$4,$C$3,0))),2)))</f>
        <v>0</v>
      </c>
      <c r="L12" s="40" t="n">
        <f aca="false">IF(B12="n-c","n-c",SUM($K$9:K12))</f>
        <v>0</v>
      </c>
      <c r="M12" s="40" t="n">
        <f aca="false">IF(B12="n-c","n-c",SUM($J$9:J12))</f>
        <v>48000</v>
      </c>
      <c r="N12" s="30" t="n">
        <f aca="false">IF(B12="n-c","n-c",J12+K12)</f>
        <v>12000</v>
      </c>
      <c r="O12" s="30" t="n">
        <f aca="false">IF(OR(B12&lt;$K$3,B12&gt;$K$4),0,IF(B12=$K$4,0,N12*(1+$N$3*($K$5-C12)/365)))</f>
        <v>12542.4657534247</v>
      </c>
      <c r="P12" s="30" t="n">
        <f aca="false">IF(OR(B12&lt;$K$3,B12&gt;$K$4),N12,IF(B12&lt;$K$4,0,N12+SUM($O$8:$O$68)))</f>
        <v>0</v>
      </c>
      <c r="Q12" s="41"/>
    </row>
    <row r="13" customFormat="false" ht="16" hidden="false" customHeight="false" outlineLevel="0" collapsed="false">
      <c r="B13" s="32" t="n">
        <f aca="false">IF(ISERROR(IF(B12+1&lt;=$G$4,B12+1,"n-c")),"n-c",IF(B12+1&lt;=$G$4,B12+1,"n-c"))</f>
        <v>5</v>
      </c>
      <c r="C13" s="33" t="n">
        <f aca="false">IF(B13&lt;&gt;"n-c",IF($E$4="mensuel",EDATE($E$5,B13),IF($E$4="trimestriel",EDATE($E$5,3*B13),IF($E$4="semestriel",EDATE($E$5,6*B13),EDATE($E$5,12*B13)))),"n-c")</f>
        <v>44927</v>
      </c>
      <c r="D13" s="34" t="n">
        <f aca="false">IF(B13="n-c","n-c",E12)</f>
        <v>100000</v>
      </c>
      <c r="E13" s="34" t="n">
        <f aca="false">IF(B13="n-c","n-c",D13-K13)</f>
        <v>0</v>
      </c>
      <c r="F13" s="35" t="n">
        <f aca="false">IF(B13&lt;&gt;"n-c",IF($E$3="standard",-IPMT($G$3,B13,$G$4,$C$3),IF($E$3="linear",D13*$G$3,D13*$G$3)),"n-c")</f>
        <v>12000</v>
      </c>
      <c r="G13" s="36" t="n">
        <f aca="false">IF(ISERROR(F13-ROUND(F13,2)),"n-c",F13-ROUND(F13,2))</f>
        <v>0</v>
      </c>
      <c r="H13" s="36" t="n">
        <f aca="false">IF(G13="n-c","n-c",SUM(G$9:$G13)-SUM(I$9:$I12))</f>
        <v>0</v>
      </c>
      <c r="I13" s="37" t="n">
        <f aca="false">IF(H13="n-c","n-c",IF(H13&gt;0.01,0.01,IF(H13&lt;-0.01,-0.01,0)))</f>
        <v>0</v>
      </c>
      <c r="J13" s="38" t="n">
        <f aca="false">IF(I13="n-c","n-c",ROUND(F13,2)+I13)</f>
        <v>12000</v>
      </c>
      <c r="K13" s="39" t="n">
        <f aca="false">IF(B13="n-c","n-c",IF(B13=$G$4,D13,ROUND(IF($E$3="standard",-PPMT($G$3,B13,$G$4,$C$3),IF($E$3="linear",$C$3/$G$4,IF(B13=$G$4,$C$3,0))),2)))</f>
        <v>100000</v>
      </c>
      <c r="L13" s="40" t="n">
        <f aca="false">IF(B13="n-c","n-c",SUM($K$9:K13))</f>
        <v>100000</v>
      </c>
      <c r="M13" s="40" t="n">
        <f aca="false">IF(B13="n-c","n-c",SUM($J$9:J13))</f>
        <v>60000</v>
      </c>
      <c r="N13" s="30" t="n">
        <f aca="false">IF(B13="n-c","n-c",J13+K13)</f>
        <v>112000</v>
      </c>
      <c r="O13" s="30" t="n">
        <f aca="false">IF(OR(B13&lt;$K$3,B13&gt;$K$4),0,IF(B13=$K$4,0,N13*(1+$N$3*($K$5-C13)/365)))</f>
        <v>0</v>
      </c>
      <c r="P13" s="30" t="n">
        <f aca="false">IF(OR(B13&lt;$K$3,B13&gt;$K$4),N13,IF(B13&lt;$K$4,0,N13+SUM($O$8:$O$68)))</f>
        <v>138284.931506849</v>
      </c>
      <c r="Q13" s="13"/>
    </row>
    <row r="14" customFormat="false" ht="16" hidden="false" customHeight="false" outlineLevel="0" collapsed="false">
      <c r="B14" s="32" t="str">
        <f aca="false">IF(ISERROR(IF(B13+1&lt;=$G$4,B13+1,"n-c")),"n-c",IF(B13+1&lt;=$G$4,B13+1,"n-c"))</f>
        <v>n-c</v>
      </c>
      <c r="C14" s="33" t="str">
        <f aca="false">IF(B14&lt;&gt;"n-c",IF($E$4="mensuel",EDATE($E$5,B14),IF($E$4="trimestriel",EDATE($E$5,3*B14),IF($E$4="semestriel",EDATE($E$5,6*B14),EDATE($E$5,12*B14)))),"n-c")</f>
        <v>n-c</v>
      </c>
      <c r="D14" s="34" t="str">
        <f aca="false">IF(B14="n-c","n-c",E13)</f>
        <v>n-c</v>
      </c>
      <c r="E14" s="34" t="str">
        <f aca="false">IF(B14="n-c","n-c",D14-K14)</f>
        <v>n-c</v>
      </c>
      <c r="F14" s="35" t="str">
        <f aca="false">IF(B14&lt;&gt;"n-c",IF($E$3="standard",-IPMT($G$3,B14,$G$4,$C$3),IF($E$3="linear",D14*$G$3,D14*$G$3)),"n-c")</f>
        <v>n-c</v>
      </c>
      <c r="G14" s="36" t="str">
        <f aca="false">IF(ISERROR(F14-ROUND(F14,2)),"n-c",F14-ROUND(F14,2))</f>
        <v>n-c</v>
      </c>
      <c r="H14" s="36" t="str">
        <f aca="false">IF(G14="n-c","n-c",SUM(G$9:$G14)-SUM(I$9:$I13))</f>
        <v>n-c</v>
      </c>
      <c r="I14" s="37" t="str">
        <f aca="false">IF(H14="n-c","n-c",IF(H14&gt;0.01,0.01,IF(H14&lt;-0.01,-0.01,0)))</f>
        <v>n-c</v>
      </c>
      <c r="J14" s="38" t="str">
        <f aca="false">IF(I14="n-c","n-c",ROUND(F14,2)+I14)</f>
        <v>n-c</v>
      </c>
      <c r="K14" s="39" t="str">
        <f aca="false">IF(B14="n-c","n-c",IF(B14=$G$4,D14,ROUND(IF($E$3="standard",-PPMT($G$3,B14,$G$4,$C$3),IF($E$3="linear",$C$3/$G$4,IF(B14=$G$4,$C$3,0))),2)))</f>
        <v>n-c</v>
      </c>
      <c r="L14" s="40" t="str">
        <f aca="false">IF(B14="n-c","n-c",SUM($K$9:K14))</f>
        <v>n-c</v>
      </c>
      <c r="M14" s="40" t="str">
        <f aca="false">IF(B14="n-c","n-c",SUM($J$9:J14))</f>
        <v>n-c</v>
      </c>
      <c r="N14" s="30" t="str">
        <f aca="false">IF(B14="n-c","n-c",J14+K14)</f>
        <v>n-c</v>
      </c>
      <c r="O14" s="30" t="n">
        <f aca="false">IF(OR(B14&lt;$K$3,B14&gt;$K$4),0,IF(B14=$K$4,0,N14*(1+$N$3*($K$5-C14)/365)))</f>
        <v>0</v>
      </c>
      <c r="P14" s="30" t="str">
        <f aca="false">IF(OR(B14&lt;$K$3,B14&gt;$K$4),N14,IF(B14&lt;$K$4,0,N14+SUM($O$8:$O$68)))</f>
        <v>n-c</v>
      </c>
      <c r="Q14" s="41"/>
    </row>
    <row r="15" customFormat="false" ht="16" hidden="false" customHeight="false" outlineLevel="0" collapsed="false">
      <c r="B15" s="32" t="str">
        <f aca="false">IF(ISERROR(IF(B14+1&lt;=$G$4,B14+1,"n-c")),"n-c",IF(B14+1&lt;=$G$4,B14+1,"n-c"))</f>
        <v>n-c</v>
      </c>
      <c r="C15" s="33" t="str">
        <f aca="false">IF(B15&lt;&gt;"n-c",IF($E$4="mensuel",EDATE($E$5,B15),IF($E$4="trimestriel",EDATE($E$5,3*B15),IF($E$4="semestriel",EDATE($E$5,6*B15),EDATE($E$5,12*B15)))),"n-c")</f>
        <v>n-c</v>
      </c>
      <c r="D15" s="34" t="str">
        <f aca="false">IF(B15="n-c","n-c",E14)</f>
        <v>n-c</v>
      </c>
      <c r="E15" s="34" t="str">
        <f aca="false">IF(B15="n-c","n-c",D15-K15)</f>
        <v>n-c</v>
      </c>
      <c r="F15" s="35" t="str">
        <f aca="false">IF(B15&lt;&gt;"n-c",IF($E$3="standard",-IPMT($G$3,B15,$G$4,$C$3),IF($E$3="linear",D15*$G$3,D15*$G$3)),"n-c")</f>
        <v>n-c</v>
      </c>
      <c r="G15" s="36" t="str">
        <f aca="false">IF(ISERROR(F15-ROUND(F15,2)),"n-c",F15-ROUND(F15,2))</f>
        <v>n-c</v>
      </c>
      <c r="H15" s="36" t="str">
        <f aca="false">IF(G15="n-c","n-c",SUM(G$9:$G15)-SUM(I$9:$I14))</f>
        <v>n-c</v>
      </c>
      <c r="I15" s="37" t="str">
        <f aca="false">IF(H15="n-c","n-c",IF(H15&gt;0.01,0.01,IF(H15&lt;-0.01,-0.01,0)))</f>
        <v>n-c</v>
      </c>
      <c r="J15" s="38" t="str">
        <f aca="false">IF(I15="n-c","n-c",ROUND(F15,2)+I15)</f>
        <v>n-c</v>
      </c>
      <c r="K15" s="39" t="str">
        <f aca="false">IF(B15="n-c","n-c",IF(B15=$G$4,D15,ROUND(IF($E$3="standard",-PPMT($G$3,B15,$G$4,$C$3),IF($E$3="linear",$C$3/$G$4,IF(B15=$G$4,$C$3,0))),2)))</f>
        <v>n-c</v>
      </c>
      <c r="L15" s="40" t="str">
        <f aca="false">IF(B15="n-c","n-c",SUM($K$9:K15))</f>
        <v>n-c</v>
      </c>
      <c r="M15" s="40" t="str">
        <f aca="false">IF(B15="n-c","n-c",SUM($J$9:J15))</f>
        <v>n-c</v>
      </c>
      <c r="N15" s="30" t="str">
        <f aca="false">IF(B15="n-c","n-c",J15+K15)</f>
        <v>n-c</v>
      </c>
      <c r="O15" s="30" t="n">
        <f aca="false">IF(OR(B15&lt;$K$3,B15&gt;$K$4),0,IF(B15=$K$4,0,N15*(1+$N$3*($K$5-C15)/365)))</f>
        <v>0</v>
      </c>
      <c r="P15" s="30" t="str">
        <f aca="false">IF(OR(B15&lt;$K$3,B15&gt;$K$4),N15,IF(B15&lt;$K$4,0,N15+SUM($O$8:$O$68)))</f>
        <v>n-c</v>
      </c>
    </row>
    <row r="16" customFormat="false" ht="16" hidden="false" customHeight="false" outlineLevel="0" collapsed="false">
      <c r="B16" s="32" t="str">
        <f aca="false">IF(ISERROR(IF(B15+1&lt;=$G$4,B15+1,"n-c")),"n-c",IF(B15+1&lt;=$G$4,B15+1,"n-c"))</f>
        <v>n-c</v>
      </c>
      <c r="C16" s="33" t="str">
        <f aca="false">IF(B16&lt;&gt;"n-c",IF($E$4="mensuel",EDATE($E$5,B16),IF($E$4="trimestriel",EDATE($E$5,3*B16),IF($E$4="semestriel",EDATE($E$5,6*B16),EDATE($E$5,12*B16)))),"n-c")</f>
        <v>n-c</v>
      </c>
      <c r="D16" s="34" t="str">
        <f aca="false">IF(B16="n-c","n-c",E15)</f>
        <v>n-c</v>
      </c>
      <c r="E16" s="34" t="str">
        <f aca="false">IF(B16="n-c","n-c",D16-K16)</f>
        <v>n-c</v>
      </c>
      <c r="F16" s="35" t="str">
        <f aca="false">IF(B16&lt;&gt;"n-c",IF($E$3="standard",-IPMT($G$3,B16,$G$4,$C$3),IF($E$3="linear",D16*$G$3,D16*$G$3)),"n-c")</f>
        <v>n-c</v>
      </c>
      <c r="G16" s="36" t="str">
        <f aca="false">IF(ISERROR(F16-ROUND(F16,2)),"n-c",F16-ROUND(F16,2))</f>
        <v>n-c</v>
      </c>
      <c r="H16" s="36" t="str">
        <f aca="false">IF(G16="n-c","n-c",SUM(G$9:$G16)-SUM(I$9:$I15))</f>
        <v>n-c</v>
      </c>
      <c r="I16" s="37" t="str">
        <f aca="false">IF(H16="n-c","n-c",IF(H16&gt;0.01,0.01,IF(H16&lt;-0.01,-0.01,0)))</f>
        <v>n-c</v>
      </c>
      <c r="J16" s="38" t="str">
        <f aca="false">IF(I16="n-c","n-c",ROUND(F16,2)+I16)</f>
        <v>n-c</v>
      </c>
      <c r="K16" s="39" t="str">
        <f aca="false">IF(B16="n-c","n-c",IF(B16=$G$4,D16,ROUND(IF($E$3="standard",-PPMT($G$3,B16,$G$4,$C$3),IF($E$3="linear",$C$3/$G$4,IF(B16=$G$4,$C$3,0))),2)))</f>
        <v>n-c</v>
      </c>
      <c r="L16" s="40" t="str">
        <f aca="false">IF(B16="n-c","n-c",SUM($K$9:K16))</f>
        <v>n-c</v>
      </c>
      <c r="M16" s="40" t="str">
        <f aca="false">IF(B16="n-c","n-c",SUM($J$9:J16))</f>
        <v>n-c</v>
      </c>
      <c r="N16" s="30" t="str">
        <f aca="false">IF(B16="n-c","n-c",J16+K16)</f>
        <v>n-c</v>
      </c>
      <c r="O16" s="30" t="n">
        <f aca="false">IF(OR(B16&lt;$K$3,B16&gt;$K$4),0,IF(B16=$K$4,0,N16*(1+$N$3*($K$5-C16)/365)))</f>
        <v>0</v>
      </c>
      <c r="P16" s="30" t="str">
        <f aca="false">IF(OR(B16&lt;$K$3,B16&gt;$K$4),N16,IF(B16&lt;$K$4,0,N16+SUM($O$8:$O$68)))</f>
        <v>n-c</v>
      </c>
      <c r="Q16" s="41"/>
      <c r="R16" s="13"/>
      <c r="S16" s="13"/>
    </row>
    <row r="17" customFormat="false" ht="16" hidden="false" customHeight="false" outlineLevel="0" collapsed="false">
      <c r="B17" s="32" t="str">
        <f aca="false">IF(ISERROR(IF(B16+1&lt;=$G$4,B16+1,"n-c")),"n-c",IF(B16+1&lt;=$G$4,B16+1,"n-c"))</f>
        <v>n-c</v>
      </c>
      <c r="C17" s="33" t="str">
        <f aca="false">IF(B17&lt;&gt;"n-c",IF($E$4="mensuel",EDATE($E$5,B17),IF($E$4="trimestriel",EDATE($E$5,3*B17),IF($E$4="semestriel",EDATE($E$5,6*B17),EDATE($E$5,12*B17)))),"n-c")</f>
        <v>n-c</v>
      </c>
      <c r="D17" s="34" t="str">
        <f aca="false">IF(B17="n-c","n-c",E16)</f>
        <v>n-c</v>
      </c>
      <c r="E17" s="34" t="str">
        <f aca="false">IF(B17="n-c","n-c",D17-K17)</f>
        <v>n-c</v>
      </c>
      <c r="F17" s="35" t="str">
        <f aca="false">IF(B17&lt;&gt;"n-c",IF($E$3="standard",-IPMT($G$3,B17,$G$4,$C$3),IF($E$3="linear",D17*$G$3,D17*$G$3)),"n-c")</f>
        <v>n-c</v>
      </c>
      <c r="G17" s="36" t="str">
        <f aca="false">IF(ISERROR(F17-ROUND(F17,2)),"n-c",F17-ROUND(F17,2))</f>
        <v>n-c</v>
      </c>
      <c r="H17" s="36" t="str">
        <f aca="false">IF(G17="n-c","n-c",SUM(G$9:$G17)-SUM(I$9:$I16))</f>
        <v>n-c</v>
      </c>
      <c r="I17" s="37" t="str">
        <f aca="false">IF(H17="n-c","n-c",IF(H17&gt;0.01,0.01,IF(H17&lt;-0.01,-0.01,0)))</f>
        <v>n-c</v>
      </c>
      <c r="J17" s="38" t="str">
        <f aca="false">IF(I17="n-c","n-c",ROUND(F17,2)+I17)</f>
        <v>n-c</v>
      </c>
      <c r="K17" s="39" t="str">
        <f aca="false">IF(B17="n-c","n-c",IF(B17=$G$4,D17,ROUND(IF($E$3="standard",-PPMT($G$3,B17,$G$4,$C$3),IF($E$3="linear",$C$3/$G$4,IF(B17=$G$4,$C$3,0))),2)))</f>
        <v>n-c</v>
      </c>
      <c r="L17" s="40" t="str">
        <f aca="false">IF(B17="n-c","n-c",SUM($K$9:K17))</f>
        <v>n-c</v>
      </c>
      <c r="M17" s="40" t="str">
        <f aca="false">IF(B17="n-c","n-c",SUM($J$9:J17))</f>
        <v>n-c</v>
      </c>
      <c r="N17" s="30" t="str">
        <f aca="false">IF(B17="n-c","n-c",J17+K17)</f>
        <v>n-c</v>
      </c>
      <c r="O17" s="30" t="n">
        <f aca="false">IF(OR(B17&lt;$K$3,B17&gt;$K$4),0,IF(B17=$K$4,0,N17*(1+$N$3*($K$5-C17)/365)))</f>
        <v>0</v>
      </c>
      <c r="P17" s="30" t="str">
        <f aca="false">IF(OR(B17&lt;$K$3,B17&gt;$K$4),N17,IF(B17&lt;$K$4,0,N17+SUM($O$8:$O$68)))</f>
        <v>n-c</v>
      </c>
    </row>
    <row r="18" customFormat="false" ht="16" hidden="false" customHeight="false" outlineLevel="0" collapsed="false">
      <c r="B18" s="32" t="str">
        <f aca="false">IF(ISERROR(IF(B17+1&lt;=$G$4,B17+1,"n-c")),"n-c",IF(B17+1&lt;=$G$4,B17+1,"n-c"))</f>
        <v>n-c</v>
      </c>
      <c r="C18" s="33" t="str">
        <f aca="false">IF(B18&lt;&gt;"n-c",IF($E$4="mensuel",EDATE($E$5,B18),IF($E$4="trimestriel",EDATE($E$5,3*B18),IF($E$4="semestriel",EDATE($E$5,6*B18),EDATE($E$5,12*B18)))),"n-c")</f>
        <v>n-c</v>
      </c>
      <c r="D18" s="34" t="str">
        <f aca="false">IF(B18="n-c","n-c",E17)</f>
        <v>n-c</v>
      </c>
      <c r="E18" s="34" t="str">
        <f aca="false">IF(B18="n-c","n-c",D18-K18)</f>
        <v>n-c</v>
      </c>
      <c r="F18" s="35" t="str">
        <f aca="false">IF(B18&lt;&gt;"n-c",IF($E$3="standard",-IPMT($G$3,B18,$G$4,$C$3),IF($E$3="linear",D18*$G$3,D18*$G$3)),"n-c")</f>
        <v>n-c</v>
      </c>
      <c r="G18" s="36" t="str">
        <f aca="false">IF(ISERROR(F18-ROUND(F18,2)),"n-c",F18-ROUND(F18,2))</f>
        <v>n-c</v>
      </c>
      <c r="H18" s="36" t="str">
        <f aca="false">IF(G18="n-c","n-c",SUM(G$9:$G18)-SUM(I$9:$I17))</f>
        <v>n-c</v>
      </c>
      <c r="I18" s="37" t="str">
        <f aca="false">IF(H18="n-c","n-c",IF(H18&gt;0.01,0.01,IF(H18&lt;-0.01,-0.01,0)))</f>
        <v>n-c</v>
      </c>
      <c r="J18" s="38" t="str">
        <f aca="false">IF(I18="n-c","n-c",ROUND(F18,2)+I18)</f>
        <v>n-c</v>
      </c>
      <c r="K18" s="39" t="str">
        <f aca="false">IF(B18="n-c","n-c",IF(B18=$G$4,D18,ROUND(IF($E$3="standard",-PPMT($G$3,B18,$G$4,$C$3),IF($E$3="linear",$C$3/$G$4,IF(B18=$G$4,$C$3,0))),2)))</f>
        <v>n-c</v>
      </c>
      <c r="L18" s="40" t="str">
        <f aca="false">IF(B18="n-c","n-c",SUM($K$9:K18))</f>
        <v>n-c</v>
      </c>
      <c r="M18" s="40" t="str">
        <f aca="false">IF(B18="n-c","n-c",SUM($J$9:J18))</f>
        <v>n-c</v>
      </c>
      <c r="N18" s="30" t="str">
        <f aca="false">IF(B18="n-c","n-c",J18+K18)</f>
        <v>n-c</v>
      </c>
      <c r="O18" s="30" t="n">
        <f aca="false">IF(OR(B18&lt;$K$3,B18&gt;$K$4),0,IF(B18=$K$4,0,N18*(1+$N$3*($K$5-C18)/365)))</f>
        <v>0</v>
      </c>
      <c r="P18" s="30" t="str">
        <f aca="false">IF(OR(B18&lt;$K$3,B18&gt;$K$4),N18,IF(B18&lt;$K$4,0,N18+SUM($O$8:$O$68)))</f>
        <v>n-c</v>
      </c>
    </row>
    <row r="19" customFormat="false" ht="16" hidden="false" customHeight="false" outlineLevel="0" collapsed="false">
      <c r="B19" s="32" t="str">
        <f aca="false">IF(ISERROR(IF(B18+1&lt;=$G$4,B18+1,"n-c")),"n-c",IF(B18+1&lt;=$G$4,B18+1,"n-c"))</f>
        <v>n-c</v>
      </c>
      <c r="C19" s="33" t="str">
        <f aca="false">IF(B19&lt;&gt;"n-c",IF($E$4="mensuel",EDATE($E$5,B19),IF($E$4="trimestriel",EDATE($E$5,3*B19),IF($E$4="semestriel",EDATE($E$5,6*B19),EDATE($E$5,12*B19)))),"n-c")</f>
        <v>n-c</v>
      </c>
      <c r="D19" s="34" t="str">
        <f aca="false">IF(B19="n-c","n-c",E18)</f>
        <v>n-c</v>
      </c>
      <c r="E19" s="34" t="str">
        <f aca="false">IF(B19="n-c","n-c",D19-K19)</f>
        <v>n-c</v>
      </c>
      <c r="F19" s="35" t="str">
        <f aca="false">IF(B19&lt;&gt;"n-c",IF($E$3="standard",-IPMT($G$3,B19,$G$4,$C$3),IF($E$3="linear",D19*$G$3,D19*$G$3)),"n-c")</f>
        <v>n-c</v>
      </c>
      <c r="G19" s="36" t="str">
        <f aca="false">IF(ISERROR(F19-ROUND(F19,2)),"n-c",F19-ROUND(F19,2))</f>
        <v>n-c</v>
      </c>
      <c r="H19" s="36" t="str">
        <f aca="false">IF(G19="n-c","n-c",SUM(G$9:$G19)-SUM(I$9:$I18))</f>
        <v>n-c</v>
      </c>
      <c r="I19" s="37" t="str">
        <f aca="false">IF(H19="n-c","n-c",IF(H19&gt;0.01,0.01,IF(H19&lt;-0.01,-0.01,0)))</f>
        <v>n-c</v>
      </c>
      <c r="J19" s="38" t="str">
        <f aca="false">IF(I19="n-c","n-c",ROUND(F19,2)+I19)</f>
        <v>n-c</v>
      </c>
      <c r="K19" s="39" t="str">
        <f aca="false">IF(B19="n-c","n-c",IF(B19=$G$4,D19,ROUND(IF($E$3="standard",-PPMT($G$3,B19,$G$4,$C$3),IF($E$3="linear",$C$3/$G$4,IF(B19=$G$4,$C$3,0))),2)))</f>
        <v>n-c</v>
      </c>
      <c r="L19" s="40" t="str">
        <f aca="false">IF(B19="n-c","n-c",SUM($K$9:K19))</f>
        <v>n-c</v>
      </c>
      <c r="M19" s="40" t="str">
        <f aca="false">IF(B19="n-c","n-c",SUM($J$9:J19))</f>
        <v>n-c</v>
      </c>
      <c r="N19" s="30" t="str">
        <f aca="false">IF(B19="n-c","n-c",J19+K19)</f>
        <v>n-c</v>
      </c>
      <c r="O19" s="30" t="n">
        <f aca="false">IF(OR(B19&lt;$K$3,B19&gt;$K$4),0,IF(B19=$K$4,0,N19*(1+$N$3*($K$5-C19)/365)))</f>
        <v>0</v>
      </c>
      <c r="P19" s="30" t="str">
        <f aca="false">IF(OR(B19&lt;$K$3,B19&gt;$K$4),N19,IF(B19&lt;$K$4,0,N19+SUM($O$8:$O$68)))</f>
        <v>n-c</v>
      </c>
    </row>
    <row r="20" customFormat="false" ht="16" hidden="false" customHeight="false" outlineLevel="0" collapsed="false">
      <c r="B20" s="32" t="str">
        <f aca="false">IF(ISERROR(IF(B19+1&lt;=$G$4,B19+1,"n-c")),"n-c",IF(B19+1&lt;=$G$4,B19+1,"n-c"))</f>
        <v>n-c</v>
      </c>
      <c r="C20" s="33" t="str">
        <f aca="false">IF(B20&lt;&gt;"n-c",IF($E$4="mensuel",EDATE($E$5,B20),IF($E$4="trimestriel",EDATE($E$5,3*B20),IF($E$4="semestriel",EDATE($E$5,6*B20),EDATE($E$5,12*B20)))),"n-c")</f>
        <v>n-c</v>
      </c>
      <c r="D20" s="34" t="str">
        <f aca="false">IF(B20="n-c","n-c",E19)</f>
        <v>n-c</v>
      </c>
      <c r="E20" s="34" t="str">
        <f aca="false">IF(B20="n-c","n-c",D20-K20)</f>
        <v>n-c</v>
      </c>
      <c r="F20" s="35" t="str">
        <f aca="false">IF(B20&lt;&gt;"n-c",IF($E$3="standard",-IPMT($G$3,B20,$G$4,$C$3),IF($E$3="linear",D20*$G$3,D20*$G$3)),"n-c")</f>
        <v>n-c</v>
      </c>
      <c r="G20" s="36" t="str">
        <f aca="false">IF(ISERROR(F20-ROUND(F20,2)),"n-c",F20-ROUND(F20,2))</f>
        <v>n-c</v>
      </c>
      <c r="H20" s="36" t="str">
        <f aca="false">IF(G20="n-c","n-c",SUM(G$9:$G20)-SUM(I$9:$I19))</f>
        <v>n-c</v>
      </c>
      <c r="I20" s="37" t="str">
        <f aca="false">IF(H20="n-c","n-c",IF(H20&gt;0.01,0.01,IF(H20&lt;-0.01,-0.01,0)))</f>
        <v>n-c</v>
      </c>
      <c r="J20" s="38" t="str">
        <f aca="false">IF(I20="n-c","n-c",ROUND(F20,2)+I20)</f>
        <v>n-c</v>
      </c>
      <c r="K20" s="39" t="str">
        <f aca="false">IF(B20="n-c","n-c",IF(B20=$G$4,D20,ROUND(IF($E$3="standard",-PPMT($G$3,B20,$G$4,$C$3),IF($E$3="linear",$C$3/$G$4,IF(B20=$G$4,$C$3,0))),2)))</f>
        <v>n-c</v>
      </c>
      <c r="L20" s="40" t="str">
        <f aca="false">IF(B20="n-c","n-c",SUM($K$9:K20))</f>
        <v>n-c</v>
      </c>
      <c r="M20" s="40" t="str">
        <f aca="false">IF(B20="n-c","n-c",SUM($J$9:J20))</f>
        <v>n-c</v>
      </c>
      <c r="N20" s="30" t="str">
        <f aca="false">IF(B20="n-c","n-c",J20+K20)</f>
        <v>n-c</v>
      </c>
      <c r="O20" s="30" t="n">
        <f aca="false">IF(OR(B20&lt;$K$3,B20&gt;$K$4),0,IF(B20=$K$4,0,N20*(1+$N$3*($K$5-C20)/365)))</f>
        <v>0</v>
      </c>
      <c r="P20" s="30" t="str">
        <f aca="false">IF(OR(B20&lt;$K$3,B20&gt;$K$4),N20,IF(B20&lt;$K$4,0,N20+SUM($O$8:$O$68)))</f>
        <v>n-c</v>
      </c>
    </row>
    <row r="21" customFormat="false" ht="16" hidden="false" customHeight="false" outlineLevel="0" collapsed="false">
      <c r="B21" s="32" t="str">
        <f aca="false">IF(ISERROR(IF(B20+1&lt;=$G$4,B20+1,"n-c")),"n-c",IF(B20+1&lt;=$G$4,B20+1,"n-c"))</f>
        <v>n-c</v>
      </c>
      <c r="C21" s="33" t="str">
        <f aca="false">IF(B21&lt;&gt;"n-c",IF($E$4="mensuel",EDATE($E$5,B21),IF($E$4="trimestriel",EDATE($E$5,3*B21),IF($E$4="semestriel",EDATE($E$5,6*B21),EDATE($E$5,12*B21)))),"n-c")</f>
        <v>n-c</v>
      </c>
      <c r="D21" s="34" t="str">
        <f aca="false">IF(B21="n-c","n-c",E20)</f>
        <v>n-c</v>
      </c>
      <c r="E21" s="34" t="str">
        <f aca="false">IF(B21="n-c","n-c",D21-K21)</f>
        <v>n-c</v>
      </c>
      <c r="F21" s="35" t="str">
        <f aca="false">IF(B21&lt;&gt;"n-c",IF($E$3="standard",-IPMT($G$3,B21,$G$4,$C$3),IF($E$3="linear",D21*$G$3,D21*$G$3)),"n-c")</f>
        <v>n-c</v>
      </c>
      <c r="G21" s="36" t="str">
        <f aca="false">IF(ISERROR(F21-ROUND(F21,2)),"n-c",F21-ROUND(F21,2))</f>
        <v>n-c</v>
      </c>
      <c r="H21" s="36" t="str">
        <f aca="false">IF(G21="n-c","n-c",SUM(G$9:$G21)-SUM(I$9:$I20))</f>
        <v>n-c</v>
      </c>
      <c r="I21" s="37" t="str">
        <f aca="false">IF(H21="n-c","n-c",IF(H21&gt;0.01,0.01,IF(H21&lt;-0.01,-0.01,0)))</f>
        <v>n-c</v>
      </c>
      <c r="J21" s="38" t="str">
        <f aca="false">IF(I21="n-c","n-c",ROUND(F21,2)+I21)</f>
        <v>n-c</v>
      </c>
      <c r="K21" s="39" t="str">
        <f aca="false">IF(B21="n-c","n-c",IF(B21=$G$4,D21,ROUND(IF($E$3="standard",-PPMT($G$3,B21,$G$4,$C$3),IF($E$3="linear",$C$3/$G$4,IF(B21=$G$4,$C$3,0))),2)))</f>
        <v>n-c</v>
      </c>
      <c r="L21" s="40" t="str">
        <f aca="false">IF(B21="n-c","n-c",SUM($K$9:K21))</f>
        <v>n-c</v>
      </c>
      <c r="M21" s="40" t="str">
        <f aca="false">IF(B21="n-c","n-c",SUM($J$9:J21))</f>
        <v>n-c</v>
      </c>
      <c r="N21" s="30" t="str">
        <f aca="false">IF(B21="n-c","n-c",J21+K21)</f>
        <v>n-c</v>
      </c>
      <c r="O21" s="30" t="n">
        <f aca="false">IF(OR(B21&lt;$K$3,B21&gt;$K$4),0,IF(B21=$K$4,0,N21*(1+$N$3*($K$5-C21)/365)))</f>
        <v>0</v>
      </c>
      <c r="P21" s="30" t="str">
        <f aca="false">IF(OR(B21&lt;$K$3,B21&gt;$K$4),N21,IF(B21&lt;$K$4,0,N21+SUM($O$8:$O$68)))</f>
        <v>n-c</v>
      </c>
    </row>
    <row r="22" customFormat="false" ht="16" hidden="false" customHeight="false" outlineLevel="0" collapsed="false">
      <c r="B22" s="32" t="str">
        <f aca="false">IF(ISERROR(IF(B21+1&lt;=$G$4,B21+1,"n-c")),"n-c",IF(B21+1&lt;=$G$4,B21+1,"n-c"))</f>
        <v>n-c</v>
      </c>
      <c r="C22" s="33" t="str">
        <f aca="false">IF(B22&lt;&gt;"n-c",IF($E$4="mensuel",EDATE($E$5,B22),IF($E$4="trimestriel",EDATE($E$5,3*B22),IF($E$4="semestriel",EDATE($E$5,6*B22),EDATE($E$5,12*B22)))),"n-c")</f>
        <v>n-c</v>
      </c>
      <c r="D22" s="34" t="str">
        <f aca="false">IF(B22="n-c","n-c",E21)</f>
        <v>n-c</v>
      </c>
      <c r="E22" s="34" t="str">
        <f aca="false">IF(B22="n-c","n-c",D22-K22)</f>
        <v>n-c</v>
      </c>
      <c r="F22" s="35" t="str">
        <f aca="false">IF(B22&lt;&gt;"n-c",IF($E$3="standard",-IPMT($G$3,B22,$G$4,$C$3),IF($E$3="linear",D22*$G$3,D22*$G$3)),"n-c")</f>
        <v>n-c</v>
      </c>
      <c r="G22" s="36" t="str">
        <f aca="false">IF(ISERROR(F22-ROUND(F22,2)),"n-c",F22-ROUND(F22,2))</f>
        <v>n-c</v>
      </c>
      <c r="H22" s="36" t="str">
        <f aca="false">IF(G22="n-c","n-c",SUM(G$9:$G22)-SUM(I$9:$I21))</f>
        <v>n-c</v>
      </c>
      <c r="I22" s="37" t="str">
        <f aca="false">IF(H22="n-c","n-c",IF(H22&gt;0.01,0.01,IF(H22&lt;-0.01,-0.01,0)))</f>
        <v>n-c</v>
      </c>
      <c r="J22" s="38" t="str">
        <f aca="false">IF(I22="n-c","n-c",ROUND(F22,2)+I22)</f>
        <v>n-c</v>
      </c>
      <c r="K22" s="39" t="str">
        <f aca="false">IF(B22="n-c","n-c",IF(B22=$G$4,D22,ROUND(IF($E$3="standard",-PPMT($G$3,B22,$G$4,$C$3),IF($E$3="linear",$C$3/$G$4,IF(B22=$G$4,$C$3,0))),2)))</f>
        <v>n-c</v>
      </c>
      <c r="L22" s="40" t="str">
        <f aca="false">IF(B22="n-c","n-c",SUM($K$9:K22))</f>
        <v>n-c</v>
      </c>
      <c r="M22" s="40" t="str">
        <f aca="false">IF(B22="n-c","n-c",SUM($J$9:J22))</f>
        <v>n-c</v>
      </c>
      <c r="N22" s="30" t="str">
        <f aca="false">IF(B22="n-c","n-c",J22+K22)</f>
        <v>n-c</v>
      </c>
      <c r="O22" s="30" t="n">
        <f aca="false">IF(OR(B22&lt;$K$3,B22&gt;$K$4),0,IF(B22=$K$4,0,N22*(1+$N$3*($K$5-C22)/365)))</f>
        <v>0</v>
      </c>
      <c r="P22" s="30" t="str">
        <f aca="false">IF(OR(B22&lt;$K$3,B22&gt;$K$4),N22,IF(B22&lt;$K$4,0,N22+SUM($O$8:$O$68)))</f>
        <v>n-c</v>
      </c>
    </row>
    <row r="23" customFormat="false" ht="16" hidden="false" customHeight="false" outlineLevel="0" collapsed="false">
      <c r="B23" s="32" t="str">
        <f aca="false">IF(ISERROR(IF(B22+1&lt;=$G$4,B22+1,"n-c")),"n-c",IF(B22+1&lt;=$G$4,B22+1,"n-c"))</f>
        <v>n-c</v>
      </c>
      <c r="C23" s="33" t="str">
        <f aca="false">IF(B23&lt;&gt;"n-c",IF($E$4="mensuel",EDATE($E$5,B23),IF($E$4="trimestriel",EDATE($E$5,3*B23),IF($E$4="semestriel",EDATE($E$5,6*B23),EDATE($E$5,12*B23)))),"n-c")</f>
        <v>n-c</v>
      </c>
      <c r="D23" s="34" t="str">
        <f aca="false">IF(B23="n-c","n-c",E22)</f>
        <v>n-c</v>
      </c>
      <c r="E23" s="34" t="str">
        <f aca="false">IF(B23="n-c","n-c",D23-K23)</f>
        <v>n-c</v>
      </c>
      <c r="F23" s="35" t="str">
        <f aca="false">IF(B23&lt;&gt;"n-c",IF($E$3="standard",-IPMT($G$3,B23,$G$4,$C$3),IF($E$3="linear",D23*$G$3,D23*$G$3)),"n-c")</f>
        <v>n-c</v>
      </c>
      <c r="G23" s="36" t="str">
        <f aca="false">IF(ISERROR(F23-ROUND(F23,2)),"n-c",F23-ROUND(F23,2))</f>
        <v>n-c</v>
      </c>
      <c r="H23" s="36" t="str">
        <f aca="false">IF(G23="n-c","n-c",SUM(G$9:$G23)-SUM(I$9:$I22))</f>
        <v>n-c</v>
      </c>
      <c r="I23" s="37" t="str">
        <f aca="false">IF(H23="n-c","n-c",IF(H23&gt;0.01,0.01,IF(H23&lt;-0.01,-0.01,0)))</f>
        <v>n-c</v>
      </c>
      <c r="J23" s="38" t="str">
        <f aca="false">IF(I23="n-c","n-c",ROUND(F23,2)+I23)</f>
        <v>n-c</v>
      </c>
      <c r="K23" s="39" t="str">
        <f aca="false">IF(B23="n-c","n-c",IF(B23=$G$4,D23,ROUND(IF($E$3="standard",-PPMT($G$3,B23,$G$4,$C$3),IF($E$3="linear",$C$3/$G$4,IF(B23=$G$4,$C$3,0))),2)))</f>
        <v>n-c</v>
      </c>
      <c r="L23" s="40" t="str">
        <f aca="false">IF(B23="n-c","n-c",SUM($K$9:K23))</f>
        <v>n-c</v>
      </c>
      <c r="M23" s="40" t="str">
        <f aca="false">IF(B23="n-c","n-c",SUM($J$9:J23))</f>
        <v>n-c</v>
      </c>
      <c r="N23" s="30" t="str">
        <f aca="false">IF(B23="n-c","n-c",J23+K23)</f>
        <v>n-c</v>
      </c>
      <c r="O23" s="30" t="n">
        <f aca="false">IF(OR(B23&lt;$K$3,B23&gt;$K$4),0,IF(B23=$K$4,0,N23*(1+$N$3*($K$5-C23)/365)))</f>
        <v>0</v>
      </c>
      <c r="P23" s="30" t="str">
        <f aca="false">IF(OR(B23&lt;$K$3,B23&gt;$K$4),N23,IF(B23&lt;$K$4,0,N23+SUM($O$8:$O$68)))</f>
        <v>n-c</v>
      </c>
    </row>
    <row r="24" customFormat="false" ht="16" hidden="false" customHeight="false" outlineLevel="0" collapsed="false">
      <c r="B24" s="32" t="str">
        <f aca="false">IF(ISERROR(IF(B23+1&lt;=$G$4,B23+1,"n-c")),"n-c",IF(B23+1&lt;=$G$4,B23+1,"n-c"))</f>
        <v>n-c</v>
      </c>
      <c r="C24" s="33" t="str">
        <f aca="false">IF(B24&lt;&gt;"n-c",IF($E$4="mensuel",EDATE($E$5,B24),IF($E$4="trimestriel",EDATE($E$5,3*B24),IF($E$4="semestriel",EDATE($E$5,6*B24),EDATE($E$5,12*B24)))),"n-c")</f>
        <v>n-c</v>
      </c>
      <c r="D24" s="34" t="str">
        <f aca="false">IF(B24="n-c","n-c",E23)</f>
        <v>n-c</v>
      </c>
      <c r="E24" s="34" t="str">
        <f aca="false">IF(B24="n-c","n-c",D24-K24)</f>
        <v>n-c</v>
      </c>
      <c r="F24" s="35" t="str">
        <f aca="false">IF(B24&lt;&gt;"n-c",IF($E$3="standard",-IPMT($G$3,B24,$G$4,$C$3),IF($E$3="linear",D24*$G$3,D24*$G$3)),"n-c")</f>
        <v>n-c</v>
      </c>
      <c r="G24" s="36" t="str">
        <f aca="false">IF(ISERROR(F24-ROUND(F24,2)),"n-c",F24-ROUND(F24,2))</f>
        <v>n-c</v>
      </c>
      <c r="H24" s="36" t="str">
        <f aca="false">IF(G24="n-c","n-c",SUM(G$9:$G24)-SUM(I$9:$I23))</f>
        <v>n-c</v>
      </c>
      <c r="I24" s="37" t="str">
        <f aca="false">IF(H24="n-c","n-c",IF(H24&gt;0.01,0.01,IF(H24&lt;-0.01,-0.01,0)))</f>
        <v>n-c</v>
      </c>
      <c r="J24" s="38" t="str">
        <f aca="false">IF(I24="n-c","n-c",ROUND(F24,2)+I24)</f>
        <v>n-c</v>
      </c>
      <c r="K24" s="39" t="str">
        <f aca="false">IF(B24="n-c","n-c",IF(B24=$G$4,D24,ROUND(IF($E$3="standard",-PPMT($G$3,B24,$G$4,$C$3),IF($E$3="linear",$C$3/$G$4,IF(B24=$G$4,$C$3,0))),2)))</f>
        <v>n-c</v>
      </c>
      <c r="L24" s="40" t="str">
        <f aca="false">IF(B24="n-c","n-c",SUM($K$9:K24))</f>
        <v>n-c</v>
      </c>
      <c r="M24" s="40" t="str">
        <f aca="false">IF(B24="n-c","n-c",SUM($J$9:J24))</f>
        <v>n-c</v>
      </c>
      <c r="N24" s="30" t="str">
        <f aca="false">IF(B24="n-c","n-c",J24+K24)</f>
        <v>n-c</v>
      </c>
      <c r="O24" s="30" t="n">
        <f aca="false">IF(OR(B24&lt;$K$3,B24&gt;$K$4),0,IF(B24=$K$4,0,N24*(1+$N$3*($K$5-C24)/365)))</f>
        <v>0</v>
      </c>
      <c r="P24" s="30" t="str">
        <f aca="false">IF(OR(B24&lt;$K$3,B24&gt;$K$4),N24,IF(B24&lt;$K$4,0,N24+SUM($O$8:$O$68)))</f>
        <v>n-c</v>
      </c>
    </row>
    <row r="25" customFormat="false" ht="16" hidden="false" customHeight="false" outlineLevel="0" collapsed="false">
      <c r="B25" s="32" t="str">
        <f aca="false">IF(ISERROR(IF(B24+1&lt;=$G$4,B24+1,"n-c")),"n-c",IF(B24+1&lt;=$G$4,B24+1,"n-c"))</f>
        <v>n-c</v>
      </c>
      <c r="C25" s="33" t="str">
        <f aca="false">IF(B25&lt;&gt;"n-c",IF($E$4="mensuel",EDATE($E$5,B25),IF($E$4="trimestriel",EDATE($E$5,3*B25),IF($E$4="semestriel",EDATE($E$5,6*B25),EDATE($E$5,12*B25)))),"n-c")</f>
        <v>n-c</v>
      </c>
      <c r="D25" s="34" t="str">
        <f aca="false">IF(B25="n-c","n-c",E24)</f>
        <v>n-c</v>
      </c>
      <c r="E25" s="34" t="str">
        <f aca="false">IF(B25="n-c","n-c",D25-K25)</f>
        <v>n-c</v>
      </c>
      <c r="F25" s="35" t="str">
        <f aca="false">IF(B25&lt;&gt;"n-c",IF($E$3="standard",-IPMT($G$3,B25,$G$4,$C$3),IF($E$3="linear",D25*$G$3,D25*$G$3)),"n-c")</f>
        <v>n-c</v>
      </c>
      <c r="G25" s="36" t="str">
        <f aca="false">IF(ISERROR(F25-ROUND(F25,2)),"n-c",F25-ROUND(F25,2))</f>
        <v>n-c</v>
      </c>
      <c r="H25" s="36" t="str">
        <f aca="false">IF(G25="n-c","n-c",SUM(G$9:$G25)-SUM(I$9:$I24))</f>
        <v>n-c</v>
      </c>
      <c r="I25" s="37" t="str">
        <f aca="false">IF(H25="n-c","n-c",IF(H25&gt;0.01,0.01,IF(H25&lt;-0.01,-0.01,0)))</f>
        <v>n-c</v>
      </c>
      <c r="J25" s="38" t="str">
        <f aca="false">IF(I25="n-c","n-c",ROUND(F25,2)+I25)</f>
        <v>n-c</v>
      </c>
      <c r="K25" s="39" t="str">
        <f aca="false">IF(B25="n-c","n-c",IF(B25=$G$4,D25,ROUND(IF($E$3="standard",-PPMT($G$3,B25,$G$4,$C$3),IF($E$3="linear",$C$3/$G$4,IF(B25=$G$4,$C$3,0))),2)))</f>
        <v>n-c</v>
      </c>
      <c r="L25" s="40" t="str">
        <f aca="false">IF(B25="n-c","n-c",SUM($K$9:K25))</f>
        <v>n-c</v>
      </c>
      <c r="M25" s="40" t="str">
        <f aca="false">IF(B25="n-c","n-c",SUM($J$9:J25))</f>
        <v>n-c</v>
      </c>
      <c r="N25" s="30" t="str">
        <f aca="false">IF(B25="n-c","n-c",J25+K25)</f>
        <v>n-c</v>
      </c>
      <c r="O25" s="30" t="n">
        <f aca="false">IF(OR(B25&lt;$K$3,B25&gt;$K$4),0,IF(B25=$K$4,0,N25*(1+$N$3*($K$5-C25)/365)))</f>
        <v>0</v>
      </c>
      <c r="P25" s="30" t="str">
        <f aca="false">IF(OR(B25&lt;$K$3,B25&gt;$K$4),N25,IF(B25&lt;$K$4,0,N25+SUM($O$8:$O$68)))</f>
        <v>n-c</v>
      </c>
    </row>
    <row r="26" customFormat="false" ht="16" hidden="false" customHeight="false" outlineLevel="0" collapsed="false">
      <c r="B26" s="32" t="str">
        <f aca="false">IF(ISERROR(IF(B25+1&lt;=$G$4,B25+1,"n-c")),"n-c",IF(B25+1&lt;=$G$4,B25+1,"n-c"))</f>
        <v>n-c</v>
      </c>
      <c r="C26" s="33" t="str">
        <f aca="false">IF(B26&lt;&gt;"n-c",IF($E$4="mensuel",EDATE($E$5,B26),IF($E$4="trimestriel",EDATE($E$5,3*B26),IF($E$4="semestriel",EDATE($E$5,6*B26),EDATE($E$5,12*B26)))),"n-c")</f>
        <v>n-c</v>
      </c>
      <c r="D26" s="34" t="str">
        <f aca="false">IF(B26="n-c","n-c",E25)</f>
        <v>n-c</v>
      </c>
      <c r="E26" s="34" t="str">
        <f aca="false">IF(B26="n-c","n-c",D26-K26)</f>
        <v>n-c</v>
      </c>
      <c r="F26" s="35" t="str">
        <f aca="false">IF(B26&lt;&gt;"n-c",IF($E$3="standard",-IPMT($G$3,B26,$G$4,$C$3),IF($E$3="linear",D26*$G$3,D26*$G$3)),"n-c")</f>
        <v>n-c</v>
      </c>
      <c r="G26" s="36" t="str">
        <f aca="false">IF(ISERROR(F26-ROUND(F26,2)),"n-c",F26-ROUND(F26,2))</f>
        <v>n-c</v>
      </c>
      <c r="H26" s="36" t="str">
        <f aca="false">IF(G26="n-c","n-c",SUM(G$9:$G26)-SUM(I$9:$I25))</f>
        <v>n-c</v>
      </c>
      <c r="I26" s="37" t="str">
        <f aca="false">IF(H26="n-c","n-c",IF(H26&gt;0.01,0.01,IF(H26&lt;-0.01,-0.01,0)))</f>
        <v>n-c</v>
      </c>
      <c r="J26" s="38" t="str">
        <f aca="false">IF(I26="n-c","n-c",ROUND(F26,2)+I26)</f>
        <v>n-c</v>
      </c>
      <c r="K26" s="39" t="str">
        <f aca="false">IF(B26="n-c","n-c",IF(B26=$G$4,D26,ROUND(IF($E$3="standard",-PPMT($G$3,B26,$G$4,$C$3),IF($E$3="linear",$C$3/$G$4,IF(B26=$G$4,$C$3,0))),2)))</f>
        <v>n-c</v>
      </c>
      <c r="L26" s="40" t="str">
        <f aca="false">IF(B26="n-c","n-c",SUM($K$9:K26))</f>
        <v>n-c</v>
      </c>
      <c r="M26" s="40" t="str">
        <f aca="false">IF(B26="n-c","n-c",SUM($J$9:J26))</f>
        <v>n-c</v>
      </c>
      <c r="N26" s="30" t="str">
        <f aca="false">IF(B26="n-c","n-c",J26+K26)</f>
        <v>n-c</v>
      </c>
      <c r="O26" s="30" t="n">
        <f aca="false">IF(OR(B26&lt;$K$3,B26&gt;$K$4),0,IF(B26=$K$4,0,N26*(1+$N$3*($K$5-C26)/365)))</f>
        <v>0</v>
      </c>
      <c r="P26" s="30" t="str">
        <f aca="false">IF(OR(B26&lt;$K$3,B26&gt;$K$4),N26,IF(B26&lt;$K$4,0,N26+SUM($O$8:$O$68)))</f>
        <v>n-c</v>
      </c>
    </row>
    <row r="27" customFormat="false" ht="16" hidden="false" customHeight="false" outlineLevel="0" collapsed="false">
      <c r="B27" s="32" t="str">
        <f aca="false">IF(ISERROR(IF(B26+1&lt;=$G$4,B26+1,"n-c")),"n-c",IF(B26+1&lt;=$G$4,B26+1,"n-c"))</f>
        <v>n-c</v>
      </c>
      <c r="C27" s="33" t="str">
        <f aca="false">IF(B27&lt;&gt;"n-c",IF($E$4="mensuel",EDATE($E$5,B27),IF($E$4="trimestriel",EDATE($E$5,3*B27),IF($E$4="semestriel",EDATE($E$5,6*B27),EDATE($E$5,12*B27)))),"n-c")</f>
        <v>n-c</v>
      </c>
      <c r="D27" s="34" t="str">
        <f aca="false">IF(B27="n-c","n-c",E26)</f>
        <v>n-c</v>
      </c>
      <c r="E27" s="34" t="str">
        <f aca="false">IF(B27="n-c","n-c",D27-K27)</f>
        <v>n-c</v>
      </c>
      <c r="F27" s="35" t="str">
        <f aca="false">IF(B27&lt;&gt;"n-c",IF($E$3="standard",-IPMT($G$3,B27,$G$4,$C$3),IF($E$3="linear",D27*$G$3,D27*$G$3)),"n-c")</f>
        <v>n-c</v>
      </c>
      <c r="G27" s="36" t="str">
        <f aca="false">IF(ISERROR(F27-ROUND(F27,2)),"n-c",F27-ROUND(F27,2))</f>
        <v>n-c</v>
      </c>
      <c r="H27" s="36" t="str">
        <f aca="false">IF(G27="n-c","n-c",SUM(G$9:$G27)-SUM(I$9:$I26))</f>
        <v>n-c</v>
      </c>
      <c r="I27" s="37" t="str">
        <f aca="false">IF(H27="n-c","n-c",IF(H27&gt;0.01,0.01,IF(H27&lt;-0.01,-0.01,0)))</f>
        <v>n-c</v>
      </c>
      <c r="J27" s="38" t="str">
        <f aca="false">IF(I27="n-c","n-c",ROUND(F27,2)+I27)</f>
        <v>n-c</v>
      </c>
      <c r="K27" s="39" t="str">
        <f aca="false">IF(B27="n-c","n-c",IF(B27=$G$4,D27,ROUND(IF($E$3="standard",-PPMT($G$3,B27,$G$4,$C$3),IF($E$3="linear",$C$3/$G$4,IF(B27=$G$4,$C$3,0))),2)))</f>
        <v>n-c</v>
      </c>
      <c r="L27" s="40" t="str">
        <f aca="false">IF(B27="n-c","n-c",SUM($K$9:K27))</f>
        <v>n-c</v>
      </c>
      <c r="M27" s="40" t="str">
        <f aca="false">IF(B27="n-c","n-c",SUM($J$9:J27))</f>
        <v>n-c</v>
      </c>
      <c r="N27" s="30" t="str">
        <f aca="false">IF(B27="n-c","n-c",J27+K27)</f>
        <v>n-c</v>
      </c>
      <c r="O27" s="30" t="n">
        <f aca="false">IF(OR(B27&lt;$K$3,B27&gt;$K$4),0,IF(B27=$K$4,0,N27*(1+$N$3*($K$5-C27)/365)))</f>
        <v>0</v>
      </c>
      <c r="P27" s="30" t="str">
        <f aca="false">IF(OR(B27&lt;$K$3,B27&gt;$K$4),N27,IF(B27&lt;$K$4,0,N27+SUM($O$8:$O$68)))</f>
        <v>n-c</v>
      </c>
    </row>
    <row r="28" customFormat="false" ht="16" hidden="false" customHeight="false" outlineLevel="0" collapsed="false">
      <c r="B28" s="32" t="str">
        <f aca="false">IF(ISERROR(IF(B27+1&lt;=$G$4,B27+1,"n-c")),"n-c",IF(B27+1&lt;=$G$4,B27+1,"n-c"))</f>
        <v>n-c</v>
      </c>
      <c r="C28" s="33" t="str">
        <f aca="false">IF(B28&lt;&gt;"n-c",IF($E$4="mensuel",EDATE($E$5,B28),IF($E$4="trimestriel",EDATE($E$5,3*B28),IF($E$4="semestriel",EDATE($E$5,6*B28),EDATE($E$5,12*B28)))),"n-c")</f>
        <v>n-c</v>
      </c>
      <c r="D28" s="34" t="str">
        <f aca="false">IF(B28="n-c","n-c",E27)</f>
        <v>n-c</v>
      </c>
      <c r="E28" s="34" t="str">
        <f aca="false">IF(B28="n-c","n-c",D28-K28)</f>
        <v>n-c</v>
      </c>
      <c r="F28" s="35" t="str">
        <f aca="false">IF(B28&lt;&gt;"n-c",IF($E$3="standard",-IPMT($G$3,B28,$G$4,$C$3),IF($E$3="linear",D28*$G$3,D28*$G$3)),"n-c")</f>
        <v>n-c</v>
      </c>
      <c r="G28" s="36" t="str">
        <f aca="false">IF(ISERROR(F28-ROUND(F28,2)),"n-c",F28-ROUND(F28,2))</f>
        <v>n-c</v>
      </c>
      <c r="H28" s="36" t="str">
        <f aca="false">IF(G28="n-c","n-c",SUM(G$9:$G28)-SUM(I$9:$I27))</f>
        <v>n-c</v>
      </c>
      <c r="I28" s="37" t="str">
        <f aca="false">IF(H28="n-c","n-c",IF(H28&gt;0.01,0.01,IF(H28&lt;-0.01,-0.01,0)))</f>
        <v>n-c</v>
      </c>
      <c r="J28" s="38" t="str">
        <f aca="false">IF(I28="n-c","n-c",ROUND(F28,2)+I28)</f>
        <v>n-c</v>
      </c>
      <c r="K28" s="39" t="str">
        <f aca="false">IF(B28="n-c","n-c",IF(B28=$G$4,D28,ROUND(IF($E$3="standard",-PPMT($G$3,B28,$G$4,$C$3),IF($E$3="linear",$C$3/$G$4,IF(B28=$G$4,$C$3,0))),2)))</f>
        <v>n-c</v>
      </c>
      <c r="L28" s="40" t="str">
        <f aca="false">IF(B28="n-c","n-c",SUM($K$9:K28))</f>
        <v>n-c</v>
      </c>
      <c r="M28" s="40" t="str">
        <f aca="false">IF(B28="n-c","n-c",SUM($J$9:J28))</f>
        <v>n-c</v>
      </c>
      <c r="N28" s="30" t="str">
        <f aca="false">IF(B28="n-c","n-c",J28+K28)</f>
        <v>n-c</v>
      </c>
      <c r="O28" s="30" t="n">
        <f aca="false">IF(OR(B28&lt;$K$3,B28&gt;$K$4),0,IF(B28=$K$4,0,N28*(1+$N$3*($K$5-C28)/365)))</f>
        <v>0</v>
      </c>
      <c r="P28" s="30" t="str">
        <f aca="false">IF(OR(B28&lt;$K$3,B28&gt;$K$4),N28,IF(B28&lt;$K$4,0,N28+SUM($O$8:$O$68)))</f>
        <v>n-c</v>
      </c>
    </row>
    <row r="29" customFormat="false" ht="16" hidden="false" customHeight="false" outlineLevel="0" collapsed="false">
      <c r="B29" s="32" t="str">
        <f aca="false">IF(ISERROR(IF(B28+1&lt;=$G$4,B28+1,"n-c")),"n-c",IF(B28+1&lt;=$G$4,B28+1,"n-c"))</f>
        <v>n-c</v>
      </c>
      <c r="C29" s="33" t="str">
        <f aca="false">IF(B29&lt;&gt;"n-c",IF($E$4="mensuel",EDATE($E$5,B29),IF($E$4="trimestriel",EDATE($E$5,3*B29),IF($E$4="semestriel",EDATE($E$5,6*B29),EDATE($E$5,12*B29)))),"n-c")</f>
        <v>n-c</v>
      </c>
      <c r="D29" s="34" t="str">
        <f aca="false">IF(B29="n-c","n-c",E28)</f>
        <v>n-c</v>
      </c>
      <c r="E29" s="34" t="str">
        <f aca="false">IF(B29="n-c","n-c",D29-K29)</f>
        <v>n-c</v>
      </c>
      <c r="F29" s="35" t="str">
        <f aca="false">IF(B29&lt;&gt;"n-c",IF($E$3="standard",-IPMT($G$3,B29,$G$4,$C$3),IF($E$3="linear",D29*$G$3,D29*$G$3)),"n-c")</f>
        <v>n-c</v>
      </c>
      <c r="G29" s="36" t="str">
        <f aca="false">IF(ISERROR(F29-ROUND(F29,2)),"n-c",F29-ROUND(F29,2))</f>
        <v>n-c</v>
      </c>
      <c r="H29" s="36" t="str">
        <f aca="false">IF(G29="n-c","n-c",SUM(G$9:$G29)-SUM(I$9:$I28))</f>
        <v>n-c</v>
      </c>
      <c r="I29" s="37" t="str">
        <f aca="false">IF(H29="n-c","n-c",IF(H29&gt;0.01,0.01,IF(H29&lt;-0.01,-0.01,0)))</f>
        <v>n-c</v>
      </c>
      <c r="J29" s="38" t="str">
        <f aca="false">IF(I29="n-c","n-c",ROUND(F29,2)+I29)</f>
        <v>n-c</v>
      </c>
      <c r="K29" s="39" t="str">
        <f aca="false">IF(B29="n-c","n-c",IF(B29=$G$4,D29,ROUND(IF($E$3="standard",-PPMT($G$3,B29,$G$4,$C$3),IF($E$3="linear",$C$3/$G$4,IF(B29=$G$4,$C$3,0))),2)))</f>
        <v>n-c</v>
      </c>
      <c r="L29" s="40" t="str">
        <f aca="false">IF(B29="n-c","n-c",SUM($K$9:K29))</f>
        <v>n-c</v>
      </c>
      <c r="M29" s="40" t="str">
        <f aca="false">IF(B29="n-c","n-c",SUM($J$9:J29))</f>
        <v>n-c</v>
      </c>
      <c r="N29" s="30" t="str">
        <f aca="false">IF(B29="n-c","n-c",J29+K29)</f>
        <v>n-c</v>
      </c>
      <c r="O29" s="30" t="n">
        <f aca="false">IF(OR(B29&lt;$K$3,B29&gt;$K$4),0,IF(B29=$K$4,0,N29*(1+$N$3*($K$5-C29)/365)))</f>
        <v>0</v>
      </c>
      <c r="P29" s="30" t="str">
        <f aca="false">IF(OR(B29&lt;$K$3,B29&gt;$K$4),N29,IF(B29&lt;$K$4,0,N29+SUM($O$8:$O$68)))</f>
        <v>n-c</v>
      </c>
    </row>
    <row r="30" customFormat="false" ht="16" hidden="false" customHeight="false" outlineLevel="0" collapsed="false">
      <c r="B30" s="32" t="str">
        <f aca="false">IF(ISERROR(IF(B29+1&lt;=$G$4,B29+1,"n-c")),"n-c",IF(B29+1&lt;=$G$4,B29+1,"n-c"))</f>
        <v>n-c</v>
      </c>
      <c r="C30" s="33" t="str">
        <f aca="false">IF(B30&lt;&gt;"n-c",IF($E$4="mensuel",EDATE($E$5,B30),IF($E$4="trimestriel",EDATE($E$5,3*B30),IF($E$4="semestriel",EDATE($E$5,6*B30),EDATE($E$5,12*B30)))),"n-c")</f>
        <v>n-c</v>
      </c>
      <c r="D30" s="34" t="str">
        <f aca="false">IF(B30="n-c","n-c",E29)</f>
        <v>n-c</v>
      </c>
      <c r="E30" s="34" t="str">
        <f aca="false">IF(B30="n-c","n-c",D30-K30)</f>
        <v>n-c</v>
      </c>
      <c r="F30" s="35" t="str">
        <f aca="false">IF(B30&lt;&gt;"n-c",IF($E$3="standard",-IPMT($G$3,B30,$G$4,$C$3),IF($E$3="linear",D30*$G$3,D30*$G$3)),"n-c")</f>
        <v>n-c</v>
      </c>
      <c r="G30" s="36" t="str">
        <f aca="false">IF(ISERROR(F30-ROUND(F30,2)),"n-c",F30-ROUND(F30,2))</f>
        <v>n-c</v>
      </c>
      <c r="H30" s="36" t="str">
        <f aca="false">IF(G30="n-c","n-c",SUM(G$9:$G30)-SUM(I$9:$I29))</f>
        <v>n-c</v>
      </c>
      <c r="I30" s="37" t="str">
        <f aca="false">IF(H30="n-c","n-c",IF(H30&gt;0.01,0.01,IF(H30&lt;-0.01,-0.01,0)))</f>
        <v>n-c</v>
      </c>
      <c r="J30" s="38" t="str">
        <f aca="false">IF(I30="n-c","n-c",ROUND(F30,2)+I30)</f>
        <v>n-c</v>
      </c>
      <c r="K30" s="39" t="str">
        <f aca="false">IF(B30="n-c","n-c",IF(B30=$G$4,D30,ROUND(IF($E$3="standard",-PPMT($G$3,B30,$G$4,$C$3),IF($E$3="linear",$C$3/$G$4,IF(B30=$G$4,$C$3,0))),2)))</f>
        <v>n-c</v>
      </c>
      <c r="L30" s="40" t="str">
        <f aca="false">IF(B30="n-c","n-c",SUM($K$9:K30))</f>
        <v>n-c</v>
      </c>
      <c r="M30" s="40" t="str">
        <f aca="false">IF(B30="n-c","n-c",SUM($J$9:J30))</f>
        <v>n-c</v>
      </c>
      <c r="N30" s="30" t="str">
        <f aca="false">IF(B30="n-c","n-c",J30+K30)</f>
        <v>n-c</v>
      </c>
      <c r="O30" s="30" t="n">
        <f aca="false">IF(OR(B30&lt;$K$3,B30&gt;$K$4),0,IF(B30=$K$4,0,N30*(1+$N$3*($K$5-C30)/365)))</f>
        <v>0</v>
      </c>
      <c r="P30" s="30" t="str">
        <f aca="false">IF(OR(B30&lt;$K$3,B30&gt;$K$4),N30,IF(B30&lt;$K$4,0,N30+SUM($O$8:$O$68)))</f>
        <v>n-c</v>
      </c>
    </row>
    <row r="31" customFormat="false" ht="16" hidden="false" customHeight="false" outlineLevel="0" collapsed="false">
      <c r="B31" s="32" t="str">
        <f aca="false">IF(ISERROR(IF(B30+1&lt;=$G$4,B30+1,"n-c")),"n-c",IF(B30+1&lt;=$G$4,B30+1,"n-c"))</f>
        <v>n-c</v>
      </c>
      <c r="C31" s="33" t="str">
        <f aca="false">IF(B31&lt;&gt;"n-c",IF($E$4="mensuel",EDATE($E$5,B31),IF($E$4="trimestriel",EDATE($E$5,3*B31),IF($E$4="semestriel",EDATE($E$5,6*B31),EDATE($E$5,12*B31)))),"n-c")</f>
        <v>n-c</v>
      </c>
      <c r="D31" s="34" t="str">
        <f aca="false">IF(B31="n-c","n-c",E30)</f>
        <v>n-c</v>
      </c>
      <c r="E31" s="34" t="str">
        <f aca="false">IF(B31="n-c","n-c",D31-K31)</f>
        <v>n-c</v>
      </c>
      <c r="F31" s="35" t="str">
        <f aca="false">IF(B31&lt;&gt;"n-c",IF($E$3="standard",-IPMT($G$3,B31,$G$4,$C$3),IF($E$3="linear",D31*$G$3,D31*$G$3)),"n-c")</f>
        <v>n-c</v>
      </c>
      <c r="G31" s="36" t="str">
        <f aca="false">IF(ISERROR(F31-ROUND(F31,2)),"n-c",F31-ROUND(F31,2))</f>
        <v>n-c</v>
      </c>
      <c r="H31" s="36" t="str">
        <f aca="false">IF(G31="n-c","n-c",SUM(G$9:$G31)-SUM(I$9:$I30))</f>
        <v>n-c</v>
      </c>
      <c r="I31" s="37" t="str">
        <f aca="false">IF(H31="n-c","n-c",IF(H31&gt;0.01,0.01,IF(H31&lt;-0.01,-0.01,0)))</f>
        <v>n-c</v>
      </c>
      <c r="J31" s="38" t="str">
        <f aca="false">IF(I31="n-c","n-c",ROUND(F31,2)+I31)</f>
        <v>n-c</v>
      </c>
      <c r="K31" s="39" t="str">
        <f aca="false">IF(B31="n-c","n-c",IF(B31=$G$4,D31,ROUND(IF($E$3="standard",-PPMT($G$3,B31,$G$4,$C$3),IF($E$3="linear",$C$3/$G$4,IF(B31=$G$4,$C$3,0))),2)))</f>
        <v>n-c</v>
      </c>
      <c r="L31" s="40" t="str">
        <f aca="false">IF(B31="n-c","n-c",SUM($K$9:K31))</f>
        <v>n-c</v>
      </c>
      <c r="M31" s="40" t="str">
        <f aca="false">IF(B31="n-c","n-c",SUM($J$9:J31))</f>
        <v>n-c</v>
      </c>
      <c r="N31" s="30" t="str">
        <f aca="false">IF(B31="n-c","n-c",J31+K31)</f>
        <v>n-c</v>
      </c>
      <c r="O31" s="30" t="n">
        <f aca="false">IF(OR(B31&lt;$K$3,B31&gt;$K$4),0,IF(B31=$K$4,0,N31*(1+$N$3*($K$5-C31)/365)))</f>
        <v>0</v>
      </c>
      <c r="P31" s="30" t="str">
        <f aca="false">IF(OR(B31&lt;$K$3,B31&gt;$K$4),N31,IF(B31&lt;$K$4,0,N31+SUM($O$8:$O$68)))</f>
        <v>n-c</v>
      </c>
    </row>
    <row r="32" customFormat="false" ht="16" hidden="false" customHeight="false" outlineLevel="0" collapsed="false">
      <c r="B32" s="32" t="str">
        <f aca="false">IF(ISERROR(IF(B31+1&lt;=$G$4,B31+1,"n-c")),"n-c",IF(B31+1&lt;=$G$4,B31+1,"n-c"))</f>
        <v>n-c</v>
      </c>
      <c r="C32" s="33" t="str">
        <f aca="false">IF(B32&lt;&gt;"n-c",IF($E$4="mensuel",EDATE($E$5,B32),IF($E$4="trimestriel",EDATE($E$5,3*B32),IF($E$4="semestriel",EDATE($E$5,6*B32),EDATE($E$5,12*B32)))),"n-c")</f>
        <v>n-c</v>
      </c>
      <c r="D32" s="34" t="str">
        <f aca="false">IF(B32="n-c","n-c",E31)</f>
        <v>n-c</v>
      </c>
      <c r="E32" s="34" t="str">
        <f aca="false">IF(B32="n-c","n-c",D32-K32)</f>
        <v>n-c</v>
      </c>
      <c r="F32" s="35" t="str">
        <f aca="false">IF(B32&lt;&gt;"n-c",IF($E$3="standard",-IPMT($G$3,B32,$G$4,$C$3),IF($E$3="linear",D32*$G$3,D32*$G$3)),"n-c")</f>
        <v>n-c</v>
      </c>
      <c r="G32" s="36" t="str">
        <f aca="false">IF(ISERROR(F32-ROUND(F32,2)),"n-c",F32-ROUND(F32,2))</f>
        <v>n-c</v>
      </c>
      <c r="H32" s="36" t="str">
        <f aca="false">IF(G32="n-c","n-c",SUM(G$9:$G32)-SUM(I$9:$I31))</f>
        <v>n-c</v>
      </c>
      <c r="I32" s="37" t="str">
        <f aca="false">IF(H32="n-c","n-c",IF(H32&gt;0.01,0.01,IF(H32&lt;-0.01,-0.01,0)))</f>
        <v>n-c</v>
      </c>
      <c r="J32" s="38" t="str">
        <f aca="false">IF(I32="n-c","n-c",ROUND(F32,2)+I32)</f>
        <v>n-c</v>
      </c>
      <c r="K32" s="39" t="str">
        <f aca="false">IF(B32="n-c","n-c",IF(B32=$G$4,D32,ROUND(IF($E$3="standard",-PPMT($G$3,B32,$G$4,$C$3),IF($E$3="linear",$C$3/$G$4,IF(B32=$G$4,$C$3,0))),2)))</f>
        <v>n-c</v>
      </c>
      <c r="L32" s="40" t="str">
        <f aca="false">IF(B32="n-c","n-c",SUM($K$9:K32))</f>
        <v>n-c</v>
      </c>
      <c r="M32" s="40" t="str">
        <f aca="false">IF(B32="n-c","n-c",SUM($J$9:J32))</f>
        <v>n-c</v>
      </c>
      <c r="N32" s="30" t="str">
        <f aca="false">IF(B32="n-c","n-c",J32+K32)</f>
        <v>n-c</v>
      </c>
      <c r="O32" s="30" t="n">
        <f aca="false">IF(OR(B32&lt;$K$3,B32&gt;$K$4),0,IF(B32=$K$4,0,N32*(1+$N$3*($K$5-C32)/365)))</f>
        <v>0</v>
      </c>
      <c r="P32" s="30" t="str">
        <f aca="false">IF(OR(B32&lt;$K$3,B32&gt;$K$4),N32,IF(B32&lt;$K$4,0,N32+SUM($O$8:$O$68)))</f>
        <v>n-c</v>
      </c>
    </row>
    <row r="33" customFormat="false" ht="16" hidden="false" customHeight="false" outlineLevel="0" collapsed="false">
      <c r="B33" s="32" t="str">
        <f aca="false">IF(ISERROR(IF(B32+1&lt;=$G$4,B32+1,"n-c")),"n-c",IF(B32+1&lt;=$G$4,B32+1,"n-c"))</f>
        <v>n-c</v>
      </c>
      <c r="C33" s="33" t="str">
        <f aca="false">IF(B33&lt;&gt;"n-c",IF($E$4="mensuel",EDATE($E$5,B33),IF($E$4="trimestriel",EDATE($E$5,3*B33),IF($E$4="semestriel",EDATE($E$5,6*B33),EDATE($E$5,12*B33)))),"n-c")</f>
        <v>n-c</v>
      </c>
      <c r="D33" s="34" t="str">
        <f aca="false">IF(B33="n-c","n-c",E32)</f>
        <v>n-c</v>
      </c>
      <c r="E33" s="34" t="str">
        <f aca="false">IF(B33="n-c","n-c",D33-K33)</f>
        <v>n-c</v>
      </c>
      <c r="F33" s="35" t="str">
        <f aca="false">IF(B33&lt;&gt;"n-c",IF($E$3="standard",-IPMT($G$3,B33,$G$4,$C$3),IF($E$3="linear",D33*$G$3,D33*$G$3)),"n-c")</f>
        <v>n-c</v>
      </c>
      <c r="G33" s="36" t="str">
        <f aca="false">IF(ISERROR(F33-ROUND(F33,2)),"n-c",F33-ROUND(F33,2))</f>
        <v>n-c</v>
      </c>
      <c r="H33" s="36" t="str">
        <f aca="false">IF(G33="n-c","n-c",SUM(G$9:$G33)-SUM(I$9:$I32))</f>
        <v>n-c</v>
      </c>
      <c r="I33" s="37" t="str">
        <f aca="false">IF(H33="n-c","n-c",IF(H33&gt;0.01,0.01,IF(H33&lt;-0.01,-0.01,0)))</f>
        <v>n-c</v>
      </c>
      <c r="J33" s="38" t="str">
        <f aca="false">IF(I33="n-c","n-c",ROUND(F33,2)+I33)</f>
        <v>n-c</v>
      </c>
      <c r="K33" s="39" t="str">
        <f aca="false">IF(B33="n-c","n-c",IF(B33=$G$4,D33,ROUND(IF($E$3="standard",-PPMT($G$3,B33,$G$4,$C$3),IF($E$3="linear",$C$3/$G$4,IF(B33=$G$4,$C$3,0))),2)))</f>
        <v>n-c</v>
      </c>
      <c r="L33" s="40" t="str">
        <f aca="false">IF(B33="n-c","n-c",SUM($K$9:K33))</f>
        <v>n-c</v>
      </c>
      <c r="M33" s="40" t="str">
        <f aca="false">IF(B33="n-c","n-c",SUM($J$9:J33))</f>
        <v>n-c</v>
      </c>
      <c r="N33" s="30" t="str">
        <f aca="false">IF(B33="n-c","n-c",J33+K33)</f>
        <v>n-c</v>
      </c>
      <c r="O33" s="30" t="n">
        <f aca="false">IF(OR(B33&lt;$K$3,B33&gt;$K$4),0,IF(B33=$K$4,0,N33*(1+$N$3*($K$5-C33)/365)))</f>
        <v>0</v>
      </c>
      <c r="P33" s="30" t="str">
        <f aca="false">IF(OR(B33&lt;$K$3,B33&gt;$K$4),N33,IF(B33&lt;$K$4,0,N33+SUM($O$8:$O$68)))</f>
        <v>n-c</v>
      </c>
    </row>
    <row r="34" customFormat="false" ht="16" hidden="false" customHeight="false" outlineLevel="0" collapsed="false">
      <c r="B34" s="32" t="str">
        <f aca="false">IF(ISERROR(IF(B33+1&lt;=$G$4,B33+1,"n-c")),"n-c",IF(B33+1&lt;=$G$4,B33+1,"n-c"))</f>
        <v>n-c</v>
      </c>
      <c r="C34" s="33" t="str">
        <f aca="false">IF(B34&lt;&gt;"n-c",IF($E$4="mensuel",EDATE($E$5,B34),IF($E$4="trimestriel",EDATE($E$5,3*B34),IF($E$4="semestriel",EDATE($E$5,6*B34),EDATE($E$5,12*B34)))),"n-c")</f>
        <v>n-c</v>
      </c>
      <c r="D34" s="34" t="str">
        <f aca="false">IF(B34="n-c","n-c",E33)</f>
        <v>n-c</v>
      </c>
      <c r="E34" s="34" t="str">
        <f aca="false">IF(B34="n-c","n-c",D34-K34)</f>
        <v>n-c</v>
      </c>
      <c r="F34" s="35" t="str">
        <f aca="false">IF(B34&lt;&gt;"n-c",IF($E$3="standard",-IPMT($G$3,B34,$G$4,$C$3),IF($E$3="linear",D34*$G$3,D34*$G$3)),"n-c")</f>
        <v>n-c</v>
      </c>
      <c r="G34" s="36" t="str">
        <f aca="false">IF(ISERROR(F34-ROUND(F34,2)),"n-c",F34-ROUND(F34,2))</f>
        <v>n-c</v>
      </c>
      <c r="H34" s="36" t="str">
        <f aca="false">IF(G34="n-c","n-c",SUM(G$9:$G34)-SUM(I$9:$I33))</f>
        <v>n-c</v>
      </c>
      <c r="I34" s="37" t="str">
        <f aca="false">IF(H34="n-c","n-c",IF(H34&gt;0.01,0.01,IF(H34&lt;-0.01,-0.01,0)))</f>
        <v>n-c</v>
      </c>
      <c r="J34" s="38" t="str">
        <f aca="false">IF(I34="n-c","n-c",ROUND(F34,2)+I34)</f>
        <v>n-c</v>
      </c>
      <c r="K34" s="39" t="str">
        <f aca="false">IF(B34="n-c","n-c",IF(B34=$G$4,D34,ROUND(IF($E$3="standard",-PPMT($G$3,B34,$G$4,$C$3),IF($E$3="linear",$C$3/$G$4,IF(B34=$G$4,$C$3,0))),2)))</f>
        <v>n-c</v>
      </c>
      <c r="L34" s="40" t="str">
        <f aca="false">IF(B34="n-c","n-c",SUM($K$9:K34))</f>
        <v>n-c</v>
      </c>
      <c r="M34" s="40" t="str">
        <f aca="false">IF(B34="n-c","n-c",SUM($J$9:J34))</f>
        <v>n-c</v>
      </c>
      <c r="N34" s="30" t="str">
        <f aca="false">IF(B34="n-c","n-c",J34+K34)</f>
        <v>n-c</v>
      </c>
      <c r="O34" s="30" t="n">
        <f aca="false">IF(OR(B34&lt;$K$3,B34&gt;$K$4),0,IF(B34=$K$4,0,N34*(1+$N$3*($K$5-C34)/365)))</f>
        <v>0</v>
      </c>
      <c r="P34" s="30" t="str">
        <f aca="false">IF(OR(B34&lt;$K$3,B34&gt;$K$4),N34,IF(B34&lt;$K$4,0,N34+SUM($O$8:$O$68)))</f>
        <v>n-c</v>
      </c>
    </row>
    <row r="35" customFormat="false" ht="16" hidden="false" customHeight="false" outlineLevel="0" collapsed="false">
      <c r="B35" s="32" t="str">
        <f aca="false">IF(ISERROR(IF(B34+1&lt;=$G$4,B34+1,"n-c")),"n-c",IF(B34+1&lt;=$G$4,B34+1,"n-c"))</f>
        <v>n-c</v>
      </c>
      <c r="C35" s="33" t="str">
        <f aca="false">IF(B35&lt;&gt;"n-c",IF($E$4="mensuel",EDATE($E$5,B35),IF($E$4="trimestriel",EDATE($E$5,3*B35),IF($E$4="semestriel",EDATE($E$5,6*B35),EDATE($E$5,12*B35)))),"n-c")</f>
        <v>n-c</v>
      </c>
      <c r="D35" s="34" t="str">
        <f aca="false">IF(B35="n-c","n-c",E34)</f>
        <v>n-c</v>
      </c>
      <c r="E35" s="34" t="str">
        <f aca="false">IF(B35="n-c","n-c",D35-K35)</f>
        <v>n-c</v>
      </c>
      <c r="F35" s="35" t="str">
        <f aca="false">IF(B35&lt;&gt;"n-c",IF($E$3="standard",-IPMT($G$3,B35,$G$4,$C$3),IF($E$3="linear",D35*$G$3,D35*$G$3)),"n-c")</f>
        <v>n-c</v>
      </c>
      <c r="G35" s="36" t="str">
        <f aca="false">IF(ISERROR(F35-ROUND(F35,2)),"n-c",F35-ROUND(F35,2))</f>
        <v>n-c</v>
      </c>
      <c r="H35" s="36" t="str">
        <f aca="false">IF(G35="n-c","n-c",SUM(G$9:$G35)-SUM(I$9:$I34))</f>
        <v>n-c</v>
      </c>
      <c r="I35" s="37" t="str">
        <f aca="false">IF(H35="n-c","n-c",IF(H35&gt;0.01,0.01,IF(H35&lt;-0.01,-0.01,0)))</f>
        <v>n-c</v>
      </c>
      <c r="J35" s="38" t="str">
        <f aca="false">IF(I35="n-c","n-c",ROUND(F35,2)+I35)</f>
        <v>n-c</v>
      </c>
      <c r="K35" s="39" t="str">
        <f aca="false">IF(B35="n-c","n-c",IF(B35=$G$4,D35,ROUND(IF($E$3="standard",-PPMT($G$3,B35,$G$4,$C$3),IF($E$3="linear",$C$3/$G$4,IF(B35=$G$4,$C$3,0))),2)))</f>
        <v>n-c</v>
      </c>
      <c r="L35" s="40" t="str">
        <f aca="false">IF(B35="n-c","n-c",SUM($K$9:K35))</f>
        <v>n-c</v>
      </c>
      <c r="M35" s="40" t="str">
        <f aca="false">IF(B35="n-c","n-c",SUM($J$9:J35))</f>
        <v>n-c</v>
      </c>
      <c r="N35" s="30" t="str">
        <f aca="false">IF(B35="n-c","n-c",J35+K35)</f>
        <v>n-c</v>
      </c>
      <c r="O35" s="30" t="n">
        <f aca="false">IF(OR(B35&lt;$K$3,B35&gt;$K$4),0,IF(B35=$K$4,0,N35*(1+$N$3*($K$5-C35)/365)))</f>
        <v>0</v>
      </c>
      <c r="P35" s="30" t="str">
        <f aca="false">IF(OR(B35&lt;$K$3,B35&gt;$K$4),N35,IF(B35&lt;$K$4,0,N35+SUM($O$8:$O$68)))</f>
        <v>n-c</v>
      </c>
    </row>
    <row r="36" customFormat="false" ht="16" hidden="false" customHeight="false" outlineLevel="0" collapsed="false">
      <c r="B36" s="32" t="str">
        <f aca="false">IF(ISERROR(IF(B35+1&lt;=$G$4,B35+1,"n-c")),"n-c",IF(B35+1&lt;=$G$4,B35+1,"n-c"))</f>
        <v>n-c</v>
      </c>
      <c r="C36" s="33" t="str">
        <f aca="false">IF(B36&lt;&gt;"n-c",IF($E$4="mensuel",EDATE($E$5,B36),IF($E$4="trimestriel",EDATE($E$5,3*B36),IF($E$4="semestriel",EDATE($E$5,6*B36),EDATE($E$5,12*B36)))),"n-c")</f>
        <v>n-c</v>
      </c>
      <c r="D36" s="34" t="str">
        <f aca="false">IF(B36="n-c","n-c",E35)</f>
        <v>n-c</v>
      </c>
      <c r="E36" s="34" t="str">
        <f aca="false">IF(B36="n-c","n-c",D36-K36)</f>
        <v>n-c</v>
      </c>
      <c r="F36" s="35" t="str">
        <f aca="false">IF(B36&lt;&gt;"n-c",IF($E$3="standard",-IPMT($G$3,B36,$G$4,$C$3),IF($E$3="linear",D36*$G$3,D36*$G$3)),"n-c")</f>
        <v>n-c</v>
      </c>
      <c r="G36" s="36" t="str">
        <f aca="false">IF(ISERROR(F36-ROUND(F36,2)),"n-c",F36-ROUND(F36,2))</f>
        <v>n-c</v>
      </c>
      <c r="H36" s="36" t="str">
        <f aca="false">IF(G36="n-c","n-c",SUM(G$9:$G36)-SUM(I$9:$I35))</f>
        <v>n-c</v>
      </c>
      <c r="I36" s="37" t="str">
        <f aca="false">IF(H36="n-c","n-c",IF(H36&gt;0.01,0.01,IF(H36&lt;-0.01,-0.01,0)))</f>
        <v>n-c</v>
      </c>
      <c r="J36" s="38" t="str">
        <f aca="false">IF(I36="n-c","n-c",ROUND(F36,2)+I36)</f>
        <v>n-c</v>
      </c>
      <c r="K36" s="39" t="str">
        <f aca="false">IF(B36="n-c","n-c",IF(B36=$G$4,D36,ROUND(IF($E$3="standard",-PPMT($G$3,B36,$G$4,$C$3),IF($E$3="linear",$C$3/$G$4,IF(B36=$G$4,$C$3,0))),2)))</f>
        <v>n-c</v>
      </c>
      <c r="L36" s="40" t="str">
        <f aca="false">IF(B36="n-c","n-c",SUM($K$9:K36))</f>
        <v>n-c</v>
      </c>
      <c r="M36" s="40" t="str">
        <f aca="false">IF(B36="n-c","n-c",SUM($J$9:J36))</f>
        <v>n-c</v>
      </c>
      <c r="N36" s="30" t="str">
        <f aca="false">IF(B36="n-c","n-c",J36+K36)</f>
        <v>n-c</v>
      </c>
      <c r="O36" s="30" t="n">
        <f aca="false">IF(OR(B36&lt;$K$3,B36&gt;$K$4),0,IF(B36=$K$4,0,N36*(1+$N$3*($K$5-C36)/365)))</f>
        <v>0</v>
      </c>
      <c r="P36" s="30" t="str">
        <f aca="false">IF(OR(B36&lt;$K$3,B36&gt;$K$4),N36,IF(B36&lt;$K$4,0,N36+SUM($O$8:$O$68)))</f>
        <v>n-c</v>
      </c>
    </row>
    <row r="37" customFormat="false" ht="16" hidden="false" customHeight="false" outlineLevel="0" collapsed="false">
      <c r="B37" s="32" t="str">
        <f aca="false">IF(ISERROR(IF(B36+1&lt;=$G$4,B36+1,"n-c")),"n-c",IF(B36+1&lt;=$G$4,B36+1,"n-c"))</f>
        <v>n-c</v>
      </c>
      <c r="C37" s="33" t="str">
        <f aca="false">IF(B37&lt;&gt;"n-c",IF($E$4="mensuel",EDATE($E$5,B37),IF($E$4="trimestriel",EDATE($E$5,3*B37),IF($E$4="semestriel",EDATE($E$5,6*B37),EDATE($E$5,12*B37)))),"n-c")</f>
        <v>n-c</v>
      </c>
      <c r="D37" s="34" t="str">
        <f aca="false">IF(B37="n-c","n-c",E36)</f>
        <v>n-c</v>
      </c>
      <c r="E37" s="34" t="str">
        <f aca="false">IF(B37="n-c","n-c",D37-K37)</f>
        <v>n-c</v>
      </c>
      <c r="F37" s="35" t="str">
        <f aca="false">IF(B37&lt;&gt;"n-c",IF($E$3="standard",-IPMT($G$3,B37,$G$4,$C$3),IF($E$3="linear",D37*$G$3,D37*$G$3)),"n-c")</f>
        <v>n-c</v>
      </c>
      <c r="G37" s="36" t="str">
        <f aca="false">IF(ISERROR(F37-ROUND(F37,2)),"n-c",F37-ROUND(F37,2))</f>
        <v>n-c</v>
      </c>
      <c r="H37" s="36" t="str">
        <f aca="false">IF(G37="n-c","n-c",SUM(G$9:$G37)-SUM(I$9:$I36))</f>
        <v>n-c</v>
      </c>
      <c r="I37" s="37" t="str">
        <f aca="false">IF(H37="n-c","n-c",IF(H37&gt;0.01,0.01,IF(H37&lt;-0.01,-0.01,0)))</f>
        <v>n-c</v>
      </c>
      <c r="J37" s="38" t="str">
        <f aca="false">IF(I37="n-c","n-c",ROUND(F37,2)+I37)</f>
        <v>n-c</v>
      </c>
      <c r="K37" s="39" t="str">
        <f aca="false">IF(B37="n-c","n-c",IF(B37=$G$4,D37,ROUND(IF($E$3="standard",-PPMT($G$3,B37,$G$4,$C$3),IF($E$3="linear",$C$3/$G$4,IF(B37=$G$4,$C$3,0))),2)))</f>
        <v>n-c</v>
      </c>
      <c r="L37" s="40" t="str">
        <f aca="false">IF(B37="n-c","n-c",SUM($K$9:K37))</f>
        <v>n-c</v>
      </c>
      <c r="M37" s="40" t="str">
        <f aca="false">IF(B37="n-c","n-c",SUM($J$9:J37))</f>
        <v>n-c</v>
      </c>
      <c r="N37" s="30" t="str">
        <f aca="false">IF(B37="n-c","n-c",J37+K37)</f>
        <v>n-c</v>
      </c>
      <c r="O37" s="30" t="n">
        <f aca="false">IF(OR(B37&lt;$K$3,B37&gt;$K$4),0,IF(B37=$K$4,0,N37*(1+$N$3*($K$5-C37)/365)))</f>
        <v>0</v>
      </c>
      <c r="P37" s="30" t="str">
        <f aca="false">IF(OR(B37&lt;$K$3,B37&gt;$K$4),N37,IF(B37&lt;$K$4,0,N37+SUM($O$8:$O$68)))</f>
        <v>n-c</v>
      </c>
    </row>
    <row r="38" customFormat="false" ht="16" hidden="false" customHeight="false" outlineLevel="0" collapsed="false">
      <c r="B38" s="32" t="str">
        <f aca="false">IF(ISERROR(IF(B37+1&lt;=$G$4,B37+1,"n-c")),"n-c",IF(B37+1&lt;=$G$4,B37+1,"n-c"))</f>
        <v>n-c</v>
      </c>
      <c r="C38" s="33" t="str">
        <f aca="false">IF(B38&lt;&gt;"n-c",IF($E$4="mensuel",EDATE($E$5,B38),IF($E$4="trimestriel",EDATE($E$5,3*B38),IF($E$4="semestriel",EDATE($E$5,6*B38),EDATE($E$5,12*B38)))),"n-c")</f>
        <v>n-c</v>
      </c>
      <c r="D38" s="34" t="str">
        <f aca="false">IF(B38="n-c","n-c",E37)</f>
        <v>n-c</v>
      </c>
      <c r="E38" s="34" t="str">
        <f aca="false">IF(B38="n-c","n-c",D38-K38)</f>
        <v>n-c</v>
      </c>
      <c r="F38" s="35" t="str">
        <f aca="false">IF(B38&lt;&gt;"n-c",IF($E$3="standard",-IPMT($G$3,B38,$G$4,$C$3),IF($E$3="linear",D38*$G$3,D38*$G$3)),"n-c")</f>
        <v>n-c</v>
      </c>
      <c r="G38" s="36" t="str">
        <f aca="false">IF(ISERROR(F38-ROUND(F38,2)),"n-c",F38-ROUND(F38,2))</f>
        <v>n-c</v>
      </c>
      <c r="H38" s="36" t="str">
        <f aca="false">IF(G38="n-c","n-c",SUM(G$9:$G38)-SUM(I$9:$I37))</f>
        <v>n-c</v>
      </c>
      <c r="I38" s="37" t="str">
        <f aca="false">IF(H38="n-c","n-c",IF(H38&gt;0.01,0.01,IF(H38&lt;-0.01,-0.01,0)))</f>
        <v>n-c</v>
      </c>
      <c r="J38" s="38" t="str">
        <f aca="false">IF(I38="n-c","n-c",ROUND(F38,2)+I38)</f>
        <v>n-c</v>
      </c>
      <c r="K38" s="39" t="str">
        <f aca="false">IF(B38="n-c","n-c",IF(B38=$G$4,D38,ROUND(IF($E$3="standard",-PPMT($G$3,B38,$G$4,$C$3),IF($E$3="linear",$C$3/$G$4,IF(B38=$G$4,$C$3,0))),2)))</f>
        <v>n-c</v>
      </c>
      <c r="L38" s="40" t="str">
        <f aca="false">IF(B38="n-c","n-c",SUM($K$9:K38))</f>
        <v>n-c</v>
      </c>
      <c r="M38" s="40" t="str">
        <f aca="false">IF(B38="n-c","n-c",SUM($J$9:J38))</f>
        <v>n-c</v>
      </c>
      <c r="N38" s="30" t="str">
        <f aca="false">IF(B38="n-c","n-c",J38+K38)</f>
        <v>n-c</v>
      </c>
      <c r="O38" s="30" t="n">
        <f aca="false">IF(OR(B38&lt;$K$3,B38&gt;$K$4),0,IF(B38=$K$4,0,N38*(1+$N$3*($K$5-C38)/365)))</f>
        <v>0</v>
      </c>
      <c r="P38" s="30" t="str">
        <f aca="false">IF(OR(B38&lt;$K$3,B38&gt;$K$4),N38,IF(B38&lt;$K$4,0,N38+SUM($O$8:$O$68)))</f>
        <v>n-c</v>
      </c>
    </row>
    <row r="39" customFormat="false" ht="16" hidden="false" customHeight="false" outlineLevel="0" collapsed="false">
      <c r="B39" s="32" t="str">
        <f aca="false">IF(ISERROR(IF(B38+1&lt;=$G$4,B38+1,"n-c")),"n-c",IF(B38+1&lt;=$G$4,B38+1,"n-c"))</f>
        <v>n-c</v>
      </c>
      <c r="C39" s="33" t="str">
        <f aca="false">IF(B39&lt;&gt;"n-c",IF($E$4="mensuel",EDATE($E$5,B39),IF($E$4="trimestriel",EDATE($E$5,3*B39),IF($E$4="semestriel",EDATE($E$5,6*B39),EDATE($E$5,12*B39)))),"n-c")</f>
        <v>n-c</v>
      </c>
      <c r="D39" s="34" t="str">
        <f aca="false">IF(B39="n-c","n-c",E38)</f>
        <v>n-c</v>
      </c>
      <c r="E39" s="34" t="str">
        <f aca="false">IF(B39="n-c","n-c",D39-K39)</f>
        <v>n-c</v>
      </c>
      <c r="F39" s="35" t="str">
        <f aca="false">IF(B39&lt;&gt;"n-c",IF($E$3="standard",-IPMT($G$3,B39,$G$4,$C$3),IF($E$3="linear",D39*$G$3,D39*$G$3)),"n-c")</f>
        <v>n-c</v>
      </c>
      <c r="G39" s="36" t="str">
        <f aca="false">IF(ISERROR(F39-ROUND(F39,2)),"n-c",F39-ROUND(F39,2))</f>
        <v>n-c</v>
      </c>
      <c r="H39" s="36" t="str">
        <f aca="false">IF(G39="n-c","n-c",SUM(G$9:$G39)-SUM(I$9:$I38))</f>
        <v>n-c</v>
      </c>
      <c r="I39" s="37" t="str">
        <f aca="false">IF(H39="n-c","n-c",IF(H39&gt;0.01,0.01,IF(H39&lt;-0.01,-0.01,0)))</f>
        <v>n-c</v>
      </c>
      <c r="J39" s="38" t="str">
        <f aca="false">IF(I39="n-c","n-c",ROUND(F39,2)+I39)</f>
        <v>n-c</v>
      </c>
      <c r="K39" s="39" t="str">
        <f aca="false">IF(B39="n-c","n-c",IF(B39=$G$4,D39,ROUND(IF($E$3="standard",-PPMT($G$3,B39,$G$4,$C$3),IF($E$3="linear",$C$3/$G$4,IF(B39=$G$4,$C$3,0))),2)))</f>
        <v>n-c</v>
      </c>
      <c r="L39" s="40" t="str">
        <f aca="false">IF(B39="n-c","n-c",SUM($K$9:K39))</f>
        <v>n-c</v>
      </c>
      <c r="M39" s="40" t="str">
        <f aca="false">IF(B39="n-c","n-c",SUM($J$9:J39))</f>
        <v>n-c</v>
      </c>
      <c r="N39" s="30" t="str">
        <f aca="false">IF(B39="n-c","n-c",J39+K39)</f>
        <v>n-c</v>
      </c>
      <c r="O39" s="30" t="n">
        <f aca="false">IF(OR(B39&lt;$K$3,B39&gt;$K$4),0,IF(B39=$K$4,0,N39*(1+$N$3*($K$5-C39)/365)))</f>
        <v>0</v>
      </c>
      <c r="P39" s="30" t="str">
        <f aca="false">IF(OR(B39&lt;$K$3,B39&gt;$K$4),N39,IF(B39&lt;$K$4,0,N39+SUM($O$8:$O$68)))</f>
        <v>n-c</v>
      </c>
    </row>
    <row r="40" customFormat="false" ht="16" hidden="false" customHeight="false" outlineLevel="0" collapsed="false">
      <c r="B40" s="32" t="str">
        <f aca="false">IF(ISERROR(IF(B39+1&lt;=$G$4,B39+1,"n-c")),"n-c",IF(B39+1&lt;=$G$4,B39+1,"n-c"))</f>
        <v>n-c</v>
      </c>
      <c r="C40" s="33" t="str">
        <f aca="false">IF(B40&lt;&gt;"n-c",IF($E$4="mensuel",EDATE($E$5,B40),IF($E$4="trimestriel",EDATE($E$5,3*B40),IF($E$4="semestriel",EDATE($E$5,6*B40),EDATE($E$5,12*B40)))),"n-c")</f>
        <v>n-c</v>
      </c>
      <c r="D40" s="34" t="str">
        <f aca="false">IF(B40="n-c","n-c",E39)</f>
        <v>n-c</v>
      </c>
      <c r="E40" s="34" t="str">
        <f aca="false">IF(B40="n-c","n-c",D40-K40)</f>
        <v>n-c</v>
      </c>
      <c r="F40" s="35" t="str">
        <f aca="false">IF(B40&lt;&gt;"n-c",IF($E$3="standard",-IPMT($G$3,B40,$G$4,$C$3),IF($E$3="linear",D40*$G$3,D40*$G$3)),"n-c")</f>
        <v>n-c</v>
      </c>
      <c r="G40" s="36" t="str">
        <f aca="false">IF(ISERROR(F40-ROUND(F40,2)),"n-c",F40-ROUND(F40,2))</f>
        <v>n-c</v>
      </c>
      <c r="H40" s="36" t="str">
        <f aca="false">IF(G40="n-c","n-c",SUM(G$9:$G40)-SUM(I$9:$I39))</f>
        <v>n-c</v>
      </c>
      <c r="I40" s="37" t="str">
        <f aca="false">IF(H40="n-c","n-c",IF(H40&gt;0.01,0.01,IF(H40&lt;-0.01,-0.01,0)))</f>
        <v>n-c</v>
      </c>
      <c r="J40" s="38" t="str">
        <f aca="false">IF(I40="n-c","n-c",ROUND(F40,2)+I40)</f>
        <v>n-c</v>
      </c>
      <c r="K40" s="39" t="str">
        <f aca="false">IF(B40="n-c","n-c",IF(B40=$G$4,D40,ROUND(IF($E$3="standard",-PPMT($G$3,B40,$G$4,$C$3),IF($E$3="linear",$C$3/$G$4,IF(B40=$G$4,$C$3,0))),2)))</f>
        <v>n-c</v>
      </c>
      <c r="L40" s="40" t="str">
        <f aca="false">IF(B40="n-c","n-c",SUM($K$9:K40))</f>
        <v>n-c</v>
      </c>
      <c r="M40" s="40" t="str">
        <f aca="false">IF(B40="n-c","n-c",SUM($J$9:J40))</f>
        <v>n-c</v>
      </c>
      <c r="N40" s="30" t="str">
        <f aca="false">IF(B40="n-c","n-c",J40+K40)</f>
        <v>n-c</v>
      </c>
      <c r="O40" s="30" t="n">
        <f aca="false">IF(OR(B40&lt;$K$3,B40&gt;$K$4),0,IF(B40=$K$4,0,N40*(1+$N$3*($K$5-C40)/365)))</f>
        <v>0</v>
      </c>
      <c r="P40" s="30" t="str">
        <f aca="false">IF(OR(B40&lt;$K$3,B40&gt;$K$4),N40,IF(B40&lt;$K$4,0,N40+SUM($O$8:$O$68)))</f>
        <v>n-c</v>
      </c>
    </row>
    <row r="41" customFormat="false" ht="16" hidden="false" customHeight="false" outlineLevel="0" collapsed="false">
      <c r="B41" s="32" t="str">
        <f aca="false">IF(ISERROR(IF(B40+1&lt;=$G$4,B40+1,"n-c")),"n-c",IF(B40+1&lt;=$G$4,B40+1,"n-c"))</f>
        <v>n-c</v>
      </c>
      <c r="C41" s="33" t="str">
        <f aca="false">IF(B41&lt;&gt;"n-c",IF($E$4="mensuel",EDATE($E$5,B41),IF($E$4="trimestriel",EDATE($E$5,3*B41),IF($E$4="semestriel",EDATE($E$5,6*B41),EDATE($E$5,12*B41)))),"n-c")</f>
        <v>n-c</v>
      </c>
      <c r="D41" s="34" t="str">
        <f aca="false">IF(B41="n-c","n-c",E40)</f>
        <v>n-c</v>
      </c>
      <c r="E41" s="34" t="str">
        <f aca="false">IF(B41="n-c","n-c",D41-K41)</f>
        <v>n-c</v>
      </c>
      <c r="F41" s="35" t="str">
        <f aca="false">IF(B41&lt;&gt;"n-c",IF($E$3="standard",-IPMT($G$3,B41,$G$4,$C$3),IF($E$3="linear",D41*$G$3,D41*$G$3)),"n-c")</f>
        <v>n-c</v>
      </c>
      <c r="G41" s="36" t="str">
        <f aca="false">IF(ISERROR(F41-ROUND(F41,2)),"n-c",F41-ROUND(F41,2))</f>
        <v>n-c</v>
      </c>
      <c r="H41" s="36" t="str">
        <f aca="false">IF(G41="n-c","n-c",SUM(G$9:$G41)-SUM(I$9:$I40))</f>
        <v>n-c</v>
      </c>
      <c r="I41" s="37" t="str">
        <f aca="false">IF(H41="n-c","n-c",IF(H41&gt;0.01,0.01,IF(H41&lt;-0.01,-0.01,0)))</f>
        <v>n-c</v>
      </c>
      <c r="J41" s="38" t="str">
        <f aca="false">IF(I41="n-c","n-c",ROUND(F41,2)+I41)</f>
        <v>n-c</v>
      </c>
      <c r="K41" s="39" t="str">
        <f aca="false">IF(B41="n-c","n-c",IF(B41=$G$4,D41,ROUND(IF($E$3="standard",-PPMT($G$3,B41,$G$4,$C$3),IF($E$3="linear",$C$3/$G$4,IF(B41=$G$4,$C$3,0))),2)))</f>
        <v>n-c</v>
      </c>
      <c r="L41" s="40" t="str">
        <f aca="false">IF(B41="n-c","n-c",SUM($K$9:K41))</f>
        <v>n-c</v>
      </c>
      <c r="M41" s="40" t="str">
        <f aca="false">IF(B41="n-c","n-c",SUM($J$9:J41))</f>
        <v>n-c</v>
      </c>
      <c r="N41" s="30" t="str">
        <f aca="false">IF(B41="n-c","n-c",J41+K41)</f>
        <v>n-c</v>
      </c>
      <c r="O41" s="30" t="n">
        <f aca="false">IF(OR(B41&lt;$K$3,B41&gt;$K$4),0,IF(B41=$K$4,0,N41*(1+$N$3*($K$5-C41)/365)))</f>
        <v>0</v>
      </c>
      <c r="P41" s="30" t="str">
        <f aca="false">IF(OR(B41&lt;$K$3,B41&gt;$K$4),N41,IF(B41&lt;$K$4,0,N41+SUM($O$8:$O$68)))</f>
        <v>n-c</v>
      </c>
    </row>
    <row r="42" customFormat="false" ht="16" hidden="false" customHeight="false" outlineLevel="0" collapsed="false">
      <c r="B42" s="32" t="str">
        <f aca="false">IF(ISERROR(IF(B41+1&lt;=$G$4,B41+1,"n-c")),"n-c",IF(B41+1&lt;=$G$4,B41+1,"n-c"))</f>
        <v>n-c</v>
      </c>
      <c r="C42" s="33" t="str">
        <f aca="false">IF(B42&lt;&gt;"n-c",IF($E$4="mensuel",EDATE($E$5,B42),IF($E$4="trimestriel",EDATE($E$5,3*B42),IF($E$4="semestriel",EDATE($E$5,6*B42),EDATE($E$5,12*B42)))),"n-c")</f>
        <v>n-c</v>
      </c>
      <c r="D42" s="34" t="str">
        <f aca="false">IF(B42="n-c","n-c",E41)</f>
        <v>n-c</v>
      </c>
      <c r="E42" s="34" t="str">
        <f aca="false">IF(B42="n-c","n-c",D42-K42)</f>
        <v>n-c</v>
      </c>
      <c r="F42" s="35" t="str">
        <f aca="false">IF(B42&lt;&gt;"n-c",IF($E$3="standard",-IPMT($G$3,B42,$G$4,$C$3),IF($E$3="linear",D42*$G$3,D42*$G$3)),"n-c")</f>
        <v>n-c</v>
      </c>
      <c r="G42" s="36" t="str">
        <f aca="false">IF(ISERROR(F42-ROUND(F42,2)),"n-c",F42-ROUND(F42,2))</f>
        <v>n-c</v>
      </c>
      <c r="H42" s="36" t="str">
        <f aca="false">IF(G42="n-c","n-c",SUM(G$9:$G42)-SUM(I$9:$I41))</f>
        <v>n-c</v>
      </c>
      <c r="I42" s="37" t="str">
        <f aca="false">IF(H42="n-c","n-c",IF(H42&gt;0.01,0.01,IF(H42&lt;-0.01,-0.01,0)))</f>
        <v>n-c</v>
      </c>
      <c r="J42" s="38" t="str">
        <f aca="false">IF(I42="n-c","n-c",ROUND(F42,2)+I42)</f>
        <v>n-c</v>
      </c>
      <c r="K42" s="39" t="str">
        <f aca="false">IF(B42="n-c","n-c",IF(B42=$G$4,D42,ROUND(IF($E$3="standard",-PPMT($G$3,B42,$G$4,$C$3),IF($E$3="linear",$C$3/$G$4,IF(B42=$G$4,$C$3,0))),2)))</f>
        <v>n-c</v>
      </c>
      <c r="L42" s="40" t="str">
        <f aca="false">IF(B42="n-c","n-c",SUM($K$9:K42))</f>
        <v>n-c</v>
      </c>
      <c r="M42" s="40" t="str">
        <f aca="false">IF(B42="n-c","n-c",SUM($J$9:J42))</f>
        <v>n-c</v>
      </c>
      <c r="N42" s="30" t="str">
        <f aca="false">IF(B42="n-c","n-c",J42+K42)</f>
        <v>n-c</v>
      </c>
      <c r="O42" s="30" t="n">
        <f aca="false">IF(OR(B42&lt;$K$3,B42&gt;$K$4),0,IF(B42=$K$4,0,N42*(1+$N$3*($K$5-C42)/365)))</f>
        <v>0</v>
      </c>
      <c r="P42" s="30" t="str">
        <f aca="false">IF(OR(B42&lt;$K$3,B42&gt;$K$4),N42,IF(B42&lt;$K$4,0,N42+SUM($O$8:$O$68)))</f>
        <v>n-c</v>
      </c>
    </row>
    <row r="43" customFormat="false" ht="16" hidden="false" customHeight="false" outlineLevel="0" collapsed="false">
      <c r="B43" s="32" t="str">
        <f aca="false">IF(ISERROR(IF(B42+1&lt;=$G$4,B42+1,"n-c")),"n-c",IF(B42+1&lt;=$G$4,B42+1,"n-c"))</f>
        <v>n-c</v>
      </c>
      <c r="C43" s="33" t="str">
        <f aca="false">IF(B43&lt;&gt;"n-c",IF($E$4="mensuel",EDATE($E$5,B43),IF($E$4="trimestriel",EDATE($E$5,3*B43),IF($E$4="semestriel",EDATE($E$5,6*B43),EDATE($E$5,12*B43)))),"n-c")</f>
        <v>n-c</v>
      </c>
      <c r="D43" s="34" t="str">
        <f aca="false">IF(B43="n-c","n-c",E42)</f>
        <v>n-c</v>
      </c>
      <c r="E43" s="34" t="str">
        <f aca="false">IF(B43="n-c","n-c",D43-K43)</f>
        <v>n-c</v>
      </c>
      <c r="F43" s="35" t="str">
        <f aca="false">IF(B43&lt;&gt;"n-c",IF($E$3="standard",-IPMT($G$3,B43,$G$4,$C$3),IF($E$3="linear",D43*$G$3,D43*$G$3)),"n-c")</f>
        <v>n-c</v>
      </c>
      <c r="G43" s="36" t="str">
        <f aca="false">IF(ISERROR(F43-ROUND(F43,2)),"n-c",F43-ROUND(F43,2))</f>
        <v>n-c</v>
      </c>
      <c r="H43" s="36" t="str">
        <f aca="false">IF(G43="n-c","n-c",SUM(G$9:$G43)-SUM(I$9:$I42))</f>
        <v>n-c</v>
      </c>
      <c r="I43" s="37" t="str">
        <f aca="false">IF(H43="n-c","n-c",IF(H43&gt;0.01,0.01,IF(H43&lt;-0.01,-0.01,0)))</f>
        <v>n-c</v>
      </c>
      <c r="J43" s="38" t="str">
        <f aca="false">IF(I43="n-c","n-c",ROUND(F43,2)+I43)</f>
        <v>n-c</v>
      </c>
      <c r="K43" s="39" t="str">
        <f aca="false">IF(B43="n-c","n-c",IF(B43=$G$4,D43,ROUND(IF($E$3="standard",-PPMT($G$3,B43,$G$4,$C$3),IF($E$3="linear",$C$3/$G$4,IF(B43=$G$4,$C$3,0))),2)))</f>
        <v>n-c</v>
      </c>
      <c r="L43" s="40" t="str">
        <f aca="false">IF(B43="n-c","n-c",SUM($K$9:K43))</f>
        <v>n-c</v>
      </c>
      <c r="M43" s="40" t="str">
        <f aca="false">IF(B43="n-c","n-c",SUM($J$9:J43))</f>
        <v>n-c</v>
      </c>
      <c r="N43" s="30" t="str">
        <f aca="false">IF(B43="n-c","n-c",J43+K43)</f>
        <v>n-c</v>
      </c>
      <c r="O43" s="30" t="n">
        <f aca="false">IF(OR(B43&lt;$K$3,B43&gt;$K$4),0,IF(B43=$K$4,0,N43*(1+$N$3*($K$5-C43)/365)))</f>
        <v>0</v>
      </c>
      <c r="P43" s="30" t="str">
        <f aca="false">IF(OR(B43&lt;$K$3,B43&gt;$K$4),N43,IF(B43&lt;$K$4,0,N43+SUM($O$8:$O$68)))</f>
        <v>n-c</v>
      </c>
    </row>
    <row r="44" customFormat="false" ht="16" hidden="false" customHeight="false" outlineLevel="0" collapsed="false">
      <c r="B44" s="32" t="str">
        <f aca="false">IF(ISERROR(IF(B43+1&lt;=$G$4,B43+1,"n-c")),"n-c",IF(B43+1&lt;=$G$4,B43+1,"n-c"))</f>
        <v>n-c</v>
      </c>
      <c r="C44" s="33" t="str">
        <f aca="false">IF(B44&lt;&gt;"n-c",IF($E$4="mensuel",EDATE($E$5,B44),IF($E$4="trimestriel",EDATE($E$5,3*B44),IF($E$4="semestriel",EDATE($E$5,6*B44),EDATE($E$5,12*B44)))),"n-c")</f>
        <v>n-c</v>
      </c>
      <c r="D44" s="42" t="str">
        <f aca="false">IF(B44="n-c","n-c",E43)</f>
        <v>n-c</v>
      </c>
      <c r="E44" s="34" t="str">
        <f aca="false">IF(B44="n-c","n-c",D44-K44)</f>
        <v>n-c</v>
      </c>
      <c r="F44" s="35" t="str">
        <f aca="false">IF(B44&lt;&gt;"n-c",IF($E$3="standard",-IPMT($G$3,B44,$G$4,$C$3),IF($E$3="linear",D44*$G$3,D44*$G$3)),"n-c")</f>
        <v>n-c</v>
      </c>
      <c r="G44" s="36" t="str">
        <f aca="false">IF(ISERROR(F44-ROUND(F44,2)),"n-c",F44-ROUND(F44,2))</f>
        <v>n-c</v>
      </c>
      <c r="H44" s="36" t="str">
        <f aca="false">IF(G44="n-c","n-c",SUM(G$9:$G44)-SUM(I$9:$I43))</f>
        <v>n-c</v>
      </c>
      <c r="I44" s="37" t="str">
        <f aca="false">IF(H44="n-c","n-c",IF(H44&gt;0.01,0.01,IF(H44&lt;-0.01,-0.01,0)))</f>
        <v>n-c</v>
      </c>
      <c r="J44" s="38" t="str">
        <f aca="false">IF(I44="n-c","n-c",ROUND(F44,2)+I44)</f>
        <v>n-c</v>
      </c>
      <c r="K44" s="39" t="str">
        <f aca="false">IF(B44="n-c","n-c",IF(B44=$G$4,D44,ROUND(IF($E$3="standard",-PPMT($G$3,B44,$G$4,$C$3),IF($E$3="linear",$C$3/$G$4,IF(B44=$G$4,$C$3,0))),2)))</f>
        <v>n-c</v>
      </c>
      <c r="L44" s="40" t="str">
        <f aca="false">IF(B44="n-c","n-c",SUM($K$9:K44))</f>
        <v>n-c</v>
      </c>
      <c r="M44" s="40" t="str">
        <f aca="false">IF(B44="n-c","n-c",SUM($J$9:J44))</f>
        <v>n-c</v>
      </c>
      <c r="N44" s="30" t="str">
        <f aca="false">IF(B44="n-c","n-c",J44+K44)</f>
        <v>n-c</v>
      </c>
      <c r="O44" s="30" t="n">
        <f aca="false">IF(OR(B44&lt;$K$3,B44&gt;$K$4),0,IF(B44=$K$4,0,N44*(1+$N$3*($K$5-C44)/365)))</f>
        <v>0</v>
      </c>
      <c r="P44" s="30" t="str">
        <f aca="false">IF(OR(B44&lt;$K$3,B44&gt;$K$4),N44,IF(B44&lt;$K$4,0,N44+SUM($O$8:$O$68)))</f>
        <v>n-c</v>
      </c>
      <c r="Q44" s="41"/>
    </row>
    <row r="45" customFormat="false" ht="16" hidden="false" customHeight="false" outlineLevel="0" collapsed="false">
      <c r="B45" s="32" t="str">
        <f aca="false">IF(ISERROR(IF(B44+1&lt;=$G$4,B44+1,"n-c")),"n-c",IF(B44+1&lt;=$G$4,B44+1,"n-c"))</f>
        <v>n-c</v>
      </c>
      <c r="C45" s="33" t="str">
        <f aca="false">IF(B45&lt;&gt;"n-c",IF($E$4="mensuel",EDATE($E$5,B45),IF($E$4="trimestriel",EDATE($E$5,3*B45),IF($E$4="semestriel",EDATE($E$5,6*B45),EDATE($E$5,12*B45)))),"n-c")</f>
        <v>n-c</v>
      </c>
      <c r="D45" s="34" t="str">
        <f aca="false">IF(B45="n-c","n-c",E44)</f>
        <v>n-c</v>
      </c>
      <c r="E45" s="34" t="str">
        <f aca="false">IF(B45="n-c","n-c",D45-K45)</f>
        <v>n-c</v>
      </c>
      <c r="F45" s="35" t="str">
        <f aca="false">IF(B45&lt;&gt;"n-c",IF($E$3="standard",-IPMT($G$3,B45,$G$4,$C$3),IF($E$3="linear",D45*$G$3,D45*$G$3)),"n-c")</f>
        <v>n-c</v>
      </c>
      <c r="G45" s="36" t="str">
        <f aca="false">IF(ISERROR(F45-ROUND(F45,2)),"n-c",F45-ROUND(F45,2))</f>
        <v>n-c</v>
      </c>
      <c r="H45" s="36" t="str">
        <f aca="false">IF(G45="n-c","n-c",SUM(G$9:$G45)-SUM(I$9:$I44))</f>
        <v>n-c</v>
      </c>
      <c r="I45" s="37" t="str">
        <f aca="false">IF(H45="n-c","n-c",IF(H45&gt;0.01,0.01,IF(H45&lt;-0.01,-0.01,0)))</f>
        <v>n-c</v>
      </c>
      <c r="J45" s="38" t="str">
        <f aca="false">IF(I45="n-c","n-c",ROUND(F45,2)+I45)</f>
        <v>n-c</v>
      </c>
      <c r="K45" s="39" t="str">
        <f aca="false">IF(B45="n-c","n-c",IF(B45=$G$4,D45,ROUND(IF($E$3="standard",-PPMT($G$3,B45,$G$4,$C$3),IF($E$3="linear",$C$3/$G$4,IF(B45=$G$4,$C$3,0))),2)))</f>
        <v>n-c</v>
      </c>
      <c r="L45" s="40" t="str">
        <f aca="false">IF(B45="n-c","n-c",SUM($K$9:K45))</f>
        <v>n-c</v>
      </c>
      <c r="M45" s="40" t="str">
        <f aca="false">IF(B45="n-c","n-c",SUM($J$9:J45))</f>
        <v>n-c</v>
      </c>
      <c r="N45" s="30" t="str">
        <f aca="false">IF(B45="n-c","n-c",J45+K45)</f>
        <v>n-c</v>
      </c>
      <c r="O45" s="30" t="n">
        <f aca="false">IF(OR(B45&lt;$K$3,B45&gt;$K$4),0,IF(B45=$K$4,0,N45*(1+$N$3*($K$5-C45)/365)))</f>
        <v>0</v>
      </c>
      <c r="P45" s="30" t="str">
        <f aca="false">IF(OR(B45&lt;$K$3,B45&gt;$K$4),N45,IF(B45&lt;$K$4,0,N45+SUM($O$8:$O$68)))</f>
        <v>n-c</v>
      </c>
    </row>
    <row r="46" customFormat="false" ht="16" hidden="false" customHeight="false" outlineLevel="0" collapsed="false">
      <c r="B46" s="32" t="str">
        <f aca="false">IF(ISERROR(IF(B45+1&lt;=$G$4,B45+1,"n-c")),"n-c",IF(B45+1&lt;=$G$4,B45+1,"n-c"))</f>
        <v>n-c</v>
      </c>
      <c r="C46" s="33" t="str">
        <f aca="false">IF(B46&lt;&gt;"n-c",IF($E$4="mensuel",EDATE($E$5,B46),IF($E$4="trimestriel",EDATE($E$5,3*B46),IF($E$4="semestriel",EDATE($E$5,6*B46),EDATE($E$5,12*B46)))),"n-c")</f>
        <v>n-c</v>
      </c>
      <c r="D46" s="34" t="str">
        <f aca="false">IF(B46="n-c","n-c",E45)</f>
        <v>n-c</v>
      </c>
      <c r="E46" s="34" t="str">
        <f aca="false">IF(B46="n-c","n-c",D46-K46)</f>
        <v>n-c</v>
      </c>
      <c r="F46" s="35" t="str">
        <f aca="false">IF(B46&lt;&gt;"n-c",IF($E$3="standard",-IPMT($G$3,B46,$G$4,$C$3),IF($E$3="linear",D46*$G$3,D46*$G$3)),"n-c")</f>
        <v>n-c</v>
      </c>
      <c r="G46" s="36" t="str">
        <f aca="false">IF(ISERROR(F46-ROUND(F46,2)),"n-c",F46-ROUND(F46,2))</f>
        <v>n-c</v>
      </c>
      <c r="H46" s="36" t="str">
        <f aca="false">IF(G46="n-c","n-c",SUM(G$9:$G46)-SUM(I$9:$I45))</f>
        <v>n-c</v>
      </c>
      <c r="I46" s="37" t="str">
        <f aca="false">IF(H46="n-c","n-c",IF(H46&gt;0.01,0.01,IF(H46&lt;-0.01,-0.01,0)))</f>
        <v>n-c</v>
      </c>
      <c r="J46" s="38" t="str">
        <f aca="false">IF(I46="n-c","n-c",ROUND(F46,2)+I46)</f>
        <v>n-c</v>
      </c>
      <c r="K46" s="39" t="str">
        <f aca="false">IF(B46="n-c","n-c",IF(B46=$G$4,D46,ROUND(IF($E$3="standard",-PPMT($G$3,B46,$G$4,$C$3),IF($E$3="linear",$C$3/$G$4,IF(B46=$G$4,$C$3,0))),2)))</f>
        <v>n-c</v>
      </c>
      <c r="L46" s="40" t="str">
        <f aca="false">IF(B46="n-c","n-c",SUM($K$9:K46))</f>
        <v>n-c</v>
      </c>
      <c r="M46" s="40" t="str">
        <f aca="false">IF(B46="n-c","n-c",SUM($J$9:J46))</f>
        <v>n-c</v>
      </c>
      <c r="N46" s="30" t="str">
        <f aca="false">IF(B46="n-c","n-c",J46+K46)</f>
        <v>n-c</v>
      </c>
      <c r="O46" s="30" t="n">
        <f aca="false">IF(OR(B46&lt;$K$3,B46&gt;$K$4),0,IF(B46=$K$4,0,N46*(1+$N$3*($K$5-C46)/365)))</f>
        <v>0</v>
      </c>
      <c r="P46" s="30" t="str">
        <f aca="false">IF(OR(B46&lt;$K$3,B46&gt;$K$4),N46,IF(B46&lt;$K$4,0,N46+SUM($O$8:$O$68)))</f>
        <v>n-c</v>
      </c>
    </row>
    <row r="47" customFormat="false" ht="16" hidden="false" customHeight="false" outlineLevel="0" collapsed="false">
      <c r="B47" s="32" t="str">
        <f aca="false">IF(ISERROR(IF(B46+1&lt;=$G$4,B46+1,"n-c")),"n-c",IF(B46+1&lt;=$G$4,B46+1,"n-c"))</f>
        <v>n-c</v>
      </c>
      <c r="C47" s="33" t="str">
        <f aca="false">IF(B47&lt;&gt;"n-c",IF($E$4="mensuel",EDATE($E$5,B47),IF($E$4="trimestriel",EDATE($E$5,3*B47),IF($E$4="semestriel",EDATE($E$5,6*B47),EDATE($E$5,12*B47)))),"n-c")</f>
        <v>n-c</v>
      </c>
      <c r="D47" s="34" t="str">
        <f aca="false">IF(B47="n-c","n-c",E46)</f>
        <v>n-c</v>
      </c>
      <c r="E47" s="34" t="str">
        <f aca="false">IF(B47="n-c","n-c",D47-K47)</f>
        <v>n-c</v>
      </c>
      <c r="F47" s="35" t="str">
        <f aca="false">IF(B47&lt;&gt;"n-c",IF($E$3="standard",-IPMT($G$3,B47,$G$4,$C$3),IF($E$3="linear",D47*$G$3,D47*$G$3)),"n-c")</f>
        <v>n-c</v>
      </c>
      <c r="G47" s="36" t="str">
        <f aca="false">IF(ISERROR(F47-ROUND(F47,2)),"n-c",F47-ROUND(F47,2))</f>
        <v>n-c</v>
      </c>
      <c r="H47" s="36" t="str">
        <f aca="false">IF(G47="n-c","n-c",SUM(G$9:$G47)-SUM(I$9:$I46))</f>
        <v>n-c</v>
      </c>
      <c r="I47" s="37" t="str">
        <f aca="false">IF(H47="n-c","n-c",IF(H47&gt;0.01,0.01,IF(H47&lt;-0.01,-0.01,0)))</f>
        <v>n-c</v>
      </c>
      <c r="J47" s="38" t="str">
        <f aca="false">IF(I47="n-c","n-c",ROUND(F47,2)+I47)</f>
        <v>n-c</v>
      </c>
      <c r="K47" s="39" t="str">
        <f aca="false">IF(B47="n-c","n-c",IF(B47=$G$4,D47,ROUND(IF($E$3="standard",-PPMT($G$3,B47,$G$4,$C$3),IF($E$3="linear",$C$3/$G$4,IF(B47=$G$4,$C$3,0))),2)))</f>
        <v>n-c</v>
      </c>
      <c r="L47" s="40" t="str">
        <f aca="false">IF(B47="n-c","n-c",SUM($K$9:K47))</f>
        <v>n-c</v>
      </c>
      <c r="M47" s="40" t="str">
        <f aca="false">IF(B47="n-c","n-c",SUM($J$9:J47))</f>
        <v>n-c</v>
      </c>
      <c r="N47" s="30" t="str">
        <f aca="false">IF(B47="n-c","n-c",J47+K47)</f>
        <v>n-c</v>
      </c>
      <c r="O47" s="30" t="n">
        <f aca="false">IF(OR(B47&lt;$K$3,B47&gt;$K$4),0,IF(B47=$K$4,0,N47*(1+$N$3*($K$5-C47)/365)))</f>
        <v>0</v>
      </c>
      <c r="P47" s="30" t="str">
        <f aca="false">IF(OR(B47&lt;$K$3,B47&gt;$K$4),N47,IF(B47&lt;$K$4,0,N47+SUM($O$8:$O$68)))</f>
        <v>n-c</v>
      </c>
    </row>
    <row r="48" customFormat="false" ht="16" hidden="false" customHeight="false" outlineLevel="0" collapsed="false">
      <c r="B48" s="32" t="str">
        <f aca="false">IF(ISERROR(IF(B47+1&lt;=$G$4,B47+1,"n-c")),"n-c",IF(B47+1&lt;=$G$4,B47+1,"n-c"))</f>
        <v>n-c</v>
      </c>
      <c r="C48" s="33" t="str">
        <f aca="false">IF(B48&lt;&gt;"n-c",IF($E$4="mensuel",EDATE($E$5,B48),IF($E$4="trimestriel",EDATE($E$5,3*B48),IF($E$4="semestriel",EDATE($E$5,6*B48),EDATE($E$5,12*B48)))),"n-c")</f>
        <v>n-c</v>
      </c>
      <c r="D48" s="34" t="str">
        <f aca="false">IF(B48="n-c","n-c",E47)</f>
        <v>n-c</v>
      </c>
      <c r="E48" s="34" t="str">
        <f aca="false">IF(B48="n-c","n-c",D48-K48)</f>
        <v>n-c</v>
      </c>
      <c r="F48" s="35" t="str">
        <f aca="false">IF(B48&lt;&gt;"n-c",IF($E$3="standard",-IPMT($G$3,B48,$G$4,$C$3),IF($E$3="linear",D48*$G$3,D48*$G$3)),"n-c")</f>
        <v>n-c</v>
      </c>
      <c r="G48" s="36" t="str">
        <f aca="false">IF(ISERROR(F48-ROUND(F48,2)),"n-c",F48-ROUND(F48,2))</f>
        <v>n-c</v>
      </c>
      <c r="H48" s="36" t="str">
        <f aca="false">IF(G48="n-c","n-c",SUM(G$9:$G48)-SUM(I$9:$I47))</f>
        <v>n-c</v>
      </c>
      <c r="I48" s="37" t="str">
        <f aca="false">IF(H48="n-c","n-c",IF(H48&gt;0.01,0.01,IF(H48&lt;-0.01,-0.01,0)))</f>
        <v>n-c</v>
      </c>
      <c r="J48" s="38" t="str">
        <f aca="false">IF(I48="n-c","n-c",ROUND(F48,2)+I48)</f>
        <v>n-c</v>
      </c>
      <c r="K48" s="39" t="str">
        <f aca="false">IF(B48="n-c","n-c",IF(B48=$G$4,D48,ROUND(IF($E$3="standard",-PPMT($G$3,B48,$G$4,$C$3),IF($E$3="linear",$C$3/$G$4,IF(B48=$G$4,$C$3,0))),2)))</f>
        <v>n-c</v>
      </c>
      <c r="L48" s="40" t="str">
        <f aca="false">IF(B48="n-c","n-c",SUM($K$9:K48))</f>
        <v>n-c</v>
      </c>
      <c r="M48" s="40" t="str">
        <f aca="false">IF(B48="n-c","n-c",SUM($J$9:J48))</f>
        <v>n-c</v>
      </c>
      <c r="N48" s="30" t="str">
        <f aca="false">IF(B48="n-c","n-c",J48+K48)</f>
        <v>n-c</v>
      </c>
      <c r="O48" s="30" t="n">
        <f aca="false">IF(OR(B48&lt;$K$3,B48&gt;$K$4),0,IF(B48=$K$4,0,N48*(1+$N$3*($K$5-C48)/365)))</f>
        <v>0</v>
      </c>
      <c r="P48" s="30" t="str">
        <f aca="false">IF(OR(B48&lt;$K$3,B48&gt;$K$4),N48,IF(B48&lt;$K$4,0,N48+SUM($O$8:$O$68)))</f>
        <v>n-c</v>
      </c>
    </row>
    <row r="49" customFormat="false" ht="16" hidden="false" customHeight="false" outlineLevel="0" collapsed="false">
      <c r="B49" s="32" t="str">
        <f aca="false">IF(ISERROR(IF(B48+1&lt;=$G$4,B48+1,"n-c")),"n-c",IF(B48+1&lt;=$G$4,B48+1,"n-c"))</f>
        <v>n-c</v>
      </c>
      <c r="C49" s="33" t="str">
        <f aca="false">IF(B49&lt;&gt;"n-c",IF($E$4="mensuel",EDATE($E$5,B49),IF($E$4="trimestriel",EDATE($E$5,3*B49),IF($E$4="semestriel",EDATE($E$5,6*B49),EDATE($E$5,12*B49)))),"n-c")</f>
        <v>n-c</v>
      </c>
      <c r="D49" s="34" t="str">
        <f aca="false">IF(B49="n-c","n-c",E48)</f>
        <v>n-c</v>
      </c>
      <c r="E49" s="34" t="str">
        <f aca="false">IF(B49="n-c","n-c",D49-K49)</f>
        <v>n-c</v>
      </c>
      <c r="F49" s="35" t="str">
        <f aca="false">IF(B49&lt;&gt;"n-c",IF($E$3="standard",-IPMT($G$3,B49,$G$4,$C$3),IF($E$3="linear",D49*$G$3,D49*$G$3)),"n-c")</f>
        <v>n-c</v>
      </c>
      <c r="G49" s="36" t="str">
        <f aca="false">IF(ISERROR(F49-ROUND(F49,2)),"n-c",F49-ROUND(F49,2))</f>
        <v>n-c</v>
      </c>
      <c r="H49" s="36" t="str">
        <f aca="false">IF(G49="n-c","n-c",SUM(G$9:$G49)-SUM(I$9:$I48))</f>
        <v>n-c</v>
      </c>
      <c r="I49" s="37" t="str">
        <f aca="false">IF(H49="n-c","n-c",IF(H49&gt;0.01,0.01,IF(H49&lt;-0.01,-0.01,0)))</f>
        <v>n-c</v>
      </c>
      <c r="J49" s="38" t="str">
        <f aca="false">IF(I49="n-c","n-c",ROUND(F49,2)+I49)</f>
        <v>n-c</v>
      </c>
      <c r="K49" s="39" t="str">
        <f aca="false">IF(B49="n-c","n-c",IF(B49=$G$4,D49,ROUND(IF($E$3="standard",-PPMT($G$3,B49,$G$4,$C$3),IF($E$3="linear",$C$3/$G$4,IF(B49=$G$4,$C$3,0))),2)))</f>
        <v>n-c</v>
      </c>
      <c r="L49" s="40" t="str">
        <f aca="false">IF(B49="n-c","n-c",SUM($K$9:K49))</f>
        <v>n-c</v>
      </c>
      <c r="M49" s="40" t="str">
        <f aca="false">IF(B49="n-c","n-c",SUM($J$9:J49))</f>
        <v>n-c</v>
      </c>
      <c r="N49" s="30" t="str">
        <f aca="false">IF(B49="n-c","n-c",J49+K49)</f>
        <v>n-c</v>
      </c>
      <c r="O49" s="30" t="n">
        <f aca="false">IF(OR(B49&lt;$K$3,B49&gt;$K$4),0,IF(B49=$K$4,0,N49*(1+$N$3*($K$5-C49)/365)))</f>
        <v>0</v>
      </c>
      <c r="P49" s="30" t="str">
        <f aca="false">IF(OR(B49&lt;$K$3,B49&gt;$K$4),N49,IF(B49&lt;$K$4,0,N49+SUM($O$8:$O$68)))</f>
        <v>n-c</v>
      </c>
    </row>
    <row r="50" customFormat="false" ht="16" hidden="false" customHeight="false" outlineLevel="0" collapsed="false">
      <c r="B50" s="32" t="str">
        <f aca="false">IF(ISERROR(IF(B49+1&lt;=$G$4,B49+1,"n-c")),"n-c",IF(B49+1&lt;=$G$4,B49+1,"n-c"))</f>
        <v>n-c</v>
      </c>
      <c r="C50" s="33" t="str">
        <f aca="false">IF(B50&lt;&gt;"n-c",IF($E$4="mensuel",EDATE($E$5,B50),IF($E$4="trimestriel",EDATE($E$5,3*B50),IF($E$4="semestriel",EDATE($E$5,6*B50),EDATE($E$5,12*B50)))),"n-c")</f>
        <v>n-c</v>
      </c>
      <c r="D50" s="34" t="str">
        <f aca="false">IF(B50="n-c","n-c",E49)</f>
        <v>n-c</v>
      </c>
      <c r="E50" s="34" t="str">
        <f aca="false">IF(B50="n-c","n-c",D50-K50)</f>
        <v>n-c</v>
      </c>
      <c r="F50" s="35" t="str">
        <f aca="false">IF(B50&lt;&gt;"n-c",IF($E$3="standard",-IPMT($G$3,B50,$G$4,$C$3),IF($E$3="linear",D50*$G$3,D50*$G$3)),"n-c")</f>
        <v>n-c</v>
      </c>
      <c r="G50" s="36" t="str">
        <f aca="false">IF(ISERROR(F50-ROUND(F50,2)),"n-c",F50-ROUND(F50,2))</f>
        <v>n-c</v>
      </c>
      <c r="H50" s="36" t="str">
        <f aca="false">IF(G50="n-c","n-c",SUM(G$9:$G50)-SUM(I$9:$I49))</f>
        <v>n-c</v>
      </c>
      <c r="I50" s="37" t="str">
        <f aca="false">IF(H50="n-c","n-c",IF(H50&gt;0.01,0.01,IF(H50&lt;-0.01,-0.01,0)))</f>
        <v>n-c</v>
      </c>
      <c r="J50" s="38" t="str">
        <f aca="false">IF(I50="n-c","n-c",ROUND(F50,2)+I50)</f>
        <v>n-c</v>
      </c>
      <c r="K50" s="39" t="str">
        <f aca="false">IF(B50="n-c","n-c",IF(B50=$G$4,D50,ROUND(IF($E$3="standard",-PPMT($G$3,B50,$G$4,$C$3),IF($E$3="linear",$C$3/$G$4,IF(B50=$G$4,$C$3,0))),2)))</f>
        <v>n-c</v>
      </c>
      <c r="L50" s="40" t="str">
        <f aca="false">IF(B50="n-c","n-c",SUM($K$9:K50))</f>
        <v>n-c</v>
      </c>
      <c r="M50" s="40" t="str">
        <f aca="false">IF(B50="n-c","n-c",SUM($J$9:J50))</f>
        <v>n-c</v>
      </c>
      <c r="N50" s="30" t="str">
        <f aca="false">IF(B50="n-c","n-c",J50+K50)</f>
        <v>n-c</v>
      </c>
      <c r="O50" s="30" t="n">
        <f aca="false">IF(OR(B50&lt;$K$3,B50&gt;$K$4),0,IF(B50=$K$4,0,N50*(1+$N$3*($K$5-C50)/365)))</f>
        <v>0</v>
      </c>
      <c r="P50" s="30" t="str">
        <f aca="false">IF(OR(B50&lt;$K$3,B50&gt;$K$4),N50,IF(B50&lt;$K$4,0,N50+SUM($O$8:$O$68)))</f>
        <v>n-c</v>
      </c>
    </row>
    <row r="51" customFormat="false" ht="16" hidden="false" customHeight="false" outlineLevel="0" collapsed="false">
      <c r="B51" s="32" t="str">
        <f aca="false">IF(ISERROR(IF(B50+1&lt;=$G$4,B50+1,"n-c")),"n-c",IF(B50+1&lt;=$G$4,B50+1,"n-c"))</f>
        <v>n-c</v>
      </c>
      <c r="C51" s="33" t="str">
        <f aca="false">IF(B51&lt;&gt;"n-c",IF($E$4="mensuel",EDATE($E$5,B51),IF($E$4="trimestriel",EDATE($E$5,3*B51),IF($E$4="semestriel",EDATE($E$5,6*B51),EDATE($E$5,12*B51)))),"n-c")</f>
        <v>n-c</v>
      </c>
      <c r="D51" s="34" t="str">
        <f aca="false">IF(B51="n-c","n-c",E50)</f>
        <v>n-c</v>
      </c>
      <c r="E51" s="34" t="str">
        <f aca="false">IF(B51="n-c","n-c",D51-K51)</f>
        <v>n-c</v>
      </c>
      <c r="F51" s="35" t="str">
        <f aca="false">IF(B51&lt;&gt;"n-c",IF($E$3="standard",-IPMT($G$3,B51,$G$4,$C$3),IF($E$3="linear",D51*$G$3,D51*$G$3)),"n-c")</f>
        <v>n-c</v>
      </c>
      <c r="G51" s="36" t="str">
        <f aca="false">IF(ISERROR(F51-ROUND(F51,2)),"n-c",F51-ROUND(F51,2))</f>
        <v>n-c</v>
      </c>
      <c r="H51" s="36" t="str">
        <f aca="false">IF(G51="n-c","n-c",SUM(G$9:$G51)-SUM(I$9:$I50))</f>
        <v>n-c</v>
      </c>
      <c r="I51" s="37" t="str">
        <f aca="false">IF(H51="n-c","n-c",IF(H51&gt;0.01,0.01,IF(H51&lt;-0.01,-0.01,0)))</f>
        <v>n-c</v>
      </c>
      <c r="J51" s="38" t="str">
        <f aca="false">IF(I51="n-c","n-c",ROUND(F51,2)+I51)</f>
        <v>n-c</v>
      </c>
      <c r="K51" s="39" t="str">
        <f aca="false">IF(B51="n-c","n-c",IF(B51=$G$4,D51,ROUND(IF($E$3="standard",-PPMT($G$3,B51,$G$4,$C$3),IF($E$3="linear",$C$3/$G$4,IF(B51=$G$4,$C$3,0))),2)))</f>
        <v>n-c</v>
      </c>
      <c r="L51" s="40" t="str">
        <f aca="false">IF(B51="n-c","n-c",SUM($K$9:K51))</f>
        <v>n-c</v>
      </c>
      <c r="M51" s="40" t="str">
        <f aca="false">IF(B51="n-c","n-c",SUM($J$9:J51))</f>
        <v>n-c</v>
      </c>
      <c r="N51" s="30" t="str">
        <f aca="false">IF(B51="n-c","n-c",J51+K51)</f>
        <v>n-c</v>
      </c>
      <c r="O51" s="30" t="n">
        <f aca="false">IF(OR(B51&lt;$K$3,B51&gt;$K$4),0,IF(B51=$K$4,0,N51*(1+$N$3*($K$5-C51)/365)))</f>
        <v>0</v>
      </c>
      <c r="P51" s="30" t="str">
        <f aca="false">IF(OR(B51&lt;$K$3,B51&gt;$K$4),N51,IF(B51&lt;$K$4,0,N51+SUM($O$8:$O$68)))</f>
        <v>n-c</v>
      </c>
    </row>
    <row r="52" customFormat="false" ht="16" hidden="false" customHeight="false" outlineLevel="0" collapsed="false">
      <c r="B52" s="32" t="str">
        <f aca="false">IF(ISERROR(IF(B51+1&lt;=$G$4,B51+1,"n-c")),"n-c",IF(B51+1&lt;=$G$4,B51+1,"n-c"))</f>
        <v>n-c</v>
      </c>
      <c r="C52" s="33" t="str">
        <f aca="false">IF(B52&lt;&gt;"n-c",IF($E$4="mensuel",EDATE($E$5,B52),IF($E$4="trimestriel",EDATE($E$5,3*B52),IF($E$4="semestriel",EDATE($E$5,6*B52),EDATE($E$5,12*B52)))),"n-c")</f>
        <v>n-c</v>
      </c>
      <c r="D52" s="34" t="str">
        <f aca="false">IF(B52="n-c","n-c",E51)</f>
        <v>n-c</v>
      </c>
      <c r="E52" s="34" t="str">
        <f aca="false">IF(B52="n-c","n-c",D52-K52)</f>
        <v>n-c</v>
      </c>
      <c r="F52" s="35" t="str">
        <f aca="false">IF(B52&lt;&gt;"n-c",IF($E$3="standard",-IPMT($G$3,B52,$G$4,$C$3),IF($E$3="linear",D52*$G$3,D52*$G$3)),"n-c")</f>
        <v>n-c</v>
      </c>
      <c r="G52" s="36" t="str">
        <f aca="false">IF(ISERROR(F52-ROUND(F52,2)),"n-c",F52-ROUND(F52,2))</f>
        <v>n-c</v>
      </c>
      <c r="H52" s="36" t="str">
        <f aca="false">IF(G52="n-c","n-c",SUM(G$9:$G52)-SUM(I$9:$I51))</f>
        <v>n-c</v>
      </c>
      <c r="I52" s="37" t="str">
        <f aca="false">IF(H52="n-c","n-c",IF(H52&gt;0.01,0.01,IF(H52&lt;-0.01,-0.01,0)))</f>
        <v>n-c</v>
      </c>
      <c r="J52" s="38" t="str">
        <f aca="false">IF(I52="n-c","n-c",ROUND(F52,2)+I52)</f>
        <v>n-c</v>
      </c>
      <c r="K52" s="39" t="str">
        <f aca="false">IF(B52="n-c","n-c",IF(B52=$G$4,D52,ROUND(IF($E$3="standard",-PPMT($G$3,B52,$G$4,$C$3),IF($E$3="linear",$C$3/$G$4,IF(B52=$G$4,$C$3,0))),2)))</f>
        <v>n-c</v>
      </c>
      <c r="L52" s="40" t="str">
        <f aca="false">IF(B52="n-c","n-c",SUM($K$9:K52))</f>
        <v>n-c</v>
      </c>
      <c r="M52" s="40" t="str">
        <f aca="false">IF(B52="n-c","n-c",SUM($J$9:J52))</f>
        <v>n-c</v>
      </c>
      <c r="N52" s="30" t="str">
        <f aca="false">IF(B52="n-c","n-c",J52+K52)</f>
        <v>n-c</v>
      </c>
      <c r="O52" s="30" t="n">
        <f aca="false">IF(OR(B52&lt;$K$3,B52&gt;$K$4),0,IF(B52=$K$4,0,N52*(1+$N$3*($K$5-C52)/365)))</f>
        <v>0</v>
      </c>
      <c r="P52" s="30" t="str">
        <f aca="false">IF(OR(B52&lt;$K$3,B52&gt;$K$4),N52,IF(B52&lt;$K$4,0,N52+SUM($O$8:$O$68)))</f>
        <v>n-c</v>
      </c>
    </row>
    <row r="53" customFormat="false" ht="16" hidden="false" customHeight="false" outlineLevel="0" collapsed="false">
      <c r="B53" s="32" t="str">
        <f aca="false">IF(ISERROR(IF(B52+1&lt;=$G$4,B52+1,"n-c")),"n-c",IF(B52+1&lt;=$G$4,B52+1,"n-c"))</f>
        <v>n-c</v>
      </c>
      <c r="C53" s="33" t="str">
        <f aca="false">IF(B53&lt;&gt;"n-c",IF($E$4="mensuel",EDATE($E$5,B53),IF($E$4="trimestriel",EDATE($E$5,3*B53),IF($E$4="semestriel",EDATE($E$5,6*B53),EDATE($E$5,12*B53)))),"n-c")</f>
        <v>n-c</v>
      </c>
      <c r="D53" s="34" t="str">
        <f aca="false">IF(B53="n-c","n-c",E52)</f>
        <v>n-c</v>
      </c>
      <c r="E53" s="34" t="str">
        <f aca="false">IF(B53="n-c","n-c",D53-K53)</f>
        <v>n-c</v>
      </c>
      <c r="F53" s="35" t="str">
        <f aca="false">IF(B53&lt;&gt;"n-c",IF($E$3="standard",-IPMT($G$3,B53,$G$4,$C$3),IF($E$3="linear",D53*$G$3,D53*$G$3)),"n-c")</f>
        <v>n-c</v>
      </c>
      <c r="G53" s="36" t="str">
        <f aca="false">IF(ISERROR(F53-ROUND(F53,2)),"n-c",F53-ROUND(F53,2))</f>
        <v>n-c</v>
      </c>
      <c r="H53" s="36" t="str">
        <f aca="false">IF(G53="n-c","n-c",SUM(G$9:$G53)-SUM(I$9:$I52))</f>
        <v>n-c</v>
      </c>
      <c r="I53" s="37" t="str">
        <f aca="false">IF(H53="n-c","n-c",IF(H53&gt;0.01,0.01,IF(H53&lt;-0.01,-0.01,0)))</f>
        <v>n-c</v>
      </c>
      <c r="J53" s="38" t="str">
        <f aca="false">IF(I53="n-c","n-c",ROUND(F53,2)+I53)</f>
        <v>n-c</v>
      </c>
      <c r="K53" s="39" t="str">
        <f aca="false">IF(B53="n-c","n-c",IF(B53=$G$4,D53,ROUND(IF($E$3="standard",-PPMT($G$3,B53,$G$4,$C$3),IF($E$3="linear",$C$3/$G$4,IF(B53=$G$4,$C$3,0))),2)))</f>
        <v>n-c</v>
      </c>
      <c r="L53" s="40" t="str">
        <f aca="false">IF(B53="n-c","n-c",SUM($K$9:K53))</f>
        <v>n-c</v>
      </c>
      <c r="M53" s="40" t="str">
        <f aca="false">IF(B53="n-c","n-c",SUM($J$9:J53))</f>
        <v>n-c</v>
      </c>
      <c r="N53" s="30" t="str">
        <f aca="false">IF(B53="n-c","n-c",J53+K53)</f>
        <v>n-c</v>
      </c>
      <c r="O53" s="30" t="n">
        <f aca="false">IF(OR(B53&lt;$K$3,B53&gt;$K$4),0,IF(B53=$K$4,0,N53*(1+$N$3*($K$5-C53)/365)))</f>
        <v>0</v>
      </c>
      <c r="P53" s="30" t="str">
        <f aca="false">IF(OR(B53&lt;$K$3,B53&gt;$K$4),N53,IF(B53&lt;$K$4,0,N53+SUM($O$8:$O$68)))</f>
        <v>n-c</v>
      </c>
    </row>
    <row r="54" customFormat="false" ht="16" hidden="false" customHeight="false" outlineLevel="0" collapsed="false">
      <c r="B54" s="32" t="str">
        <f aca="false">IF(ISERROR(IF(B53+1&lt;=$G$4,B53+1,"n-c")),"n-c",IF(B53+1&lt;=$G$4,B53+1,"n-c"))</f>
        <v>n-c</v>
      </c>
      <c r="C54" s="33" t="str">
        <f aca="false">IF(B54&lt;&gt;"n-c",IF($E$4="mensuel",EDATE($E$5,B54),IF($E$4="trimestriel",EDATE($E$5,3*B54),IF($E$4="semestriel",EDATE($E$5,6*B54),EDATE($E$5,12*B54)))),"n-c")</f>
        <v>n-c</v>
      </c>
      <c r="D54" s="34" t="str">
        <f aca="false">IF(B54="n-c","n-c",E53)</f>
        <v>n-c</v>
      </c>
      <c r="E54" s="34" t="str">
        <f aca="false">IF(B54="n-c","n-c",D54-K54)</f>
        <v>n-c</v>
      </c>
      <c r="F54" s="35" t="str">
        <f aca="false">IF(B54&lt;&gt;"n-c",IF($E$3="standard",-IPMT($G$3,B54,$G$4,$C$3),IF($E$3="linear",D54*$G$3,D54*$G$3)),"n-c")</f>
        <v>n-c</v>
      </c>
      <c r="G54" s="36" t="str">
        <f aca="false">IF(ISERROR(F54-ROUND(F54,2)),"n-c",F54-ROUND(F54,2))</f>
        <v>n-c</v>
      </c>
      <c r="H54" s="36" t="str">
        <f aca="false">IF(G54="n-c","n-c",SUM(G$9:$G54)-SUM(I$9:$I53))</f>
        <v>n-c</v>
      </c>
      <c r="I54" s="37" t="str">
        <f aca="false">IF(H54="n-c","n-c",IF(H54&gt;0.01,0.01,IF(H54&lt;-0.01,-0.01,0)))</f>
        <v>n-c</v>
      </c>
      <c r="J54" s="38" t="str">
        <f aca="false">IF(I54="n-c","n-c",ROUND(F54,2)+I54)</f>
        <v>n-c</v>
      </c>
      <c r="K54" s="39" t="str">
        <f aca="false">IF(B54="n-c","n-c",IF(B54=$G$4,D54,ROUND(IF($E$3="standard",-PPMT($G$3,B54,$G$4,$C$3),IF($E$3="linear",$C$3/$G$4,IF(B54=$G$4,$C$3,0))),2)))</f>
        <v>n-c</v>
      </c>
      <c r="L54" s="40" t="str">
        <f aca="false">IF(B54="n-c","n-c",SUM($K$9:K54))</f>
        <v>n-c</v>
      </c>
      <c r="M54" s="40" t="str">
        <f aca="false">IF(B54="n-c","n-c",SUM($J$9:J54))</f>
        <v>n-c</v>
      </c>
      <c r="N54" s="30" t="str">
        <f aca="false">IF(B54="n-c","n-c",J54+K54)</f>
        <v>n-c</v>
      </c>
      <c r="O54" s="30" t="n">
        <f aca="false">IF(OR(B54&lt;$K$3,B54&gt;$K$4),0,IF(B54=$K$4,0,N54*(1+$N$3*($K$5-C54)/365)))</f>
        <v>0</v>
      </c>
      <c r="P54" s="30" t="str">
        <f aca="false">IF(OR(B54&lt;$K$3,B54&gt;$K$4),N54,IF(B54&lt;$K$4,0,N54+SUM($O$8:$O$68)))</f>
        <v>n-c</v>
      </c>
    </row>
    <row r="55" customFormat="false" ht="16" hidden="false" customHeight="false" outlineLevel="0" collapsed="false">
      <c r="B55" s="32" t="str">
        <f aca="false">IF(ISERROR(IF(B54+1&lt;=$G$4,B54+1,"n-c")),"n-c",IF(B54+1&lt;=$G$4,B54+1,"n-c"))</f>
        <v>n-c</v>
      </c>
      <c r="C55" s="33" t="str">
        <f aca="false">IF(B55&lt;&gt;"n-c",IF($E$4="mensuel",EDATE($E$5,B55),IF($E$4="trimestriel",EDATE($E$5,3*B55),IF($E$4="semestriel",EDATE($E$5,6*B55),EDATE($E$5,12*B55)))),"n-c")</f>
        <v>n-c</v>
      </c>
      <c r="D55" s="34" t="str">
        <f aca="false">IF(B55="n-c","n-c",E54)</f>
        <v>n-c</v>
      </c>
      <c r="E55" s="34" t="str">
        <f aca="false">IF(B55="n-c","n-c",D55-K55)</f>
        <v>n-c</v>
      </c>
      <c r="F55" s="35" t="str">
        <f aca="false">IF(B55&lt;&gt;"n-c",IF($E$3="standard",-IPMT($G$3,B55,$G$4,$C$3),IF($E$3="linear",D55*$G$3,D55*$G$3)),"n-c")</f>
        <v>n-c</v>
      </c>
      <c r="G55" s="36" t="str">
        <f aca="false">IF(ISERROR(F55-ROUND(F55,2)),"n-c",F55-ROUND(F55,2))</f>
        <v>n-c</v>
      </c>
      <c r="H55" s="36" t="str">
        <f aca="false">IF(G55="n-c","n-c",SUM(G$9:$G55)-SUM(I$9:$I54))</f>
        <v>n-c</v>
      </c>
      <c r="I55" s="37" t="str">
        <f aca="false">IF(H55="n-c","n-c",IF(H55&gt;0.01,0.01,IF(H55&lt;-0.01,-0.01,0)))</f>
        <v>n-c</v>
      </c>
      <c r="J55" s="38" t="str">
        <f aca="false">IF(I55="n-c","n-c",ROUND(F55,2)+I55)</f>
        <v>n-c</v>
      </c>
      <c r="K55" s="39" t="str">
        <f aca="false">IF(B55="n-c","n-c",IF(B55=$G$4,D55,ROUND(IF($E$3="standard",-PPMT($G$3,B55,$G$4,$C$3),IF($E$3="linear",$C$3/$G$4,IF(B55=$G$4,$C$3,0))),2)))</f>
        <v>n-c</v>
      </c>
      <c r="L55" s="40" t="str">
        <f aca="false">IF(B55="n-c","n-c",SUM($K$9:K55))</f>
        <v>n-c</v>
      </c>
      <c r="M55" s="40" t="str">
        <f aca="false">IF(B55="n-c","n-c",SUM($J$9:J55))</f>
        <v>n-c</v>
      </c>
      <c r="N55" s="30" t="str">
        <f aca="false">IF(B55="n-c","n-c",J55+K55)</f>
        <v>n-c</v>
      </c>
      <c r="O55" s="30" t="n">
        <f aca="false">IF(OR(B55&lt;$K$3,B55&gt;$K$4),0,IF(B55=$K$4,0,N55*(1+$N$3*($K$5-C55)/365)))</f>
        <v>0</v>
      </c>
      <c r="P55" s="30" t="str">
        <f aca="false">IF(OR(B55&lt;$K$3,B55&gt;$K$4),N55,IF(B55&lt;$K$4,0,N55+SUM($O$8:$O$68)))</f>
        <v>n-c</v>
      </c>
    </row>
    <row r="56" customFormat="false" ht="16" hidden="false" customHeight="false" outlineLevel="0" collapsed="false">
      <c r="B56" s="32" t="str">
        <f aca="false">IF(ISERROR(IF(B55+1&lt;=$G$4,B55+1,"n-c")),"n-c",IF(B55+1&lt;=$G$4,B55+1,"n-c"))</f>
        <v>n-c</v>
      </c>
      <c r="C56" s="33" t="str">
        <f aca="false">IF(B56&lt;&gt;"n-c",IF($E$4="mensuel",EDATE($E$5,B56),IF($E$4="trimestriel",EDATE($E$5,3*B56),IF($E$4="semestriel",EDATE($E$5,6*B56),EDATE($E$5,12*B56)))),"n-c")</f>
        <v>n-c</v>
      </c>
      <c r="D56" s="42" t="str">
        <f aca="false">IF(B56="n-c","n-c",E55)</f>
        <v>n-c</v>
      </c>
      <c r="E56" s="34" t="str">
        <f aca="false">IF(B56="n-c","n-c",D56-K56)</f>
        <v>n-c</v>
      </c>
      <c r="F56" s="35" t="str">
        <f aca="false">IF(B56&lt;&gt;"n-c",IF($E$3="standard",-IPMT($G$3,B56,$G$4,$C$3),IF($E$3="linear",D56*$G$3,D56*$G$3)),"n-c")</f>
        <v>n-c</v>
      </c>
      <c r="G56" s="36" t="str">
        <f aca="false">IF(ISERROR(F56-ROUND(F56,2)),"n-c",F56-ROUND(F56,2))</f>
        <v>n-c</v>
      </c>
      <c r="H56" s="36" t="str">
        <f aca="false">IF(G56="n-c","n-c",SUM(G$9:$G56)-SUM(I$9:$I55))</f>
        <v>n-c</v>
      </c>
      <c r="I56" s="37" t="str">
        <f aca="false">IF(H56="n-c","n-c",IF(H56&gt;0.01,0.01,IF(H56&lt;-0.01,-0.01,0)))</f>
        <v>n-c</v>
      </c>
      <c r="J56" s="38" t="str">
        <f aca="false">IF(I56="n-c","n-c",ROUND(F56,2)+I56)</f>
        <v>n-c</v>
      </c>
      <c r="K56" s="39" t="str">
        <f aca="false">IF(B56="n-c","n-c",IF(B56=$G$4,D56,ROUND(IF($E$3="standard",-PPMT($G$3,B56,$G$4,$C$3),IF($E$3="linear",$C$3/$G$4,IF(B56=$G$4,$C$3,0))),2)))</f>
        <v>n-c</v>
      </c>
      <c r="L56" s="40" t="str">
        <f aca="false">IF(B56="n-c","n-c",SUM($K$9:K56))</f>
        <v>n-c</v>
      </c>
      <c r="M56" s="40" t="str">
        <f aca="false">IF(B56="n-c","n-c",SUM($J$9:J56))</f>
        <v>n-c</v>
      </c>
      <c r="N56" s="30" t="str">
        <f aca="false">IF(B56="n-c","n-c",J56+K56)</f>
        <v>n-c</v>
      </c>
      <c r="O56" s="30" t="n">
        <f aca="false">IF(OR(B56&lt;$K$3,B56&gt;$K$4),0,IF(B56=$K$4,0,N56*(1+$N$3*($K$5-C56)/365)))</f>
        <v>0</v>
      </c>
      <c r="P56" s="30" t="str">
        <f aca="false">IF(OR(B56&lt;$K$3,B56&gt;$K$4),N56,IF(B56&lt;$K$4,0,N56+SUM($O$8:$O$68)))</f>
        <v>n-c</v>
      </c>
    </row>
    <row r="57" customFormat="false" ht="16" hidden="false" customHeight="false" outlineLevel="0" collapsed="false">
      <c r="B57" s="32" t="str">
        <f aca="false">IF(ISERROR(IF(B56+1&lt;=$G$4,B56+1,"n-c")),"n-c",IF(B56+1&lt;=$G$4,B56+1,"n-c"))</f>
        <v>n-c</v>
      </c>
      <c r="C57" s="33" t="str">
        <f aca="false">IF(B57&lt;&gt;"n-c",IF($E$4="mensuel",EDATE($E$5,B57),IF($E$4="trimestriel",EDATE($E$5,3*B57),IF($E$4="semestriel",EDATE($E$5,6*B57),EDATE($E$5,12*B57)))),"n-c")</f>
        <v>n-c</v>
      </c>
      <c r="D57" s="34" t="str">
        <f aca="false">IF(B57="n-c","n-c",E56)</f>
        <v>n-c</v>
      </c>
      <c r="E57" s="34" t="str">
        <f aca="false">IF(B57="n-c","n-c",D57-K57)</f>
        <v>n-c</v>
      </c>
      <c r="F57" s="35" t="str">
        <f aca="false">IF(B57&lt;&gt;"n-c",IF($E$3="standard",-IPMT($G$3,B57,$G$4,$C$3),IF($E$3="linear",D57*$G$3,D57*$G$3)),"n-c")</f>
        <v>n-c</v>
      </c>
      <c r="G57" s="36" t="str">
        <f aca="false">IF(ISERROR(F57-ROUND(F57,2)),"n-c",F57-ROUND(F57,2))</f>
        <v>n-c</v>
      </c>
      <c r="H57" s="36" t="str">
        <f aca="false">IF(G57="n-c","n-c",SUM(G$9:$G57)-SUM(I$9:$I56))</f>
        <v>n-c</v>
      </c>
      <c r="I57" s="37" t="str">
        <f aca="false">IF(H57="n-c","n-c",IF(H57&gt;0.01,0.01,IF(H57&lt;-0.01,-0.01,0)))</f>
        <v>n-c</v>
      </c>
      <c r="J57" s="38" t="str">
        <f aca="false">IF(I57="n-c","n-c",ROUND(F57,2)+I57)</f>
        <v>n-c</v>
      </c>
      <c r="K57" s="39" t="str">
        <f aca="false">IF(B57="n-c","n-c",IF(B57=$G$4,D57,ROUND(IF($E$3="standard",-PPMT($G$3,B57,$G$4,$C$3),IF($E$3="linear",$C$3/$G$4,IF(B57=$G$4,$C$3,0))),2)))</f>
        <v>n-c</v>
      </c>
      <c r="L57" s="40" t="str">
        <f aca="false">IF(B57="n-c","n-c",SUM($K$9:K57))</f>
        <v>n-c</v>
      </c>
      <c r="M57" s="40" t="str">
        <f aca="false">IF(B57="n-c","n-c",SUM($J$9:J57))</f>
        <v>n-c</v>
      </c>
      <c r="N57" s="30" t="str">
        <f aca="false">IF(B57="n-c","n-c",J57+K57)</f>
        <v>n-c</v>
      </c>
      <c r="O57" s="30" t="n">
        <f aca="false">IF(OR(B57&lt;$K$3,B57&gt;$K$4),0,IF(B57=$K$4,0,N57*(1+$N$3*($K$5-C57)/365)))</f>
        <v>0</v>
      </c>
      <c r="P57" s="30" t="str">
        <f aca="false">IF(OR(B57&lt;$K$3,B57&gt;$K$4),N57,IF(B57&lt;$K$4,0,N57+SUM($O$8:$O$68)))</f>
        <v>n-c</v>
      </c>
    </row>
    <row r="58" customFormat="false" ht="16" hidden="false" customHeight="false" outlineLevel="0" collapsed="false">
      <c r="B58" s="32" t="str">
        <f aca="false">IF(ISERROR(IF(B57+1&lt;=$G$4,B57+1,"n-c")),"n-c",IF(B57+1&lt;=$G$4,B57+1,"n-c"))</f>
        <v>n-c</v>
      </c>
      <c r="C58" s="33" t="str">
        <f aca="false">IF(B58&lt;&gt;"n-c",IF($E$4="mensuel",EDATE($E$5,B58),IF($E$4="trimestriel",EDATE($E$5,3*B58),IF($E$4="semestriel",EDATE($E$5,6*B58),EDATE($E$5,12*B58)))),"n-c")</f>
        <v>n-c</v>
      </c>
      <c r="D58" s="34" t="str">
        <f aca="false">IF(B58="n-c","n-c",E57)</f>
        <v>n-c</v>
      </c>
      <c r="E58" s="34" t="str">
        <f aca="false">IF(B58="n-c","n-c",D58-K58)</f>
        <v>n-c</v>
      </c>
      <c r="F58" s="35" t="str">
        <f aca="false">IF(B58&lt;&gt;"n-c",IF($E$3="standard",-IPMT($G$3,B58,$G$4,$C$3),IF($E$3="linear",D58*$G$3,D58*$G$3)),"n-c")</f>
        <v>n-c</v>
      </c>
      <c r="G58" s="36" t="str">
        <f aca="false">IF(ISERROR(F58-ROUND(F58,2)),"n-c",F58-ROUND(F58,2))</f>
        <v>n-c</v>
      </c>
      <c r="H58" s="36" t="str">
        <f aca="false">IF(G58="n-c","n-c",SUM(G$9:$G58)-SUM(I$9:$I57))</f>
        <v>n-c</v>
      </c>
      <c r="I58" s="37" t="str">
        <f aca="false">IF(H58="n-c","n-c",IF(H58&gt;0.01,0.01,IF(H58&lt;-0.01,-0.01,0)))</f>
        <v>n-c</v>
      </c>
      <c r="J58" s="38" t="str">
        <f aca="false">IF(I58="n-c","n-c",ROUND(F58,2)+I58)</f>
        <v>n-c</v>
      </c>
      <c r="K58" s="39" t="str">
        <f aca="false">IF(B58="n-c","n-c",IF(B58=$G$4,D58,ROUND(IF($E$3="standard",-PPMT($G$3,B58,$G$4,$C$3),IF($E$3="linear",$C$3/$G$4,IF(B58=$G$4,$C$3,0))),2)))</f>
        <v>n-c</v>
      </c>
      <c r="L58" s="40" t="str">
        <f aca="false">IF(B58="n-c","n-c",SUM($K$9:K58))</f>
        <v>n-c</v>
      </c>
      <c r="M58" s="40" t="str">
        <f aca="false">IF(B58="n-c","n-c",SUM($J$9:J58))</f>
        <v>n-c</v>
      </c>
      <c r="N58" s="30" t="str">
        <f aca="false">IF(B58="n-c","n-c",J58+K58)</f>
        <v>n-c</v>
      </c>
      <c r="O58" s="30" t="n">
        <f aca="false">IF(OR(B58&lt;$K$3,B58&gt;$K$4),0,IF(B58=$K$4,0,N58*(1+$N$3*($K$5-C58)/365)))</f>
        <v>0</v>
      </c>
      <c r="P58" s="30" t="str">
        <f aca="false">IF(OR(B58&lt;$K$3,B58&gt;$K$4),N58,IF(B58&lt;$K$4,0,N58+SUM($O$8:$O$68)))</f>
        <v>n-c</v>
      </c>
    </row>
    <row r="59" customFormat="false" ht="16" hidden="false" customHeight="false" outlineLevel="0" collapsed="false">
      <c r="B59" s="32" t="str">
        <f aca="false">IF(ISERROR(IF(B58+1&lt;=$G$4,B58+1,"n-c")),"n-c",IF(B58+1&lt;=$G$4,B58+1,"n-c"))</f>
        <v>n-c</v>
      </c>
      <c r="C59" s="33" t="str">
        <f aca="false">IF(B59&lt;&gt;"n-c",IF($E$4="mensuel",EDATE($E$5,B59),IF($E$4="trimestriel",EDATE($E$5,3*B59),IF($E$4="semestriel",EDATE($E$5,6*B59),EDATE($E$5,12*B59)))),"n-c")</f>
        <v>n-c</v>
      </c>
      <c r="D59" s="34" t="str">
        <f aca="false">IF(B59="n-c","n-c",E58)</f>
        <v>n-c</v>
      </c>
      <c r="E59" s="34" t="str">
        <f aca="false">IF(B59="n-c","n-c",D59-K59)</f>
        <v>n-c</v>
      </c>
      <c r="F59" s="35" t="str">
        <f aca="false">IF(B59&lt;&gt;"n-c",IF($E$3="standard",-IPMT($G$3,B59,$G$4,$C$3),IF($E$3="linear",D59*$G$3,D59*$G$3)),"n-c")</f>
        <v>n-c</v>
      </c>
      <c r="G59" s="36" t="str">
        <f aca="false">IF(ISERROR(F59-ROUND(F59,2)),"n-c",F59-ROUND(F59,2))</f>
        <v>n-c</v>
      </c>
      <c r="H59" s="36" t="str">
        <f aca="false">IF(G59="n-c","n-c",SUM(G$9:$G59)-SUM(I$9:$I58))</f>
        <v>n-c</v>
      </c>
      <c r="I59" s="37" t="str">
        <f aca="false">IF(H59="n-c","n-c",IF(H59&gt;0.01,0.01,IF(H59&lt;-0.01,-0.01,0)))</f>
        <v>n-c</v>
      </c>
      <c r="J59" s="38" t="str">
        <f aca="false">IF(I59="n-c","n-c",ROUND(F59,2)+I59)</f>
        <v>n-c</v>
      </c>
      <c r="K59" s="39" t="str">
        <f aca="false">IF(B59="n-c","n-c",IF(B59=$G$4,D59,ROUND(IF($E$3="standard",-PPMT($G$3,B59,$G$4,$C$3),IF($E$3="linear",$C$3/$G$4,IF(B59=$G$4,$C$3,0))),2)))</f>
        <v>n-c</v>
      </c>
      <c r="L59" s="40" t="str">
        <f aca="false">IF(B59="n-c","n-c",SUM($K$9:K59))</f>
        <v>n-c</v>
      </c>
      <c r="M59" s="40" t="str">
        <f aca="false">IF(B59="n-c","n-c",SUM($J$9:J59))</f>
        <v>n-c</v>
      </c>
      <c r="N59" s="30" t="str">
        <f aca="false">IF(B59="n-c","n-c",J59+K59)</f>
        <v>n-c</v>
      </c>
      <c r="O59" s="30" t="n">
        <f aca="false">IF(OR(B59&lt;$K$3,B59&gt;$K$4),0,IF(B59=$K$4,0,N59*(1+$N$3*($K$5-C59)/365)))</f>
        <v>0</v>
      </c>
      <c r="P59" s="30" t="str">
        <f aca="false">IF(OR(B59&lt;$K$3,B59&gt;$K$4),N59,IF(B59&lt;$K$4,0,N59+SUM($O$8:$O$68)))</f>
        <v>n-c</v>
      </c>
    </row>
    <row r="60" customFormat="false" ht="16" hidden="false" customHeight="false" outlineLevel="0" collapsed="false">
      <c r="B60" s="32" t="str">
        <f aca="false">IF(ISERROR(IF(B59+1&lt;=$G$4,B59+1,"n-c")),"n-c",IF(B59+1&lt;=$G$4,B59+1,"n-c"))</f>
        <v>n-c</v>
      </c>
      <c r="C60" s="33" t="str">
        <f aca="false">IF(B60&lt;&gt;"n-c",IF($E$4="mensuel",EDATE($E$5,B60),IF($E$4="trimestriel",EDATE($E$5,3*B60),IF($E$4="semestriel",EDATE($E$5,6*B60),EDATE($E$5,12*B60)))),"n-c")</f>
        <v>n-c</v>
      </c>
      <c r="D60" s="34" t="str">
        <f aca="false">IF(B60="n-c","n-c",E59)</f>
        <v>n-c</v>
      </c>
      <c r="E60" s="34" t="str">
        <f aca="false">IF(B60="n-c","n-c",D60-K60)</f>
        <v>n-c</v>
      </c>
      <c r="F60" s="35" t="str">
        <f aca="false">IF(B60&lt;&gt;"n-c",IF($E$3="standard",-IPMT($G$3,B60,$G$4,$C$3),IF($E$3="linear",D60*$G$3,D60*$G$3)),"n-c")</f>
        <v>n-c</v>
      </c>
      <c r="G60" s="36" t="str">
        <f aca="false">IF(ISERROR(F60-ROUND(F60,2)),"n-c",F60-ROUND(F60,2))</f>
        <v>n-c</v>
      </c>
      <c r="H60" s="36" t="str">
        <f aca="false">IF(G60="n-c","n-c",SUM(G$9:$G60)-SUM(I$9:$I59))</f>
        <v>n-c</v>
      </c>
      <c r="I60" s="37" t="str">
        <f aca="false">IF(H60="n-c","n-c",IF(H60&gt;0.01,0.01,IF(H60&lt;-0.01,-0.01,0)))</f>
        <v>n-c</v>
      </c>
      <c r="J60" s="38" t="str">
        <f aca="false">IF(I60="n-c","n-c",ROUND(F60,2)+I60)</f>
        <v>n-c</v>
      </c>
      <c r="K60" s="39" t="str">
        <f aca="false">IF(B60="n-c","n-c",IF(B60=$G$4,D60,ROUND(IF($E$3="standard",-PPMT($G$3,B60,$G$4,$C$3),IF($E$3="linear",$C$3/$G$4,IF(B60=$G$4,$C$3,0))),2)))</f>
        <v>n-c</v>
      </c>
      <c r="L60" s="40" t="str">
        <f aca="false">IF(B60="n-c","n-c",SUM($K$9:K60))</f>
        <v>n-c</v>
      </c>
      <c r="M60" s="40" t="str">
        <f aca="false">IF(B60="n-c","n-c",SUM($J$9:J60))</f>
        <v>n-c</v>
      </c>
      <c r="N60" s="30" t="str">
        <f aca="false">IF(B60="n-c","n-c",J60+K60)</f>
        <v>n-c</v>
      </c>
      <c r="O60" s="30" t="n">
        <f aca="false">IF(OR(B60&lt;$K$3,B60&gt;$K$4),0,IF(B60=$K$4,0,N60*(1+$N$3*($K$5-C60)/365)))</f>
        <v>0</v>
      </c>
      <c r="P60" s="30" t="str">
        <f aca="false">IF(OR(B60&lt;$K$3,B60&gt;$K$4),N60,IF(B60&lt;$K$4,0,N60+SUM($O$8:$O$68)))</f>
        <v>n-c</v>
      </c>
    </row>
    <row r="61" customFormat="false" ht="16" hidden="false" customHeight="false" outlineLevel="0" collapsed="false">
      <c r="B61" s="32" t="str">
        <f aca="false">IF(ISERROR(IF(B60+1&lt;=$G$4,B60+1,"n-c")),"n-c",IF(B60+1&lt;=$G$4,B60+1,"n-c"))</f>
        <v>n-c</v>
      </c>
      <c r="C61" s="33" t="str">
        <f aca="false">IF(B61&lt;&gt;"n-c",IF($E$4="mensuel",EDATE($E$5,B61),IF($E$4="trimestriel",EDATE($E$5,3*B61),IF($E$4="semestriel",EDATE($E$5,6*B61),EDATE($E$5,12*B61)))),"n-c")</f>
        <v>n-c</v>
      </c>
      <c r="D61" s="34" t="str">
        <f aca="false">IF(B61="n-c","n-c",E60)</f>
        <v>n-c</v>
      </c>
      <c r="E61" s="34" t="str">
        <f aca="false">IF(B61="n-c","n-c",D61-K61)</f>
        <v>n-c</v>
      </c>
      <c r="F61" s="35" t="str">
        <f aca="false">IF(B61&lt;&gt;"n-c",IF($E$3="standard",-IPMT($G$3,B61,$G$4,$C$3),IF($E$3="linear",D61*$G$3,D61*$G$3)),"n-c")</f>
        <v>n-c</v>
      </c>
      <c r="G61" s="36" t="str">
        <f aca="false">IF(ISERROR(F61-ROUND(F61,2)),"n-c",F61-ROUND(F61,2))</f>
        <v>n-c</v>
      </c>
      <c r="H61" s="36" t="str">
        <f aca="false">IF(G61="n-c","n-c",SUM(G$9:$G61)-SUM(I$9:$I60))</f>
        <v>n-c</v>
      </c>
      <c r="I61" s="37" t="str">
        <f aca="false">IF(H61="n-c","n-c",IF(H61&gt;0.01,0.01,IF(H61&lt;-0.01,-0.01,0)))</f>
        <v>n-c</v>
      </c>
      <c r="J61" s="38" t="str">
        <f aca="false">IF(I61="n-c","n-c",ROUND(F61,2)+I61)</f>
        <v>n-c</v>
      </c>
      <c r="K61" s="39" t="str">
        <f aca="false">IF(B61="n-c","n-c",IF(B61=$G$4,D61,ROUND(IF($E$3="standard",-PPMT($G$3,B61,$G$4,$C$3),IF($E$3="linear",$C$3/$G$4,IF(B61=$G$4,$C$3,0))),2)))</f>
        <v>n-c</v>
      </c>
      <c r="L61" s="40" t="str">
        <f aca="false">IF(B61="n-c","n-c",SUM($K$9:K61))</f>
        <v>n-c</v>
      </c>
      <c r="M61" s="40" t="str">
        <f aca="false">IF(B61="n-c","n-c",SUM($J$9:J61))</f>
        <v>n-c</v>
      </c>
      <c r="N61" s="30" t="str">
        <f aca="false">IF(B61="n-c","n-c",J61+K61)</f>
        <v>n-c</v>
      </c>
      <c r="O61" s="30" t="n">
        <f aca="false">IF(OR(B61&lt;$K$3,B61&gt;$K$4),0,IF(B61=$K$4,0,N61*(1+$N$3*($K$5-C61)/365)))</f>
        <v>0</v>
      </c>
      <c r="P61" s="30" t="str">
        <f aca="false">IF(OR(B61&lt;$K$3,B61&gt;$K$4),N61,IF(B61&lt;$K$4,0,N61+SUM($O$8:$O$68)))</f>
        <v>n-c</v>
      </c>
    </row>
    <row r="62" customFormat="false" ht="16" hidden="false" customHeight="false" outlineLevel="0" collapsed="false">
      <c r="B62" s="32" t="str">
        <f aca="false">IF(ISERROR(IF(B61+1&lt;=$G$4,B61+1,"n-c")),"n-c",IF(B61+1&lt;=$G$4,B61+1,"n-c"))</f>
        <v>n-c</v>
      </c>
      <c r="C62" s="33" t="str">
        <f aca="false">IF(B62&lt;&gt;"n-c",IF($E$4="mensuel",EDATE($E$5,B62),IF($E$4="trimestriel",EDATE($E$5,3*B62),IF($E$4="semestriel",EDATE($E$5,6*B62),EDATE($E$5,12*B62)))),"n-c")</f>
        <v>n-c</v>
      </c>
      <c r="D62" s="34" t="str">
        <f aca="false">IF(B62="n-c","n-c",E61)</f>
        <v>n-c</v>
      </c>
      <c r="E62" s="34" t="str">
        <f aca="false">IF(B62="n-c","n-c",D62-K62)</f>
        <v>n-c</v>
      </c>
      <c r="F62" s="35" t="str">
        <f aca="false">IF(B62&lt;&gt;"n-c",IF($E$3="standard",-IPMT($G$3,B62,$G$4,$C$3),IF($E$3="linear",D62*$G$3,D62*$G$3)),"n-c")</f>
        <v>n-c</v>
      </c>
      <c r="G62" s="36" t="str">
        <f aca="false">IF(ISERROR(F62-ROUND(F62,2)),"n-c",F62-ROUND(F62,2))</f>
        <v>n-c</v>
      </c>
      <c r="H62" s="36" t="str">
        <f aca="false">IF(G62="n-c","n-c",SUM(G$9:$G62)-SUM(I$9:$I61))</f>
        <v>n-c</v>
      </c>
      <c r="I62" s="37" t="str">
        <f aca="false">IF(H62="n-c","n-c",IF(H62&gt;0.01,0.01,IF(H62&lt;-0.01,-0.01,0)))</f>
        <v>n-c</v>
      </c>
      <c r="J62" s="38" t="str">
        <f aca="false">IF(I62="n-c","n-c",ROUND(F62,2)+I62)</f>
        <v>n-c</v>
      </c>
      <c r="K62" s="39" t="str">
        <f aca="false">IF(B62="n-c","n-c",IF(B62=$G$4,D62,ROUND(IF($E$3="standard",-PPMT($G$3,B62,$G$4,$C$3),IF($E$3="linear",$C$3/$G$4,IF(B62=$G$4,$C$3,0))),2)))</f>
        <v>n-c</v>
      </c>
      <c r="L62" s="40" t="str">
        <f aca="false">IF(B62="n-c","n-c",SUM($K$9:K62))</f>
        <v>n-c</v>
      </c>
      <c r="M62" s="40" t="str">
        <f aca="false">IF(B62="n-c","n-c",SUM($J$9:J62))</f>
        <v>n-c</v>
      </c>
      <c r="N62" s="30" t="str">
        <f aca="false">IF(B62="n-c","n-c",J62+K62)</f>
        <v>n-c</v>
      </c>
      <c r="O62" s="30" t="n">
        <f aca="false">IF(OR(B62&lt;$K$3,B62&gt;$K$4),0,IF(B62=$K$4,0,N62*(1+$N$3*($K$5-C62)/365)))</f>
        <v>0</v>
      </c>
      <c r="P62" s="30" t="str">
        <f aca="false">IF(OR(B62&lt;$K$3,B62&gt;$K$4),N62,IF(B62&lt;$K$4,0,N62+SUM($O$8:$O$68)))</f>
        <v>n-c</v>
      </c>
    </row>
    <row r="63" customFormat="false" ht="16" hidden="false" customHeight="false" outlineLevel="0" collapsed="false">
      <c r="B63" s="32" t="str">
        <f aca="false">IF(ISERROR(IF(B62+1&lt;=$G$4,B62+1,"n-c")),"n-c",IF(B62+1&lt;=$G$4,B62+1,"n-c"))</f>
        <v>n-c</v>
      </c>
      <c r="C63" s="33" t="str">
        <f aca="false">IF(B63&lt;&gt;"n-c",IF($E$4="mensuel",EDATE($E$5,B63),IF($E$4="trimestriel",EDATE($E$5,3*B63),IF($E$4="semestriel",EDATE($E$5,6*B63),EDATE($E$5,12*B63)))),"n-c")</f>
        <v>n-c</v>
      </c>
      <c r="D63" s="34" t="str">
        <f aca="false">IF(B63="n-c","n-c",E62)</f>
        <v>n-c</v>
      </c>
      <c r="E63" s="34" t="str">
        <f aca="false">IF(B63="n-c","n-c",D63-K63)</f>
        <v>n-c</v>
      </c>
      <c r="F63" s="35" t="str">
        <f aca="false">IF(B63&lt;&gt;"n-c",IF($E$3="standard",-IPMT($G$3,B63,$G$4,$C$3),IF($E$3="linear",D63*$G$3,D63*$G$3)),"n-c")</f>
        <v>n-c</v>
      </c>
      <c r="G63" s="36" t="str">
        <f aca="false">IF(ISERROR(F63-ROUND(F63,2)),"n-c",F63-ROUND(F63,2))</f>
        <v>n-c</v>
      </c>
      <c r="H63" s="36" t="str">
        <f aca="false">IF(G63="n-c","n-c",SUM(G$9:$G63)-SUM(I$9:$I62))</f>
        <v>n-c</v>
      </c>
      <c r="I63" s="37" t="str">
        <f aca="false">IF(H63="n-c","n-c",IF(H63&gt;0.01,0.01,IF(H63&lt;-0.01,-0.01,0)))</f>
        <v>n-c</v>
      </c>
      <c r="J63" s="38" t="str">
        <f aca="false">IF(I63="n-c","n-c",ROUND(F63,2)+I63)</f>
        <v>n-c</v>
      </c>
      <c r="K63" s="39" t="str">
        <f aca="false">IF(B63="n-c","n-c",IF(B63=$G$4,D63,ROUND(IF($E$3="standard",-PPMT($G$3,B63,$G$4,$C$3),IF($E$3="linear",$C$3/$G$4,IF(B63=$G$4,$C$3,0))),2)))</f>
        <v>n-c</v>
      </c>
      <c r="L63" s="40" t="str">
        <f aca="false">IF(B63="n-c","n-c",SUM($K$9:K63))</f>
        <v>n-c</v>
      </c>
      <c r="M63" s="40" t="str">
        <f aca="false">IF(B63="n-c","n-c",SUM($J$9:J63))</f>
        <v>n-c</v>
      </c>
      <c r="N63" s="30" t="str">
        <f aca="false">IF(B63="n-c","n-c",J63+K63)</f>
        <v>n-c</v>
      </c>
      <c r="O63" s="30" t="n">
        <f aca="false">IF(OR(B63&lt;$K$3,B63&gt;$K$4),0,IF(B63=$K$4,0,N63*(1+$N$3*($K$5-C63)/365)))</f>
        <v>0</v>
      </c>
      <c r="P63" s="30" t="str">
        <f aca="false">IF(OR(B63&lt;$K$3,B63&gt;$K$4),N63,IF(B63&lt;$K$4,0,N63+SUM($O$8:$O$68)))</f>
        <v>n-c</v>
      </c>
    </row>
    <row r="64" customFormat="false" ht="16" hidden="false" customHeight="false" outlineLevel="0" collapsed="false">
      <c r="B64" s="32" t="str">
        <f aca="false">IF(ISERROR(IF(B63+1&lt;=$G$4,B63+1,"n-c")),"n-c",IF(B63+1&lt;=$G$4,B63+1,"n-c"))</f>
        <v>n-c</v>
      </c>
      <c r="C64" s="33" t="str">
        <f aca="false">IF(B64&lt;&gt;"n-c",IF($E$4="mensuel",EDATE($E$5,B64),IF($E$4="trimestriel",EDATE($E$5,3*B64),IF($E$4="semestriel",EDATE($E$5,6*B64),EDATE($E$5,12*B64)))),"n-c")</f>
        <v>n-c</v>
      </c>
      <c r="D64" s="34" t="str">
        <f aca="false">IF(B64="n-c","n-c",E63)</f>
        <v>n-c</v>
      </c>
      <c r="E64" s="34" t="str">
        <f aca="false">IF(B64="n-c","n-c",D64-K64)</f>
        <v>n-c</v>
      </c>
      <c r="F64" s="35" t="str">
        <f aca="false">IF(B64&lt;&gt;"n-c",IF($E$3="standard",-IPMT($G$3,B64,$G$4,$C$3),IF($E$3="linear",D64*$G$3,D64*$G$3)),"n-c")</f>
        <v>n-c</v>
      </c>
      <c r="G64" s="36" t="str">
        <f aca="false">IF(ISERROR(F64-ROUND(F64,2)),"n-c",F64-ROUND(F64,2))</f>
        <v>n-c</v>
      </c>
      <c r="H64" s="36" t="str">
        <f aca="false">IF(G64="n-c","n-c",SUM(G$9:$G64)-SUM(I$9:$I63))</f>
        <v>n-c</v>
      </c>
      <c r="I64" s="37" t="str">
        <f aca="false">IF(H64="n-c","n-c",IF(H64&gt;0.01,0.01,IF(H64&lt;-0.01,-0.01,0)))</f>
        <v>n-c</v>
      </c>
      <c r="J64" s="38" t="str">
        <f aca="false">IF(I64="n-c","n-c",ROUND(F64,2)+I64)</f>
        <v>n-c</v>
      </c>
      <c r="K64" s="39" t="str">
        <f aca="false">IF(B64="n-c","n-c",IF(B64=$G$4,D64,ROUND(IF($E$3="standard",-PPMT($G$3,B64,$G$4,$C$3),IF($E$3="linear",$C$3/$G$4,IF(B64=$G$4,$C$3,0))),2)))</f>
        <v>n-c</v>
      </c>
      <c r="L64" s="40" t="str">
        <f aca="false">IF(B64="n-c","n-c",SUM($K$9:K64))</f>
        <v>n-c</v>
      </c>
      <c r="M64" s="40" t="str">
        <f aca="false">IF(B64="n-c","n-c",SUM($J$9:J64))</f>
        <v>n-c</v>
      </c>
      <c r="N64" s="30" t="str">
        <f aca="false">IF(B64="n-c","n-c",J64+K64)</f>
        <v>n-c</v>
      </c>
      <c r="O64" s="30" t="n">
        <f aca="false">IF(OR(B64&lt;$K$3,B64&gt;$K$4),0,IF(B64=$K$4,0,N64*(1+$N$3*($K$5-C64)/365)))</f>
        <v>0</v>
      </c>
      <c r="P64" s="30" t="str">
        <f aca="false">IF(OR(B64&lt;$K$3,B64&gt;$K$4),N64,IF(B64&lt;$K$4,0,N64+SUM($O$8:$O$68)))</f>
        <v>n-c</v>
      </c>
    </row>
    <row r="65" customFormat="false" ht="16" hidden="false" customHeight="false" outlineLevel="0" collapsed="false">
      <c r="B65" s="32" t="str">
        <f aca="false">IF(ISERROR(IF(B64+1&lt;=$G$4,B64+1,"n-c")),"n-c",IF(B64+1&lt;=$G$4,B64+1,"n-c"))</f>
        <v>n-c</v>
      </c>
      <c r="C65" s="33" t="str">
        <f aca="false">IF(B65&lt;&gt;"n-c",IF($E$4="mensuel",EDATE($E$5,B65),IF($E$4="trimestriel",EDATE($E$5,3*B65),IF($E$4="semestriel",EDATE($E$5,6*B65),EDATE($E$5,12*B65)))),"n-c")</f>
        <v>n-c</v>
      </c>
      <c r="D65" s="34" t="str">
        <f aca="false">IF(B65="n-c","n-c",E64)</f>
        <v>n-c</v>
      </c>
      <c r="E65" s="34" t="str">
        <f aca="false">IF(B65="n-c","n-c",D65-K65)</f>
        <v>n-c</v>
      </c>
      <c r="F65" s="35" t="str">
        <f aca="false">IF(B65&lt;&gt;"n-c",IF($E$3="standard",-IPMT($G$3,B65,$G$4,$C$3),IF($E$3="linear",D65*$G$3,D65*$G$3)),"n-c")</f>
        <v>n-c</v>
      </c>
      <c r="G65" s="36" t="str">
        <f aca="false">IF(ISERROR(F65-ROUND(F65,2)),"n-c",F65-ROUND(F65,2))</f>
        <v>n-c</v>
      </c>
      <c r="H65" s="36" t="str">
        <f aca="false">IF(G65="n-c","n-c",SUM(G$9:$G65)-SUM(I$9:$I64))</f>
        <v>n-c</v>
      </c>
      <c r="I65" s="37" t="str">
        <f aca="false">IF(H65="n-c","n-c",IF(H65&gt;0.01,0.01,IF(H65&lt;-0.01,-0.01,0)))</f>
        <v>n-c</v>
      </c>
      <c r="J65" s="38" t="str">
        <f aca="false">IF(I65="n-c","n-c",ROUND(F65,2)+I65)</f>
        <v>n-c</v>
      </c>
      <c r="K65" s="39" t="str">
        <f aca="false">IF(B65="n-c","n-c",IF(B65=$G$4,D65,ROUND(IF($E$3="standard",-PPMT($G$3,B65,$G$4,$C$3),IF($E$3="linear",$C$3/$G$4,IF(B65=$G$4,$C$3,0))),2)))</f>
        <v>n-c</v>
      </c>
      <c r="L65" s="40" t="str">
        <f aca="false">IF(B65="n-c","n-c",SUM($K$9:K65))</f>
        <v>n-c</v>
      </c>
      <c r="M65" s="40" t="str">
        <f aca="false">IF(B65="n-c","n-c",SUM($J$9:J65))</f>
        <v>n-c</v>
      </c>
      <c r="N65" s="30" t="str">
        <f aca="false">IF(B65="n-c","n-c",J65+K65)</f>
        <v>n-c</v>
      </c>
      <c r="O65" s="30" t="n">
        <f aca="false">IF(OR(B65&lt;$K$3,B65&gt;$K$4),0,IF(B65=$K$4,0,N65*(1+$N$3*($K$5-C65)/365)))</f>
        <v>0</v>
      </c>
      <c r="P65" s="30" t="str">
        <f aca="false">IF(OR(B65&lt;$K$3,B65&gt;$K$4),N65,IF(B65&lt;$K$4,0,N65+SUM($O$8:$O$68)))</f>
        <v>n-c</v>
      </c>
    </row>
    <row r="66" customFormat="false" ht="16" hidden="false" customHeight="false" outlineLevel="0" collapsed="false">
      <c r="B66" s="32" t="str">
        <f aca="false">IF(ISERROR(IF(B65+1&lt;=$G$4,B65+1,"n-c")),"n-c",IF(B65+1&lt;=$G$4,B65+1,"n-c"))</f>
        <v>n-c</v>
      </c>
      <c r="C66" s="33" t="str">
        <f aca="false">IF(B66&lt;&gt;"n-c",IF($E$4="mensuel",EDATE($E$5,B66),IF($E$4="trimestriel",EDATE($E$5,3*B66),IF($E$4="semestriel",EDATE($E$5,6*B66),EDATE($E$5,12*B66)))),"n-c")</f>
        <v>n-c</v>
      </c>
      <c r="D66" s="34" t="str">
        <f aca="false">IF(B66="n-c","n-c",E65)</f>
        <v>n-c</v>
      </c>
      <c r="E66" s="34" t="str">
        <f aca="false">IF(B66="n-c","n-c",D66-K66)</f>
        <v>n-c</v>
      </c>
      <c r="F66" s="35" t="str">
        <f aca="false">IF(B66&lt;&gt;"n-c",IF($E$3="standard",-IPMT($G$3,B66,$G$4,$C$3),IF($E$3="linear",D66*$G$3,D66*$G$3)),"n-c")</f>
        <v>n-c</v>
      </c>
      <c r="G66" s="36" t="str">
        <f aca="false">IF(ISERROR(F66-ROUND(F66,2)),"n-c",F66-ROUND(F66,2))</f>
        <v>n-c</v>
      </c>
      <c r="H66" s="36" t="str">
        <f aca="false">IF(G66="n-c","n-c",SUM(G$9:$G66)-SUM(I$9:$I65))</f>
        <v>n-c</v>
      </c>
      <c r="I66" s="37" t="str">
        <f aca="false">IF(H66="n-c","n-c",IF(H66&gt;0.01,0.01,IF(H66&lt;-0.01,-0.01,0)))</f>
        <v>n-c</v>
      </c>
      <c r="J66" s="38" t="str">
        <f aca="false">IF(I66="n-c","n-c",ROUND(F66,2)+I66)</f>
        <v>n-c</v>
      </c>
      <c r="K66" s="39" t="str">
        <f aca="false">IF(B66="n-c","n-c",IF(B66=$G$4,D66,ROUND(IF($E$3="standard",-PPMT($G$3,B66,$G$4,$C$3),IF($E$3="linear",$C$3/$G$4,IF(B66=$G$4,$C$3,0))),2)))</f>
        <v>n-c</v>
      </c>
      <c r="L66" s="40" t="str">
        <f aca="false">IF(B66="n-c","n-c",SUM($K$9:K66))</f>
        <v>n-c</v>
      </c>
      <c r="M66" s="40" t="str">
        <f aca="false">IF(B66="n-c","n-c",SUM($J$9:J66))</f>
        <v>n-c</v>
      </c>
      <c r="N66" s="30" t="str">
        <f aca="false">IF(B66="n-c","n-c",J66+K66)</f>
        <v>n-c</v>
      </c>
      <c r="O66" s="30" t="n">
        <f aca="false">IF(OR(B66&lt;$K$3,B66&gt;$K$4),0,IF(B66=$K$4,0,N66*(1+$N$3*($K$5-C66)/365)))</f>
        <v>0</v>
      </c>
      <c r="P66" s="30" t="str">
        <f aca="false">IF(OR(B66&lt;$K$3,B66&gt;$K$4),N66,IF(B66&lt;$K$4,0,N66+SUM($O$8:$O$68)))</f>
        <v>n-c</v>
      </c>
    </row>
    <row r="67" customFormat="false" ht="16" hidden="false" customHeight="false" outlineLevel="0" collapsed="false">
      <c r="B67" s="32" t="str">
        <f aca="false">IF(ISERROR(IF(B66+1&lt;=$G$4,B66+1,"n-c")),"n-c",IF(B66+1&lt;=$G$4,B66+1,"n-c"))</f>
        <v>n-c</v>
      </c>
      <c r="C67" s="33" t="str">
        <f aca="false">IF(B67&lt;&gt;"n-c",IF($E$4="mensuel",EDATE($E$5,B67),IF($E$4="trimestriel",EDATE($E$5,3*B67),IF($E$4="semestriel",EDATE($E$5,6*B67),EDATE($E$5,12*B67)))),"n-c")</f>
        <v>n-c</v>
      </c>
      <c r="D67" s="34" t="str">
        <f aca="false">IF(B67="n-c","n-c",E66)</f>
        <v>n-c</v>
      </c>
      <c r="E67" s="34" t="str">
        <f aca="false">IF(B67="n-c","n-c",D67-K67)</f>
        <v>n-c</v>
      </c>
      <c r="F67" s="35" t="str">
        <f aca="false">IF(B67&lt;&gt;"n-c",IF($E$3="standard",-IPMT($G$3,B67,$G$4,$C$3),IF($E$3="linear",D67*$G$3,D67*$G$3)),"n-c")</f>
        <v>n-c</v>
      </c>
      <c r="G67" s="36" t="str">
        <f aca="false">IF(ISERROR(F67-ROUND(F67,2)),"n-c",F67-ROUND(F67,2))</f>
        <v>n-c</v>
      </c>
      <c r="H67" s="36" t="str">
        <f aca="false">IF(G67="n-c","n-c",SUM(G$9:$G67)-SUM(I$9:$I66))</f>
        <v>n-c</v>
      </c>
      <c r="I67" s="37" t="str">
        <f aca="false">IF(H67="n-c","n-c",IF(H67&gt;0.01,0.01,IF(H67&lt;-0.01,-0.01,0)))</f>
        <v>n-c</v>
      </c>
      <c r="J67" s="38" t="str">
        <f aca="false">IF(I67="n-c","n-c",ROUND(F67,2)+I67)</f>
        <v>n-c</v>
      </c>
      <c r="K67" s="39" t="str">
        <f aca="false">IF(B67="n-c","n-c",IF(B67=$G$4,D67,ROUND(IF($E$3="standard",-PPMT($G$3,B67,$G$4,$C$3),IF($E$3="linear",$C$3/$G$4,IF(B67=$G$4,$C$3,0))),2)))</f>
        <v>n-c</v>
      </c>
      <c r="L67" s="40" t="str">
        <f aca="false">IF(B67="n-c","n-c",SUM($K$9:K67))</f>
        <v>n-c</v>
      </c>
      <c r="M67" s="40" t="str">
        <f aca="false">IF(B67="n-c","n-c",SUM($J$9:J67))</f>
        <v>n-c</v>
      </c>
      <c r="N67" s="30" t="str">
        <f aca="false">IF(B67="n-c","n-c",J67+K67)</f>
        <v>n-c</v>
      </c>
      <c r="O67" s="30" t="n">
        <f aca="false">IF(OR(B67&lt;$K$3,B67&gt;$K$4),0,IF(B67=$K$4,0,N67*(1+$N$3*($K$5-C67)/365)))</f>
        <v>0</v>
      </c>
      <c r="P67" s="30" t="str">
        <f aca="false">IF(OR(B67&lt;$K$3,B67&gt;$K$4),N67,IF(B67&lt;$K$4,0,N67+SUM($O$8:$O$68)))</f>
        <v>n-c</v>
      </c>
    </row>
    <row r="68" customFormat="false" ht="17" hidden="false" customHeight="false" outlineLevel="0" collapsed="false">
      <c r="B68" s="32" t="str">
        <f aca="false">IF(ISERROR(IF(B67+1&lt;=$G$4,B67+1,"n-c")),"n-c",IF(B67+1&lt;=$G$4,B67+1,"n-c"))</f>
        <v>n-c</v>
      </c>
      <c r="C68" s="33" t="str">
        <f aca="false">IF(B68&lt;&gt;"n-c",IF($E$4="mensuel",EDATE($E$5,B68),IF($E$4="trimestriel",EDATE($E$5,3*B68),IF($E$4="semestriel",EDATE($E$5,6*B68),EDATE($E$5,12*B68)))),"n-c")</f>
        <v>n-c</v>
      </c>
      <c r="D68" s="42" t="str">
        <f aca="false">IF(B68="n-c","n-c",E67)</f>
        <v>n-c</v>
      </c>
      <c r="E68" s="34" t="str">
        <f aca="false">IF(B68="n-c","n-c",D68-K68)</f>
        <v>n-c</v>
      </c>
      <c r="F68" s="35" t="str">
        <f aca="false">IF(B68&lt;&gt;"n-c",IF($E$3="standard",-IPMT($G$3,B68,$G$4,$C$3),IF($E$3="linear",D68*$G$3,D68*$G$3)),"n-c")</f>
        <v>n-c</v>
      </c>
      <c r="G68" s="36" t="str">
        <f aca="false">IF(ISERROR(F68-ROUND(F68,2)),"n-c",F68-ROUND(F68,2))</f>
        <v>n-c</v>
      </c>
      <c r="H68" s="36" t="str">
        <f aca="false">IF(G68="n-c","n-c",SUM(G$9:$G68)-SUM(I$9:$I67))</f>
        <v>n-c</v>
      </c>
      <c r="I68" s="37" t="str">
        <f aca="false">IF(H68="n-c","n-c",IF(H68&gt;0.01,0.01,IF(H68&lt;-0.01,-0.01,0)))</f>
        <v>n-c</v>
      </c>
      <c r="J68" s="38" t="str">
        <f aca="false">IF(I68="n-c","n-c",ROUND(F68,2)+I68)</f>
        <v>n-c</v>
      </c>
      <c r="K68" s="39" t="str">
        <f aca="false">IF(B68="n-c","n-c",IF(B68=$G$4,D68,ROUND(IF($E$3="standard",-PPMT($G$3,B68,$G$4,$C$3),IF($E$3="linear",$C$3/$G$4,IF(B68=$G$4,$C$3,0))),2)))</f>
        <v>n-c</v>
      </c>
      <c r="L68" s="40" t="str">
        <f aca="false">IF(B68="n-c","n-c",SUM($K$9:K68))</f>
        <v>n-c</v>
      </c>
      <c r="M68" s="40" t="str">
        <f aca="false">IF(B68="n-c","n-c",SUM($J$9:J68))</f>
        <v>n-c</v>
      </c>
      <c r="N68" s="30" t="str">
        <f aca="false">IF(B68="n-c","n-c",J68+K68)</f>
        <v>n-c</v>
      </c>
      <c r="O68" s="30" t="n">
        <f aca="false">IF(OR(B68&lt;$K$3,B68&gt;$K$4),0,IF(B68=$K$4,0,N68*(1+$N$3*($K$5-C68)/365)))</f>
        <v>0</v>
      </c>
      <c r="P68" s="30" t="str">
        <f aca="false">IF(OR(B68&lt;$K$3,B68&gt;$K$4),N68,IF(B68&lt;$K$4,0,N68+SUM($O$8:$O$68)))</f>
        <v>n-c</v>
      </c>
    </row>
    <row r="69" customFormat="false" ht="17" hidden="false" customHeight="false" outlineLevel="0" collapsed="false">
      <c r="B69" s="43" t="s">
        <v>26</v>
      </c>
      <c r="C69" s="44"/>
      <c r="D69" s="44"/>
      <c r="E69" s="44"/>
      <c r="F69" s="45" t="n">
        <f aca="false">SUM(F9:F68)</f>
        <v>60000</v>
      </c>
      <c r="G69" s="45"/>
      <c r="H69" s="45"/>
      <c r="I69" s="45"/>
      <c r="J69" s="45" t="n">
        <f aca="false">SUM(J9:J68)</f>
        <v>60000</v>
      </c>
      <c r="K69" s="45" t="n">
        <f aca="false">SUM(K9:K68)</f>
        <v>100000</v>
      </c>
      <c r="L69" s="46"/>
      <c r="M69" s="46"/>
      <c r="N69" s="47" t="n">
        <f aca="false">SUM(N9:N68)</f>
        <v>160000</v>
      </c>
      <c r="O69" s="47"/>
      <c r="P69" s="47"/>
    </row>
  </sheetData>
  <mergeCells count="4">
    <mergeCell ref="A1:N1"/>
    <mergeCell ref="D8:E8"/>
    <mergeCell ref="G8:I8"/>
    <mergeCell ref="K8:M8"/>
  </mergeCells>
  <conditionalFormatting sqref="L5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"KO"</formula>
    </cfRule>
  </conditionalFormatting>
  <dataValidations count="2">
    <dataValidation allowBlank="true" operator="between" showDropDown="false" showErrorMessage="true" showInputMessage="true" sqref="E3" type="list">
      <formula1>"standard,linear,in fine"</formula1>
      <formula2>0</formula2>
    </dataValidation>
    <dataValidation allowBlank="true" operator="between" showDropDown="false" showErrorMessage="true" showInputMessage="true" sqref="E4" type="list">
      <formula1>"mensuel,trimestriel,semestriel,annuel"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7" topLeftCell="D8" activePane="bottomRight" state="frozen"/>
      <selection pane="topLeft" activeCell="A1" activeCellId="0" sqref="A1"/>
      <selection pane="topRight" activeCell="D1" activeCellId="0" sqref="D1"/>
      <selection pane="bottomLeft" activeCell="A8" activeCellId="0" sqref="A8"/>
      <selection pane="bottomRight" activeCell="N8" activeCellId="0" sqref="N8"/>
    </sheetView>
  </sheetViews>
  <sheetFormatPr defaultRowHeight="16"/>
  <cols>
    <col collapsed="false" hidden="false" max="1" min="1" style="0" width="4"/>
    <col collapsed="false" hidden="false" max="2" min="2" style="1" width="17.162962962963"/>
    <col collapsed="false" hidden="false" max="7" min="3" style="0" width="17.162962962963"/>
    <col collapsed="false" hidden="false" max="8" min="8" style="0" width="14"/>
    <col collapsed="false" hidden="false" max="9" min="9" style="0" width="10.1666666666667"/>
    <col collapsed="false" hidden="false" max="10" min="10" style="0" width="17.162962962963"/>
    <col collapsed="false" hidden="false" max="13" min="11" style="0" width="16.6666666666667"/>
    <col collapsed="false" hidden="false" max="14" min="14" style="0" width="18.3296296296296"/>
    <col collapsed="false" hidden="false" max="15" min="15" style="0" width="19.9962962962963"/>
    <col collapsed="false" hidden="false" max="1025" min="16" style="0" width="10.5296296296296"/>
  </cols>
  <sheetData>
    <row r="1" customFormat="false" ht="24" hidden="false" customHeight="false" outlineLevel="0" collapsed="false">
      <c r="A1" s="2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7" hidden="false" customHeight="false" outlineLevel="0" collapsed="false">
      <c r="B2" s="0"/>
    </row>
    <row r="3" customFormat="false" ht="16" hidden="false" customHeight="false" outlineLevel="0" collapsed="false">
      <c r="B3" s="3" t="s">
        <v>1</v>
      </c>
      <c r="C3" s="4" t="n">
        <v>55000</v>
      </c>
      <c r="D3" s="5" t="s">
        <v>2</v>
      </c>
      <c r="E3" s="6" t="s">
        <v>32</v>
      </c>
      <c r="F3" s="5" t="s">
        <v>4</v>
      </c>
      <c r="G3" s="7" t="n">
        <f aca="false">IF($E$4="mensuel",$C$4/12,IF($E$4="trimestriel",$C$4/4,IF($E$4="semestriel",$C$4/2,$C$4)))</f>
        <v>0.00833333333333333</v>
      </c>
      <c r="J3" s="70" t="s">
        <v>44</v>
      </c>
      <c r="K3" s="71" t="n">
        <v>3</v>
      </c>
    </row>
    <row r="4" customFormat="false" ht="16" hidden="false" customHeight="false" outlineLevel="0" collapsed="false">
      <c r="B4" s="8" t="s">
        <v>5</v>
      </c>
      <c r="C4" s="9" t="n">
        <v>0.1</v>
      </c>
      <c r="D4" s="10" t="s">
        <v>6</v>
      </c>
      <c r="E4" s="11" t="s">
        <v>34</v>
      </c>
      <c r="F4" s="10" t="s">
        <v>8</v>
      </c>
      <c r="G4" s="12" t="n">
        <f aca="false">IF($E$4="mensuel",$C$5,IF($E$4="trimestriel",$C$5/3,IF($E$4="semestriel",$C$5/6,$C$5/12)))</f>
        <v>36</v>
      </c>
      <c r="I4" s="13"/>
      <c r="J4" s="72" t="s">
        <v>45</v>
      </c>
      <c r="K4" s="73" t="n">
        <f aca="true">OFFSET($B$7,MATCH($K$3,B8:B68),2)</f>
        <v>52356.31</v>
      </c>
    </row>
    <row r="5" customFormat="false" ht="17" hidden="false" customHeight="false" outlineLevel="0" collapsed="false">
      <c r="B5" s="14" t="s">
        <v>9</v>
      </c>
      <c r="C5" s="15" t="n">
        <v>36</v>
      </c>
      <c r="D5" s="16" t="s">
        <v>10</v>
      </c>
      <c r="E5" s="17" t="n">
        <v>43101</v>
      </c>
      <c r="F5" s="16" t="s">
        <v>11</v>
      </c>
      <c r="G5" s="17" t="n">
        <v>43094</v>
      </c>
      <c r="I5" s="13"/>
      <c r="J5" s="74" t="s">
        <v>46</v>
      </c>
      <c r="K5" s="75" t="n">
        <v>0.04</v>
      </c>
    </row>
    <row r="6" customFormat="false" ht="17" hidden="false" customHeight="false" outlineLevel="0" collapsed="false">
      <c r="B6" s="18"/>
    </row>
    <row r="7" customFormat="false" ht="33" hidden="false" customHeight="true" outlineLevel="0" collapsed="false">
      <c r="B7" s="19" t="s">
        <v>12</v>
      </c>
      <c r="C7" s="20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L7" s="22" t="s">
        <v>22</v>
      </c>
      <c r="M7" s="22" t="s">
        <v>23</v>
      </c>
      <c r="N7" s="23" t="s">
        <v>24</v>
      </c>
      <c r="O7" s="23" t="s">
        <v>47</v>
      </c>
    </row>
    <row r="8" customFormat="false" ht="14" hidden="false" customHeight="true" outlineLevel="0" collapsed="false">
      <c r="B8" s="25" t="n">
        <v>0</v>
      </c>
      <c r="C8" s="26" t="n">
        <f aca="false">C9</f>
        <v>43132</v>
      </c>
      <c r="D8" s="27" t="s">
        <v>25</v>
      </c>
      <c r="E8" s="27"/>
      <c r="F8" s="28" t="n">
        <f aca="false">C3*C4*(E5-G5)/360</f>
        <v>106.944444444444</v>
      </c>
      <c r="G8" s="27" t="s">
        <v>25</v>
      </c>
      <c r="H8" s="27"/>
      <c r="I8" s="27"/>
      <c r="J8" s="29" t="n">
        <f aca="false">ROUND(F8,2)</f>
        <v>106.94</v>
      </c>
      <c r="K8" s="27" t="s">
        <v>25</v>
      </c>
      <c r="L8" s="27"/>
      <c r="M8" s="27"/>
      <c r="N8" s="30" t="n">
        <f aca="false">N9+J8</f>
        <v>1881.63</v>
      </c>
      <c r="O8" s="30" t="n">
        <f aca="false">IF(B8&lt;$K$3,N8,IF(B8=$K$3,$K$4+J8+$K$4*$K$5,0))</f>
        <v>1881.63</v>
      </c>
    </row>
    <row r="9" customFormat="false" ht="16" hidden="false" customHeight="false" outlineLevel="0" collapsed="false">
      <c r="B9" s="32" t="n">
        <v>1</v>
      </c>
      <c r="C9" s="33" t="n">
        <f aca="false">IF(B9&lt;&gt;"n-c",IF($E$4="mensuel",EDATE($E$5,B9),IF($E$4="trimestriel",EDATE($E$5,3*B9),IF($E$4="semestriel",EDATE($E$5,6*B9),EDATE($E$5,12*B9)))),"n-c")</f>
        <v>43132</v>
      </c>
      <c r="D9" s="34" t="n">
        <f aca="false">C3</f>
        <v>55000</v>
      </c>
      <c r="E9" s="34" t="n">
        <f aca="false">IF(B9="n-c","n-c",D9-K9)</f>
        <v>53683.64</v>
      </c>
      <c r="F9" s="35" t="n">
        <f aca="false">IF(B9&lt;&gt;"n-c",IF($E$3="standard",-IPMT($G$3,B9,$G$4,$C$3),IF($E$3="linear",D9*$G$3,D9*$G$3)),"n-c")</f>
        <v>458.333333333333</v>
      </c>
      <c r="G9" s="35" t="n">
        <f aca="false">IF(ISERROR(F9-ROUND(F9,2)),"n-c",F9-ROUND(F9,2))</f>
        <v>0.0033333333333303</v>
      </c>
      <c r="H9" s="36" t="n">
        <f aca="false">SUM(G9:$G$9)</f>
        <v>0.0033333333333303</v>
      </c>
      <c r="I9" s="37" t="n">
        <f aca="false">IF(H9="n-c","n-c",IF(H9&gt;0.01,0.01,IF(H9&lt;-0.01,-0.01,0)))</f>
        <v>0</v>
      </c>
      <c r="J9" s="38" t="n">
        <f aca="false">IF(I9="n-c","n-c",ROUND(F9,2)+I9)</f>
        <v>458.33</v>
      </c>
      <c r="K9" s="39" t="n">
        <f aca="false">IF(B9="n-c","n-c",IF(B9=$G$4,D9,ROUND(IF($E$3="standard",-PPMT($G$3,B9,$G$4,$C$3),IF($E$3="linear",$C$3/$G$4,IF(B9=$G$4,$C$3,0))),2)))</f>
        <v>1316.36</v>
      </c>
      <c r="L9" s="40" t="n">
        <f aca="false">IF(B9="n-c","n-c",SUM($K$9:K9))</f>
        <v>1316.36</v>
      </c>
      <c r="M9" s="40" t="n">
        <f aca="false">IF(B9="n-c","n-c",SUM($J$9:J9))</f>
        <v>458.33</v>
      </c>
      <c r="N9" s="30" t="n">
        <f aca="false">IF(B9="n-c","n-c",J9+K9)</f>
        <v>1774.69</v>
      </c>
      <c r="O9" s="30" t="n">
        <f aca="false">IF(B9&lt;$K$3,N9,IF(B9=$K$3,$K$4+J9+$K$4*$K$5,0))</f>
        <v>1774.69</v>
      </c>
    </row>
    <row r="10" customFormat="false" ht="16" hidden="false" customHeight="false" outlineLevel="0" collapsed="false">
      <c r="B10" s="32" t="n">
        <f aca="false">IF(ISERROR(IF(B9+1&lt;=$G$4,B9+1,"n-c")),"n-c",IF(B9+1&lt;=$G$4,B9+1,"n-c"))</f>
        <v>2</v>
      </c>
      <c r="C10" s="33" t="n">
        <f aca="false">IF(B10&lt;&gt;"n-c",IF($E$4="mensuel",EDATE($E$5,B10),IF($E$4="trimestriel",EDATE($E$5,3*B10),IF($E$4="semestriel",EDATE($E$5,6*B10),EDATE($E$5,12*B10)))),"n-c")</f>
        <v>43160</v>
      </c>
      <c r="D10" s="34" t="n">
        <f aca="false">IF(B10="n-c","n-c",E9)</f>
        <v>53683.64</v>
      </c>
      <c r="E10" s="34" t="n">
        <f aca="false">IF(B10="n-c","n-c",D10-K10)</f>
        <v>52356.31</v>
      </c>
      <c r="F10" s="35" t="n">
        <f aca="false">IF(B10&lt;&gt;"n-c",IF($E$3="standard",-IPMT($G$3,B10,$G$4,$C$3),IF($E$3="linear",D10*$G$3,D10*$G$3)),"n-c")</f>
        <v>447.363650313936</v>
      </c>
      <c r="G10" s="36" t="n">
        <f aca="false">IF(ISERROR(F10-ROUND(F10,2)),"n-c",F10-ROUND(F10,2))</f>
        <v>0.00365031393567961</v>
      </c>
      <c r="H10" s="36" t="n">
        <f aca="false">IF(G10="n-c","n-c",SUM(G$9:$G10)-SUM(I9:$I$9))</f>
        <v>0.00698364726883938</v>
      </c>
      <c r="I10" s="37" t="n">
        <f aca="false">IF(H10="n-c","n-c",IF(H10&gt;0.01,0.01,IF(H10&lt;-0.01,-0.01,0)))</f>
        <v>0</v>
      </c>
      <c r="J10" s="38" t="n">
        <f aca="false">IF(I10="n-c","n-c",ROUND(F10,2)+I10)</f>
        <v>447.36</v>
      </c>
      <c r="K10" s="39" t="n">
        <f aca="false">IF(B10="n-c","n-c",IF(B10=$G$4,D10,ROUND(IF($E$3="standard",-PPMT($G$3,B10,$G$4,$C$3),IF($E$3="linear",$C$3/$G$4,IF(B10=$G$4,$C$3,0))),2)))</f>
        <v>1327.33</v>
      </c>
      <c r="L10" s="40" t="n">
        <f aca="false">IF(B10="n-c","n-c",SUM($K$9:K10))</f>
        <v>2643.69</v>
      </c>
      <c r="M10" s="40" t="n">
        <f aca="false">IF(B10="n-c","n-c",SUM($J$9:J10))</f>
        <v>905.69</v>
      </c>
      <c r="N10" s="30" t="n">
        <f aca="false">IF(B10="n-c","n-c",J10+K10)</f>
        <v>1774.69</v>
      </c>
      <c r="O10" s="30" t="n">
        <f aca="false">IF(B10&lt;$K$3,N10,IF(B10=$K$3,$K$4+J10+$K$4*$K$5,0))</f>
        <v>1774.69</v>
      </c>
      <c r="P10" s="41"/>
      <c r="Q10" s="13"/>
      <c r="R10" s="13"/>
    </row>
    <row r="11" customFormat="false" ht="16" hidden="false" customHeight="false" outlineLevel="0" collapsed="false">
      <c r="B11" s="32" t="n">
        <f aca="false">IF(ISERROR(IF(B10+1&lt;=$G$4,B10+1,"n-c")),"n-c",IF(B10+1&lt;=$G$4,B10+1,"n-c"))</f>
        <v>3</v>
      </c>
      <c r="C11" s="33" t="n">
        <f aca="false">IF(B11&lt;&gt;"n-c",IF($E$4="mensuel",EDATE($E$5,B11),IF($E$4="trimestriel",EDATE($E$5,3*B11),IF($E$4="semestriel",EDATE($E$5,6*B11),EDATE($E$5,12*B11)))),"n-c")</f>
        <v>43191</v>
      </c>
      <c r="D11" s="34" t="n">
        <f aca="false">IF(B11="n-c","n-c",E10)</f>
        <v>52356.31</v>
      </c>
      <c r="E11" s="34" t="n">
        <f aca="false">IF(B11="n-c","n-c",D11-K11)</f>
        <v>51017.92</v>
      </c>
      <c r="F11" s="35" t="n">
        <f aca="false">IF(B11&lt;&gt;"n-c",IF($E$3="standard",-IPMT($G$3,B11,$G$4,$C$3),IF($E$3="linear",D11*$G$3,D11*$G$3)),"n-c")</f>
        <v>436.302553269376</v>
      </c>
      <c r="G11" s="36" t="n">
        <f aca="false">IF(ISERROR(F11-ROUND(F11,2)),"n-c",F11-ROUND(F11,2))</f>
        <v>0.00255326937633527</v>
      </c>
      <c r="H11" s="36" t="n">
        <f aca="false">IF(G11="n-c","n-c",SUM(G$9:$G11)-SUM(I$9:$I10))</f>
        <v>0.00953691664500411</v>
      </c>
      <c r="I11" s="37" t="n">
        <f aca="false">IF(H11="n-c","n-c",IF(H11&gt;0.01,0.01,IF(H11&lt;-0.01,-0.01,0)))</f>
        <v>0</v>
      </c>
      <c r="J11" s="38" t="n">
        <f aca="false">IF(I11="n-c","n-c",ROUND(F11,2)+I11)</f>
        <v>436.3</v>
      </c>
      <c r="K11" s="39" t="n">
        <f aca="false">IF(B11="n-c","n-c",IF(B11=$G$4,D11,ROUND(IF($E$3="standard",-PPMT($G$3,B11,$G$4,$C$3),IF($E$3="linear",$C$3/$G$4,IF(B11=$G$4,$C$3,0))),2)))</f>
        <v>1338.39</v>
      </c>
      <c r="L11" s="40" t="n">
        <f aca="false">IF(B11="n-c","n-c",SUM($K$9:K11))</f>
        <v>3982.08</v>
      </c>
      <c r="M11" s="40" t="n">
        <f aca="false">IF(B11="n-c","n-c",SUM($J$9:J11))</f>
        <v>1341.99</v>
      </c>
      <c r="N11" s="30" t="n">
        <f aca="false">IF(B11="n-c","n-c",J11+K11)</f>
        <v>1774.69</v>
      </c>
      <c r="O11" s="30" t="n">
        <f aca="false">IF(B11&lt;$K$3,N11,IF(B11=$K$3,$K$4+J11+$K$4*$K$5,0))</f>
        <v>54886.8624</v>
      </c>
      <c r="P11" s="41"/>
    </row>
    <row r="12" customFormat="false" ht="16" hidden="false" customHeight="false" outlineLevel="0" collapsed="false">
      <c r="B12" s="32" t="n">
        <f aca="false">IF(ISERROR(IF(B11+1&lt;=$G$4,B11+1,"n-c")),"n-c",IF(B11+1&lt;=$G$4,B11+1,"n-c"))</f>
        <v>4</v>
      </c>
      <c r="C12" s="33" t="n">
        <f aca="false">IF(B12&lt;&gt;"n-c",IF($E$4="mensuel",EDATE($E$5,B12),IF($E$4="trimestriel",EDATE($E$5,3*B12),IF($E$4="semestriel",EDATE($E$5,6*B12),EDATE($E$5,12*B12)))),"n-c")</f>
        <v>43221</v>
      </c>
      <c r="D12" s="34" t="n">
        <f aca="false">IF(B12="n-c","n-c",E11)</f>
        <v>51017.92</v>
      </c>
      <c r="E12" s="34" t="n">
        <f aca="false">IF(B12="n-c","n-c",D12-K12)</f>
        <v>49668.37</v>
      </c>
      <c r="F12" s="35" t="n">
        <f aca="false">IF(B12&lt;&gt;"n-c",IF($E$3="standard",-IPMT($G$3,B12,$G$4,$C$3),IF($E$3="linear",D12*$G$3,D12*$G$3)),"n-c")</f>
        <v>425.149280416112</v>
      </c>
      <c r="G12" s="36" t="n">
        <f aca="false">IF(ISERROR(F12-ROUND(F12,2)),"n-c",F12-ROUND(F12,2))</f>
        <v>-0.000719583887530462</v>
      </c>
      <c r="H12" s="36" t="n">
        <f aca="false">IF(G12="n-c","n-c",SUM(G$9:$G12)-SUM(I$9:$I11))</f>
        <v>0.00881733275707575</v>
      </c>
      <c r="I12" s="37" t="n">
        <f aca="false">IF(H12="n-c","n-c",IF(H12&gt;0.01,0.01,IF(H12&lt;-0.01,-0.01,0)))</f>
        <v>0</v>
      </c>
      <c r="J12" s="38" t="n">
        <f aca="false">IF(I12="n-c","n-c",ROUND(F12,2)+I12)</f>
        <v>425.15</v>
      </c>
      <c r="K12" s="39" t="n">
        <f aca="false">IF(B12="n-c","n-c",IF(B12=$G$4,D12,ROUND(IF($E$3="standard",-PPMT($G$3,B12,$G$4,$C$3),IF($E$3="linear",$C$3/$G$4,IF(B12=$G$4,$C$3,0))),2)))</f>
        <v>1349.55</v>
      </c>
      <c r="L12" s="40" t="n">
        <f aca="false">IF(B12="n-c","n-c",SUM($K$9:K12))</f>
        <v>5331.63</v>
      </c>
      <c r="M12" s="40" t="n">
        <f aca="false">IF(B12="n-c","n-c",SUM($J$9:J12))</f>
        <v>1767.14</v>
      </c>
      <c r="N12" s="30" t="n">
        <f aca="false">IF(B12="n-c","n-c",J12+K12)</f>
        <v>1774.7</v>
      </c>
      <c r="O12" s="30" t="n">
        <f aca="false">IF(B12&lt;$K$3,N12,IF(B12=$K$3,$K$4+J12+$K$4*$K$5,0))</f>
        <v>0</v>
      </c>
      <c r="P12" s="41"/>
    </row>
    <row r="13" customFormat="false" ht="16" hidden="false" customHeight="false" outlineLevel="0" collapsed="false">
      <c r="B13" s="32" t="n">
        <f aca="false">IF(ISERROR(IF(B12+1&lt;=$G$4,B12+1,"n-c")),"n-c",IF(B12+1&lt;=$G$4,B12+1,"n-c"))</f>
        <v>5</v>
      </c>
      <c r="C13" s="33" t="n">
        <f aca="false">IF(B13&lt;&gt;"n-c",IF($E$4="mensuel",EDATE($E$5,B13),IF($E$4="trimestriel",EDATE($E$5,3*B13),IF($E$4="semestriel",EDATE($E$5,6*B13),EDATE($E$5,12*B13)))),"n-c")</f>
        <v>43252</v>
      </c>
      <c r="D13" s="34" t="n">
        <f aca="false">IF(B13="n-c","n-c",E12)</f>
        <v>49668.37</v>
      </c>
      <c r="E13" s="34" t="n">
        <f aca="false">IF(B13="n-c","n-c",D13-K13)</f>
        <v>48307.58</v>
      </c>
      <c r="F13" s="35" t="n">
        <f aca="false">IF(B13&lt;&gt;"n-c",IF($E$3="standard",-IPMT($G$3,B13,$G$4,$C$3),IF($E$3="linear",D13*$G$3,D13*$G$3)),"n-c")</f>
        <v>413.903063622405</v>
      </c>
      <c r="G13" s="36" t="n">
        <f aca="false">IF(ISERROR(F13-ROUND(F13,2)),"n-c",F13-ROUND(F13,2))</f>
        <v>0.00306362240462477</v>
      </c>
      <c r="H13" s="36" t="n">
        <f aca="false">IF(G13="n-c","n-c",SUM(G$9:$G13)-SUM(I$9:$I12))</f>
        <v>0.0118809551613026</v>
      </c>
      <c r="I13" s="37" t="n">
        <f aca="false">IF(H13="n-c","n-c",IF(H13&gt;0.01,0.01,IF(H13&lt;-0.01,-0.01,0)))</f>
        <v>0.01</v>
      </c>
      <c r="J13" s="38" t="n">
        <f aca="false">IF(I13="n-c","n-c",ROUND(F13,2)+I13)</f>
        <v>413.91</v>
      </c>
      <c r="K13" s="39" t="n">
        <f aca="false">IF(B13="n-c","n-c",IF(B13=$G$4,D13,ROUND(IF($E$3="standard",-PPMT($G$3,B13,$G$4,$C$3),IF($E$3="linear",$C$3/$G$4,IF(B13=$G$4,$C$3,0))),2)))</f>
        <v>1360.79</v>
      </c>
      <c r="L13" s="40" t="n">
        <f aca="false">IF(B13="n-c","n-c",SUM($K$9:K13))</f>
        <v>6692.42</v>
      </c>
      <c r="M13" s="40" t="n">
        <f aca="false">IF(B13="n-c","n-c",SUM($J$9:J13))</f>
        <v>2181.05</v>
      </c>
      <c r="N13" s="30" t="n">
        <f aca="false">IF(B13="n-c","n-c",J13+K13)</f>
        <v>1774.7</v>
      </c>
      <c r="O13" s="30" t="n">
        <f aca="false">IF(B13&lt;$K$3,N13,IF(B13=$K$3,$K$4+J13+$K$4*$K$5,0))</f>
        <v>0</v>
      </c>
      <c r="P13" s="41"/>
    </row>
    <row r="14" customFormat="false" ht="16" hidden="false" customHeight="false" outlineLevel="0" collapsed="false">
      <c r="B14" s="32" t="n">
        <f aca="false">IF(ISERROR(IF(B13+1&lt;=$G$4,B13+1,"n-c")),"n-c",IF(B13+1&lt;=$G$4,B13+1,"n-c"))</f>
        <v>6</v>
      </c>
      <c r="C14" s="33" t="n">
        <f aca="false">IF(B14&lt;&gt;"n-c",IF($E$4="mensuel",EDATE($E$5,B14),IF($E$4="trimestriel",EDATE($E$5,3*B14),IF($E$4="semestriel",EDATE($E$5,6*B14),EDATE($E$5,12*B14)))),"n-c")</f>
        <v>43282</v>
      </c>
      <c r="D14" s="34" t="n">
        <f aca="false">IF(B14="n-c","n-c",E13)</f>
        <v>48307.58</v>
      </c>
      <c r="E14" s="34" t="n">
        <f aca="false">IF(B14="n-c","n-c",D14-K14)</f>
        <v>46935.45</v>
      </c>
      <c r="F14" s="35" t="n">
        <f aca="false">IF(B14&lt;&gt;"n-c",IF($E$3="standard",-IPMT($G$3,B14,$G$4,$C$3),IF($E$3="linear",D14*$G$3,D14*$G$3)),"n-c")</f>
        <v>402.563128355416</v>
      </c>
      <c r="G14" s="36" t="n">
        <f aca="false">IF(ISERROR(F14-ROUND(F14,2)),"n-c",F14-ROUND(F14,2))</f>
        <v>0.00312835541558343</v>
      </c>
      <c r="H14" s="36" t="n">
        <f aca="false">IF(G14="n-c","n-c",SUM(G$9:$G14)-SUM(I$9:$I13))</f>
        <v>0.00500931057677235</v>
      </c>
      <c r="I14" s="37" t="n">
        <f aca="false">IF(H14="n-c","n-c",IF(H14&gt;0.01,0.01,IF(H14&lt;-0.01,-0.01,0)))</f>
        <v>0</v>
      </c>
      <c r="J14" s="38" t="n">
        <f aca="false">IF(I14="n-c","n-c",ROUND(F14,2)+I14)</f>
        <v>402.56</v>
      </c>
      <c r="K14" s="39" t="n">
        <f aca="false">IF(B14="n-c","n-c",IF(B14=$G$4,D14,ROUND(IF($E$3="standard",-PPMT($G$3,B14,$G$4,$C$3),IF($E$3="linear",$C$3/$G$4,IF(B14=$G$4,$C$3,0))),2)))</f>
        <v>1372.13</v>
      </c>
      <c r="L14" s="40" t="n">
        <f aca="false">IF(B14="n-c","n-c",SUM($K$9:K14))</f>
        <v>8064.55</v>
      </c>
      <c r="M14" s="40" t="n">
        <f aca="false">IF(B14="n-c","n-c",SUM($J$9:J14))</f>
        <v>2583.61</v>
      </c>
      <c r="N14" s="30" t="n">
        <f aca="false">IF(B14="n-c","n-c",J14+K14)</f>
        <v>1774.69</v>
      </c>
      <c r="O14" s="30" t="n">
        <f aca="false">IF(B14&lt;$K$3,N14,IF(B14=$K$3,$K$4+J14+$K$4*$K$5,0))</f>
        <v>0</v>
      </c>
      <c r="P14" s="41"/>
    </row>
    <row r="15" customFormat="false" ht="16" hidden="false" customHeight="false" outlineLevel="0" collapsed="false">
      <c r="B15" s="32" t="n">
        <f aca="false">IF(ISERROR(IF(B14+1&lt;=$G$4,B14+1,"n-c")),"n-c",IF(B14+1&lt;=$G$4,B14+1,"n-c"))</f>
        <v>7</v>
      </c>
      <c r="C15" s="33" t="n">
        <f aca="false">IF(B15&lt;&gt;"n-c",IF($E$4="mensuel",EDATE($E$5,B15),IF($E$4="trimestriel",EDATE($E$5,3*B15),IF($E$4="semestriel",EDATE($E$5,6*B15),EDATE($E$5,12*B15)))),"n-c")</f>
        <v>43313</v>
      </c>
      <c r="D15" s="34" t="n">
        <f aca="false">IF(B15="n-c","n-c",E14)</f>
        <v>46935.45</v>
      </c>
      <c r="E15" s="34" t="n">
        <f aca="false">IF(B15="n-c","n-c",D15-K15)</f>
        <v>45551.88</v>
      </c>
      <c r="F15" s="35" t="n">
        <f aca="false">IF(B15&lt;&gt;"n-c",IF($E$3="standard",-IPMT($G$3,B15,$G$4,$C$3),IF($E$3="linear",D15*$G$3,D15*$G$3)),"n-c")</f>
        <v>391.128693627869</v>
      </c>
      <c r="G15" s="36" t="n">
        <f aca="false">IF(ISERROR(F15-ROUND(F15,2)),"n-c",F15-ROUND(F15,2))</f>
        <v>-0.00130637213123919</v>
      </c>
      <c r="H15" s="36" t="n">
        <f aca="false">IF(G15="n-c","n-c",SUM(G$9:$G15)-SUM(I$9:$I14))</f>
        <v>0.00370293844507842</v>
      </c>
      <c r="I15" s="37" t="n">
        <f aca="false">IF(H15="n-c","n-c",IF(H15&gt;0.01,0.01,IF(H15&lt;-0.01,-0.01,0)))</f>
        <v>0</v>
      </c>
      <c r="J15" s="38" t="n">
        <f aca="false">IF(I15="n-c","n-c",ROUND(F15,2)+I15)</f>
        <v>391.13</v>
      </c>
      <c r="K15" s="39" t="n">
        <f aca="false">IF(B15="n-c","n-c",IF(B15=$G$4,D15,ROUND(IF($E$3="standard",-PPMT($G$3,B15,$G$4,$C$3),IF($E$3="linear",$C$3/$G$4,IF(B15=$G$4,$C$3,0))),2)))</f>
        <v>1383.57</v>
      </c>
      <c r="L15" s="40" t="n">
        <f aca="false">IF(B15="n-c","n-c",SUM($K$9:K15))</f>
        <v>9448.12</v>
      </c>
      <c r="M15" s="40" t="n">
        <f aca="false">IF(B15="n-c","n-c",SUM($J$9:J15))</f>
        <v>2974.74</v>
      </c>
      <c r="N15" s="30" t="n">
        <f aca="false">IF(B15="n-c","n-c",J15+K15)</f>
        <v>1774.7</v>
      </c>
      <c r="O15" s="30" t="n">
        <f aca="false">IF(B15&lt;$K$3,N15,IF(B15=$K$3,$K$4+J15+$K$4*$K$5,0))</f>
        <v>0</v>
      </c>
    </row>
    <row r="16" customFormat="false" ht="16" hidden="false" customHeight="false" outlineLevel="0" collapsed="false">
      <c r="B16" s="32" t="n">
        <f aca="false">IF(ISERROR(IF(B15+1&lt;=$G$4,B15+1,"n-c")),"n-c",IF(B15+1&lt;=$G$4,B15+1,"n-c"))</f>
        <v>8</v>
      </c>
      <c r="C16" s="33" t="n">
        <f aca="false">IF(B16&lt;&gt;"n-c",IF($E$4="mensuel",EDATE($E$5,B16),IF($E$4="trimestriel",EDATE($E$5,3*B16),IF($E$4="semestriel",EDATE($E$5,6*B16),EDATE($E$5,12*B16)))),"n-c")</f>
        <v>43344</v>
      </c>
      <c r="D16" s="34" t="n">
        <f aca="false">IF(B16="n-c","n-c",E15)</f>
        <v>45551.88</v>
      </c>
      <c r="E16" s="34" t="n">
        <f aca="false">IF(B16="n-c","n-c",D16-K16)</f>
        <v>44156.78</v>
      </c>
      <c r="F16" s="35" t="n">
        <f aca="false">IF(B16&lt;&gt;"n-c",IF($E$3="standard",-IPMT($G$3,B16,$G$4,$C$3),IF($E$3="linear",D16*$G$3,D16*$G$3)),"n-c")</f>
        <v>379.598971944259</v>
      </c>
      <c r="G16" s="36" t="n">
        <f aca="false">IF(ISERROR(F16-ROUND(F16,2)),"n-c",F16-ROUND(F16,2))</f>
        <v>-0.00102805574130116</v>
      </c>
      <c r="H16" s="36" t="n">
        <f aca="false">IF(G16="n-c","n-c",SUM(G$9:$G16)-SUM(I$9:$I15))</f>
        <v>0.00267488270349304</v>
      </c>
      <c r="I16" s="37" t="n">
        <f aca="false">IF(H16="n-c","n-c",IF(H16&gt;0.01,0.01,IF(H16&lt;-0.01,-0.01,0)))</f>
        <v>0</v>
      </c>
      <c r="J16" s="38" t="n">
        <f aca="false">IF(I16="n-c","n-c",ROUND(F16,2)+I16)</f>
        <v>379.6</v>
      </c>
      <c r="K16" s="39" t="n">
        <f aca="false">IF(B16="n-c","n-c",IF(B16=$G$4,D16,ROUND(IF($E$3="standard",-PPMT($G$3,B16,$G$4,$C$3),IF($E$3="linear",$C$3/$G$4,IF(B16=$G$4,$C$3,0))),2)))</f>
        <v>1395.1</v>
      </c>
      <c r="L16" s="40" t="n">
        <f aca="false">IF(B16="n-c","n-c",SUM($K$9:K16))</f>
        <v>10843.22</v>
      </c>
      <c r="M16" s="40" t="n">
        <f aca="false">IF(B16="n-c","n-c",SUM($J$9:J16))</f>
        <v>3354.34</v>
      </c>
      <c r="N16" s="30" t="n">
        <f aca="false">IF(B16="n-c","n-c",J16+K16)</f>
        <v>1774.7</v>
      </c>
      <c r="O16" s="30" t="n">
        <f aca="false">IF(B16&lt;$K$3,N16,IF(B16=$K$3,$K$4+J16+$K$4*$K$5,0))</f>
        <v>0</v>
      </c>
      <c r="P16" s="41"/>
      <c r="Q16" s="13"/>
      <c r="R16" s="13"/>
    </row>
    <row r="17" customFormat="false" ht="16" hidden="false" customHeight="false" outlineLevel="0" collapsed="false">
      <c r="B17" s="32" t="n">
        <f aca="false">IF(ISERROR(IF(B16+1&lt;=$G$4,B16+1,"n-c")),"n-c",IF(B16+1&lt;=$G$4,B16+1,"n-c"))</f>
        <v>9</v>
      </c>
      <c r="C17" s="33" t="n">
        <f aca="false">IF(B17&lt;&gt;"n-c",IF($E$4="mensuel",EDATE($E$5,B17),IF($E$4="trimestriel",EDATE($E$5,3*B17),IF($E$4="semestriel",EDATE($E$5,6*B17),EDATE($E$5,12*B17)))),"n-c")</f>
        <v>43374</v>
      </c>
      <c r="D17" s="34" t="n">
        <f aca="false">IF(B17="n-c","n-c",E16)</f>
        <v>44156.78</v>
      </c>
      <c r="E17" s="34" t="n">
        <f aca="false">IF(B17="n-c","n-c",D17-K17)</f>
        <v>42750.06</v>
      </c>
      <c r="F17" s="35" t="n">
        <f aca="false">IF(B17&lt;&gt;"n-c",IF($E$3="standard",-IPMT($G$3,B17,$G$4,$C$3),IF($E$3="linear",D17*$G$3,D17*$G$3)),"n-c")</f>
        <v>367.973169246619</v>
      </c>
      <c r="G17" s="36" t="n">
        <f aca="false">IF(ISERROR(F17-ROUND(F17,2)),"n-c",F17-ROUND(F17,2))</f>
        <v>0.00316924661888152</v>
      </c>
      <c r="H17" s="36" t="n">
        <f aca="false">IF(G17="n-c","n-c",SUM(G$9:$G17)-SUM(I$9:$I16))</f>
        <v>0.00584412932180612</v>
      </c>
      <c r="I17" s="37" t="n">
        <f aca="false">IF(H17="n-c","n-c",IF(H17&gt;0.01,0.01,IF(H17&lt;-0.01,-0.01,0)))</f>
        <v>0</v>
      </c>
      <c r="J17" s="38" t="n">
        <f aca="false">IF(I17="n-c","n-c",ROUND(F17,2)+I17)</f>
        <v>367.97</v>
      </c>
      <c r="K17" s="39" t="n">
        <f aca="false">IF(B17="n-c","n-c",IF(B17=$G$4,D17,ROUND(IF($E$3="standard",-PPMT($G$3,B17,$G$4,$C$3),IF($E$3="linear",$C$3/$G$4,IF(B17=$G$4,$C$3,0))),2)))</f>
        <v>1406.72</v>
      </c>
      <c r="L17" s="40" t="n">
        <f aca="false">IF(B17="n-c","n-c",SUM($K$9:K17))</f>
        <v>12249.94</v>
      </c>
      <c r="M17" s="40" t="n">
        <f aca="false">IF(B17="n-c","n-c",SUM($J$9:J17))</f>
        <v>3722.31</v>
      </c>
      <c r="N17" s="30" t="n">
        <f aca="false">IF(B17="n-c","n-c",J17+K17)</f>
        <v>1774.69</v>
      </c>
      <c r="O17" s="30" t="n">
        <f aca="false">IF(B17&lt;$K$3,N17,IF(B17=$K$3,$K$4+J17+$K$4*$K$5,0))</f>
        <v>0</v>
      </c>
    </row>
    <row r="18" customFormat="false" ht="16" hidden="false" customHeight="false" outlineLevel="0" collapsed="false">
      <c r="B18" s="32" t="n">
        <f aca="false">IF(ISERROR(IF(B17+1&lt;=$G$4,B17+1,"n-c")),"n-c",IF(B17+1&lt;=$G$4,B17+1,"n-c"))</f>
        <v>10</v>
      </c>
      <c r="C18" s="33" t="n">
        <f aca="false">IF(B18&lt;&gt;"n-c",IF($E$4="mensuel",EDATE($E$5,B18),IF($E$4="trimestriel",EDATE($E$5,3*B18),IF($E$4="semestriel",EDATE($E$5,6*B18),EDATE($E$5,12*B18)))),"n-c")</f>
        <v>43405</v>
      </c>
      <c r="D18" s="34" t="n">
        <f aca="false">IF(B18="n-c","n-c",E17)</f>
        <v>42750.06</v>
      </c>
      <c r="E18" s="34" t="n">
        <f aca="false">IF(B18="n-c","n-c",D18-K18)</f>
        <v>41331.62</v>
      </c>
      <c r="F18" s="35" t="n">
        <f aca="false">IF(B18&lt;&gt;"n-c",IF($E$3="standard",-IPMT($G$3,B18,$G$4,$C$3),IF($E$3="linear",D18*$G$3,D18*$G$3)),"n-c")</f>
        <v>356.250484859832</v>
      </c>
      <c r="G18" s="36" t="n">
        <f aca="false">IF(ISERROR(F18-ROUND(F18,2)),"n-c",F18-ROUND(F18,2))</f>
        <v>0.000484859831715312</v>
      </c>
      <c r="H18" s="36" t="n">
        <f aca="false">IF(G18="n-c","n-c",SUM(G$9:$G18)-SUM(I$9:$I17))</f>
        <v>0.00632898915312353</v>
      </c>
      <c r="I18" s="37" t="n">
        <f aca="false">IF(H18="n-c","n-c",IF(H18&gt;0.01,0.01,IF(H18&lt;-0.01,-0.01,0)))</f>
        <v>0</v>
      </c>
      <c r="J18" s="38" t="n">
        <f aca="false">IF(I18="n-c","n-c",ROUND(F18,2)+I18)</f>
        <v>356.25</v>
      </c>
      <c r="K18" s="39" t="n">
        <f aca="false">IF(B18="n-c","n-c",IF(B18=$G$4,D18,ROUND(IF($E$3="standard",-PPMT($G$3,B18,$G$4,$C$3),IF($E$3="linear",$C$3/$G$4,IF(B18=$G$4,$C$3,0))),2)))</f>
        <v>1418.44</v>
      </c>
      <c r="L18" s="40" t="n">
        <f aca="false">IF(B18="n-c","n-c",SUM($K$9:K18))</f>
        <v>13668.38</v>
      </c>
      <c r="M18" s="40" t="n">
        <f aca="false">IF(B18="n-c","n-c",SUM($J$9:J18))</f>
        <v>4078.56</v>
      </c>
      <c r="N18" s="30" t="n">
        <f aca="false">IF(B18="n-c","n-c",J18+K18)</f>
        <v>1774.69</v>
      </c>
      <c r="O18" s="30" t="n">
        <f aca="false">IF(B18&lt;$K$3,N18,IF(B18=$K$3,$K$4+J18+$K$4*$K$5,0))</f>
        <v>0</v>
      </c>
    </row>
    <row r="19" customFormat="false" ht="16" hidden="false" customHeight="false" outlineLevel="0" collapsed="false">
      <c r="B19" s="32" t="n">
        <f aca="false">IF(ISERROR(IF(B18+1&lt;=$G$4,B18+1,"n-c")),"n-c",IF(B18+1&lt;=$G$4,B18+1,"n-c"))</f>
        <v>11</v>
      </c>
      <c r="C19" s="33" t="n">
        <f aca="false">IF(B19&lt;&gt;"n-c",IF($E$4="mensuel",EDATE($E$5,B19),IF($E$4="trimestriel",EDATE($E$5,3*B19),IF($E$4="semestriel",EDATE($E$5,6*B19),EDATE($E$5,12*B19)))),"n-c")</f>
        <v>43435</v>
      </c>
      <c r="D19" s="34" t="n">
        <f aca="false">IF(B19="n-c","n-c",E18)</f>
        <v>41331.62</v>
      </c>
      <c r="E19" s="34" t="n">
        <f aca="false">IF(B19="n-c","n-c",D19-K19)</f>
        <v>39901.35</v>
      </c>
      <c r="F19" s="35" t="n">
        <f aca="false">IF(B19&lt;&gt;"n-c",IF($E$3="standard",-IPMT($G$3,B19,$G$4,$C$3),IF($E$3="linear",D19*$G$3,D19*$G$3)),"n-c")</f>
        <v>344.430111436488</v>
      </c>
      <c r="G19" s="36" t="n">
        <f aca="false">IF(ISERROR(F19-ROUND(F19,2)),"n-c",F19-ROUND(F19,2))</f>
        <v>0.000111436488282379</v>
      </c>
      <c r="H19" s="36" t="n">
        <f aca="false">IF(G19="n-c","n-c",SUM(G$9:$G19)-SUM(I$9:$I18))</f>
        <v>0.00644042564089432</v>
      </c>
      <c r="I19" s="37" t="n">
        <f aca="false">IF(H19="n-c","n-c",IF(H19&gt;0.01,0.01,IF(H19&lt;-0.01,-0.01,0)))</f>
        <v>0</v>
      </c>
      <c r="J19" s="38" t="n">
        <f aca="false">IF(I19="n-c","n-c",ROUND(F19,2)+I19)</f>
        <v>344.43</v>
      </c>
      <c r="K19" s="39" t="n">
        <f aca="false">IF(B19="n-c","n-c",IF(B19=$G$4,D19,ROUND(IF($E$3="standard",-PPMT($G$3,B19,$G$4,$C$3),IF($E$3="linear",$C$3/$G$4,IF(B19=$G$4,$C$3,0))),2)))</f>
        <v>1430.27</v>
      </c>
      <c r="L19" s="40" t="n">
        <f aca="false">IF(B19="n-c","n-c",SUM($K$9:K19))</f>
        <v>15098.65</v>
      </c>
      <c r="M19" s="40" t="n">
        <f aca="false">IF(B19="n-c","n-c",SUM($J$9:J19))</f>
        <v>4422.99</v>
      </c>
      <c r="N19" s="30" t="n">
        <f aca="false">IF(B19="n-c","n-c",J19+K19)</f>
        <v>1774.7</v>
      </c>
      <c r="O19" s="30" t="n">
        <f aca="false">IF(B19&lt;$K$3,N19,IF(B19=$K$3,$K$4+J19+$K$4*$K$5,0))</f>
        <v>0</v>
      </c>
    </row>
    <row r="20" customFormat="false" ht="16" hidden="false" customHeight="false" outlineLevel="0" collapsed="false">
      <c r="B20" s="32" t="n">
        <f aca="false">IF(ISERROR(IF(B19+1&lt;=$G$4,B19+1,"n-c")),"n-c",IF(B19+1&lt;=$G$4,B19+1,"n-c"))</f>
        <v>12</v>
      </c>
      <c r="C20" s="33" t="n">
        <f aca="false">IF(B20&lt;&gt;"n-c",IF($E$4="mensuel",EDATE($E$5,B20),IF($E$4="trimestriel",EDATE($E$5,3*B20),IF($E$4="semestriel",EDATE($E$5,6*B20),EDATE($E$5,12*B20)))),"n-c")</f>
        <v>43466</v>
      </c>
      <c r="D20" s="34" t="n">
        <f aca="false">IF(B20="n-c","n-c",E19)</f>
        <v>39901.35</v>
      </c>
      <c r="E20" s="34" t="n">
        <f aca="false">IF(B20="n-c","n-c",D20-K20)</f>
        <v>38459.17</v>
      </c>
      <c r="F20" s="35" t="n">
        <f aca="false">IF(B20&lt;&gt;"n-c",IF($E$3="standard",-IPMT($G$3,B20,$G$4,$C$3),IF($E$3="linear",D20*$G$3,D20*$G$3)),"n-c")</f>
        <v>332.511234901283</v>
      </c>
      <c r="G20" s="36" t="n">
        <f aca="false">IF(ISERROR(F20-ROUND(F20,2)),"n-c",F20-ROUND(F20,2))</f>
        <v>0.00123490128345338</v>
      </c>
      <c r="H20" s="36" t="n">
        <f aca="false">IF(G20="n-c","n-c",SUM(G$9:$G20)-SUM(I$9:$I19))</f>
        <v>0.0076753269239498</v>
      </c>
      <c r="I20" s="37" t="n">
        <f aca="false">IF(H20="n-c","n-c",IF(H20&gt;0.01,0.01,IF(H20&lt;-0.01,-0.01,0)))</f>
        <v>0</v>
      </c>
      <c r="J20" s="38" t="n">
        <f aca="false">IF(I20="n-c","n-c",ROUND(F20,2)+I20)</f>
        <v>332.51</v>
      </c>
      <c r="K20" s="39" t="n">
        <f aca="false">IF(B20="n-c","n-c",IF(B20=$G$4,D20,ROUND(IF($E$3="standard",-PPMT($G$3,B20,$G$4,$C$3),IF($E$3="linear",$C$3/$G$4,IF(B20=$G$4,$C$3,0))),2)))</f>
        <v>1442.18</v>
      </c>
      <c r="L20" s="40" t="n">
        <f aca="false">IF(B20="n-c","n-c",SUM($K$9:K20))</f>
        <v>16540.83</v>
      </c>
      <c r="M20" s="40" t="n">
        <f aca="false">IF(B20="n-c","n-c",SUM($J$9:J20))</f>
        <v>4755.5</v>
      </c>
      <c r="N20" s="30" t="n">
        <f aca="false">IF(B20="n-c","n-c",J20+K20)</f>
        <v>1774.69</v>
      </c>
      <c r="O20" s="30" t="n">
        <f aca="false">IF(B20&lt;$K$3,N20,IF(B20=$K$3,$K$4+J20+$K$4*$K$5,0))</f>
        <v>0</v>
      </c>
    </row>
    <row r="21" customFormat="false" ht="16" hidden="false" customHeight="false" outlineLevel="0" collapsed="false">
      <c r="B21" s="32" t="n">
        <f aca="false">IF(ISERROR(IF(B20+1&lt;=$G$4,B20+1,"n-c")),"n-c",IF(B20+1&lt;=$G$4,B20+1,"n-c"))</f>
        <v>13</v>
      </c>
      <c r="C21" s="33" t="n">
        <f aca="false">IF(B21&lt;&gt;"n-c",IF($E$4="mensuel",EDATE($E$5,B21),IF($E$4="trimestriel",EDATE($E$5,3*B21),IF($E$4="semestriel",EDATE($E$5,6*B21),EDATE($E$5,12*B21)))),"n-c")</f>
        <v>43497</v>
      </c>
      <c r="D21" s="34" t="n">
        <f aca="false">IF(B21="n-c","n-c",E20)</f>
        <v>38459.17</v>
      </c>
      <c r="E21" s="34" t="n">
        <f aca="false">IF(B21="n-c","n-c",D21-K21)</f>
        <v>37004.97</v>
      </c>
      <c r="F21" s="35" t="n">
        <f aca="false">IF(B21&lt;&gt;"n-c",IF($E$3="standard",-IPMT($G$3,B21,$G$4,$C$3),IF($E$3="linear",D21*$G$3,D21*$G$3)),"n-c")</f>
        <v>320.493034394952</v>
      </c>
      <c r="G21" s="36" t="n">
        <f aca="false">IF(ISERROR(F21-ROUND(F21,2)),"n-c",F21-ROUND(F21,2))</f>
        <v>0.0030343949514986</v>
      </c>
      <c r="H21" s="36" t="n">
        <f aca="false">IF(G21="n-c","n-c",SUM(G$9:$G21)-SUM(I$9:$I20))</f>
        <v>0.0107097218754484</v>
      </c>
      <c r="I21" s="37" t="n">
        <f aca="false">IF(H21="n-c","n-c",IF(H21&gt;0.01,0.01,IF(H21&lt;-0.01,-0.01,0)))</f>
        <v>0.01</v>
      </c>
      <c r="J21" s="38" t="n">
        <f aca="false">IF(I21="n-c","n-c",ROUND(F21,2)+I21)</f>
        <v>320.5</v>
      </c>
      <c r="K21" s="39" t="n">
        <f aca="false">IF(B21="n-c","n-c",IF(B21=$G$4,D21,ROUND(IF($E$3="standard",-PPMT($G$3,B21,$G$4,$C$3),IF($E$3="linear",$C$3/$G$4,IF(B21=$G$4,$C$3,0))),2)))</f>
        <v>1454.2</v>
      </c>
      <c r="L21" s="40" t="n">
        <f aca="false">IF(B21="n-c","n-c",SUM($K$9:K21))</f>
        <v>17995.03</v>
      </c>
      <c r="M21" s="40" t="n">
        <f aca="false">IF(B21="n-c","n-c",SUM($J$9:J21))</f>
        <v>5076</v>
      </c>
      <c r="N21" s="30" t="n">
        <f aca="false">IF(B21="n-c","n-c",J21+K21)</f>
        <v>1774.7</v>
      </c>
      <c r="O21" s="30" t="n">
        <f aca="false">IF(B21&lt;$K$3,N21,IF(B21=$K$3,$K$4+J21+$K$4*$K$5,0))</f>
        <v>0</v>
      </c>
    </row>
    <row r="22" customFormat="false" ht="16" hidden="false" customHeight="false" outlineLevel="0" collapsed="false">
      <c r="B22" s="32" t="n">
        <f aca="false">IF(ISERROR(IF(B21+1&lt;=$G$4,B21+1,"n-c")),"n-c",IF(B21+1&lt;=$G$4,B21+1,"n-c"))</f>
        <v>14</v>
      </c>
      <c r="C22" s="33" t="n">
        <f aca="false">IF(B22&lt;&gt;"n-c",IF($E$4="mensuel",EDATE($E$5,B22),IF($E$4="trimestriel",EDATE($E$5,3*B22),IF($E$4="semestriel",EDATE($E$5,6*B22),EDATE($E$5,12*B22)))),"n-c")</f>
        <v>43525</v>
      </c>
      <c r="D22" s="34" t="n">
        <f aca="false">IF(B22="n-c","n-c",E21)</f>
        <v>37004.97</v>
      </c>
      <c r="E22" s="34" t="n">
        <f aca="false">IF(B22="n-c","n-c",D22-K22)</f>
        <v>35538.65</v>
      </c>
      <c r="F22" s="35" t="n">
        <f aca="false">IF(B22&lt;&gt;"n-c",IF($E$3="standard",-IPMT($G$3,B22,$G$4,$C$3),IF($E$3="linear",D22*$G$3,D22*$G$3)),"n-c")</f>
        <v>308.374682217735</v>
      </c>
      <c r="G22" s="36" t="n">
        <f aca="false">IF(ISERROR(F22-ROUND(F22,2)),"n-c",F22-ROUND(F22,2))</f>
        <v>0.00468221773462574</v>
      </c>
      <c r="H22" s="36" t="n">
        <f aca="false">IF(G22="n-c","n-c",SUM(G$9:$G22)-SUM(I$9:$I21))</f>
        <v>0.00539193960933517</v>
      </c>
      <c r="I22" s="37" t="n">
        <f aca="false">IF(H22="n-c","n-c",IF(H22&gt;0.01,0.01,IF(H22&lt;-0.01,-0.01,0)))</f>
        <v>0</v>
      </c>
      <c r="J22" s="38" t="n">
        <f aca="false">IF(I22="n-c","n-c",ROUND(F22,2)+I22)</f>
        <v>308.37</v>
      </c>
      <c r="K22" s="39" t="n">
        <f aca="false">IF(B22="n-c","n-c",IF(B22=$G$4,D22,ROUND(IF($E$3="standard",-PPMT($G$3,B22,$G$4,$C$3),IF($E$3="linear",$C$3/$G$4,IF(B22=$G$4,$C$3,0))),2)))</f>
        <v>1466.32</v>
      </c>
      <c r="L22" s="40" t="n">
        <f aca="false">IF(B22="n-c","n-c",SUM($K$9:K22))</f>
        <v>19461.35</v>
      </c>
      <c r="M22" s="40" t="n">
        <f aca="false">IF(B22="n-c","n-c",SUM($J$9:J22))</f>
        <v>5384.37</v>
      </c>
      <c r="N22" s="30" t="n">
        <f aca="false">IF(B22="n-c","n-c",J22+K22)</f>
        <v>1774.69</v>
      </c>
      <c r="O22" s="30" t="n">
        <f aca="false">IF(B22&lt;$K$3,N22,IF(B22=$K$3,$K$4+J22+$K$4*$K$5,0))</f>
        <v>0</v>
      </c>
    </row>
    <row r="23" customFormat="false" ht="16" hidden="false" customHeight="false" outlineLevel="0" collapsed="false">
      <c r="B23" s="32" t="n">
        <f aca="false">IF(ISERROR(IF(B22+1&lt;=$G$4,B22+1,"n-c")),"n-c",IF(B22+1&lt;=$G$4,B22+1,"n-c"))</f>
        <v>15</v>
      </c>
      <c r="C23" s="33" t="n">
        <f aca="false">IF(B23&lt;&gt;"n-c",IF($E$4="mensuel",EDATE($E$5,B23),IF($E$4="trimestriel",EDATE($E$5,3*B23),IF($E$4="semestriel",EDATE($E$5,6*B23),EDATE($E$5,12*B23)))),"n-c")</f>
        <v>43556</v>
      </c>
      <c r="D23" s="34" t="n">
        <f aca="false">IF(B23="n-c","n-c",E22)</f>
        <v>35538.65</v>
      </c>
      <c r="E23" s="34" t="n">
        <f aca="false">IF(B23="n-c","n-c",D23-K23)</f>
        <v>34060.11</v>
      </c>
      <c r="F23" s="35" t="n">
        <f aca="false">IF(B23&lt;&gt;"n-c",IF($E$3="standard",-IPMT($G$3,B23,$G$4,$C$3),IF($E$3="linear",D23*$G$3,D23*$G$3)),"n-c")</f>
        <v>296.155343772373</v>
      </c>
      <c r="G23" s="36" t="n">
        <f aca="false">IF(ISERROR(F23-ROUND(F23,2)),"n-c",F23-ROUND(F23,2))</f>
        <v>-0.00465622762652629</v>
      </c>
      <c r="H23" s="36" t="n">
        <f aca="false">IF(G23="n-c","n-c",SUM(G$9:$G23)-SUM(I$9:$I22))</f>
        <v>0.000735711982126758</v>
      </c>
      <c r="I23" s="37" t="n">
        <f aca="false">IF(H23="n-c","n-c",IF(H23&gt;0.01,0.01,IF(H23&lt;-0.01,-0.01,0)))</f>
        <v>0</v>
      </c>
      <c r="J23" s="38" t="n">
        <f aca="false">IF(I23="n-c","n-c",ROUND(F23,2)+I23)</f>
        <v>296.16</v>
      </c>
      <c r="K23" s="39" t="n">
        <f aca="false">IF(B23="n-c","n-c",IF(B23=$G$4,D23,ROUND(IF($E$3="standard",-PPMT($G$3,B23,$G$4,$C$3),IF($E$3="linear",$C$3/$G$4,IF(B23=$G$4,$C$3,0))),2)))</f>
        <v>1478.54</v>
      </c>
      <c r="L23" s="40" t="n">
        <f aca="false">IF(B23="n-c","n-c",SUM($K$9:K23))</f>
        <v>20939.89</v>
      </c>
      <c r="M23" s="40" t="n">
        <f aca="false">IF(B23="n-c","n-c",SUM($J$9:J23))</f>
        <v>5680.53</v>
      </c>
      <c r="N23" s="30" t="n">
        <f aca="false">IF(B23="n-c","n-c",J23+K23)</f>
        <v>1774.7</v>
      </c>
      <c r="O23" s="30" t="n">
        <f aca="false">IF(B23&lt;$K$3,N23,IF(B23=$K$3,$K$4+J23+$K$4*$K$5,0))</f>
        <v>0</v>
      </c>
    </row>
    <row r="24" customFormat="false" ht="16" hidden="false" customHeight="false" outlineLevel="0" collapsed="false">
      <c r="B24" s="32" t="n">
        <f aca="false">IF(ISERROR(IF(B23+1&lt;=$G$4,B23+1,"n-c")),"n-c",IF(B23+1&lt;=$G$4,B23+1,"n-c"))</f>
        <v>16</v>
      </c>
      <c r="C24" s="33" t="n">
        <f aca="false">IF(B24&lt;&gt;"n-c",IF($E$4="mensuel",EDATE($E$5,B24),IF($E$4="trimestriel",EDATE($E$5,3*B24),IF($E$4="semestriel",EDATE($E$5,6*B24),EDATE($E$5,12*B24)))),"n-c")</f>
        <v>43586</v>
      </c>
      <c r="D24" s="34" t="n">
        <f aca="false">IF(B24="n-c","n-c",E23)</f>
        <v>34060.11</v>
      </c>
      <c r="E24" s="34" t="n">
        <f aca="false">IF(B24="n-c","n-c",D24-K24)</f>
        <v>32569.25</v>
      </c>
      <c r="F24" s="35" t="n">
        <f aca="false">IF(B24&lt;&gt;"n-c",IF($E$3="standard",-IPMT($G$3,B24,$G$4,$C$3),IF($E$3="linear",D24*$G$3,D24*$G$3)),"n-c")</f>
        <v>283.834177506635</v>
      </c>
      <c r="G24" s="36" t="n">
        <f aca="false">IF(ISERROR(F24-ROUND(F24,2)),"n-c",F24-ROUND(F24,2))</f>
        <v>0.00417750663450533</v>
      </c>
      <c r="H24" s="36" t="n">
        <f aca="false">IF(G24="n-c","n-c",SUM(G$9:$G24)-SUM(I$9:$I23))</f>
        <v>0.00491321861589313</v>
      </c>
      <c r="I24" s="37" t="n">
        <f aca="false">IF(H24="n-c","n-c",IF(H24&gt;0.01,0.01,IF(H24&lt;-0.01,-0.01,0)))</f>
        <v>0</v>
      </c>
      <c r="J24" s="38" t="n">
        <f aca="false">IF(I24="n-c","n-c",ROUND(F24,2)+I24)</f>
        <v>283.83</v>
      </c>
      <c r="K24" s="39" t="n">
        <f aca="false">IF(B24="n-c","n-c",IF(B24=$G$4,D24,ROUND(IF($E$3="standard",-PPMT($G$3,B24,$G$4,$C$3),IF($E$3="linear",$C$3/$G$4,IF(B24=$G$4,$C$3,0))),2)))</f>
        <v>1490.86</v>
      </c>
      <c r="L24" s="40" t="n">
        <f aca="false">IF(B24="n-c","n-c",SUM($K$9:K24))</f>
        <v>22430.75</v>
      </c>
      <c r="M24" s="40" t="n">
        <f aca="false">IF(B24="n-c","n-c",SUM($J$9:J24))</f>
        <v>5964.36</v>
      </c>
      <c r="N24" s="30" t="n">
        <f aca="false">IF(B24="n-c","n-c",J24+K24)</f>
        <v>1774.69</v>
      </c>
      <c r="O24" s="30" t="n">
        <f aca="false">IF(B24&lt;$K$3,N24,IF(B24=$K$3,$K$4+J24+$K$4*$K$5,0))</f>
        <v>0</v>
      </c>
    </row>
    <row r="25" customFormat="false" ht="16" hidden="false" customHeight="false" outlineLevel="0" collapsed="false">
      <c r="B25" s="32" t="n">
        <f aca="false">IF(ISERROR(IF(B24+1&lt;=$G$4,B24+1,"n-c")),"n-c",IF(B24+1&lt;=$G$4,B24+1,"n-c"))</f>
        <v>17</v>
      </c>
      <c r="C25" s="33" t="n">
        <f aca="false">IF(B25&lt;&gt;"n-c",IF($E$4="mensuel",EDATE($E$5,B25),IF($E$4="trimestriel",EDATE($E$5,3*B25),IF($E$4="semestriel",EDATE($E$5,6*B25),EDATE($E$5,12*B25)))),"n-c")</f>
        <v>43617</v>
      </c>
      <c r="D25" s="34" t="n">
        <f aca="false">IF(B25="n-c","n-c",E24)</f>
        <v>32569.25</v>
      </c>
      <c r="E25" s="34" t="n">
        <f aca="false">IF(B25="n-c","n-c",D25-K25)</f>
        <v>31065.97</v>
      </c>
      <c r="F25" s="35" t="n">
        <f aca="false">IF(B25&lt;&gt;"n-c",IF($E$3="standard",-IPMT($G$3,B25,$G$4,$C$3),IF($E$3="linear",D25*$G$3,D25*$G$3)),"n-c")</f>
        <v>271.410334855348</v>
      </c>
      <c r="G25" s="36" t="n">
        <f aca="false">IF(ISERROR(F25-ROUND(F25,2)),"n-c",F25-ROUND(F25,2))</f>
        <v>0.000334855347546181</v>
      </c>
      <c r="H25" s="36" t="n">
        <f aca="false">IF(G25="n-c","n-c",SUM(G$9:$G25)-SUM(I$9:$I24))</f>
        <v>0.00524807396275719</v>
      </c>
      <c r="I25" s="37" t="n">
        <f aca="false">IF(H25="n-c","n-c",IF(H25&gt;0.01,0.01,IF(H25&lt;-0.01,-0.01,0)))</f>
        <v>0</v>
      </c>
      <c r="J25" s="38" t="n">
        <f aca="false">IF(I25="n-c","n-c",ROUND(F25,2)+I25)</f>
        <v>271.41</v>
      </c>
      <c r="K25" s="39" t="n">
        <f aca="false">IF(B25="n-c","n-c",IF(B25=$G$4,D25,ROUND(IF($E$3="standard",-PPMT($G$3,B25,$G$4,$C$3),IF($E$3="linear",$C$3/$G$4,IF(B25=$G$4,$C$3,0))),2)))</f>
        <v>1503.28</v>
      </c>
      <c r="L25" s="40" t="n">
        <f aca="false">IF(B25="n-c","n-c",SUM($K$9:K25))</f>
        <v>23934.03</v>
      </c>
      <c r="M25" s="40" t="n">
        <f aca="false">IF(B25="n-c","n-c",SUM($J$9:J25))</f>
        <v>6235.77</v>
      </c>
      <c r="N25" s="30" t="n">
        <f aca="false">IF(B25="n-c","n-c",J25+K25)</f>
        <v>1774.69</v>
      </c>
      <c r="O25" s="30" t="n">
        <f aca="false">IF(B25&lt;$K$3,N25,IF(B25=$K$3,$K$4+J25+$K$4*$K$5,0))</f>
        <v>0</v>
      </c>
    </row>
    <row r="26" customFormat="false" ht="16" hidden="false" customHeight="false" outlineLevel="0" collapsed="false">
      <c r="B26" s="32" t="n">
        <f aca="false">IF(ISERROR(IF(B25+1&lt;=$G$4,B25+1,"n-c")),"n-c",IF(B25+1&lt;=$G$4,B25+1,"n-c"))</f>
        <v>18</v>
      </c>
      <c r="C26" s="33" t="n">
        <f aca="false">IF(B26&lt;&gt;"n-c",IF($E$4="mensuel",EDATE($E$5,B26),IF($E$4="trimestriel",EDATE($E$5,3*B26),IF($E$4="semestriel",EDATE($E$5,6*B26),EDATE($E$5,12*B26)))),"n-c")</f>
        <v>43647</v>
      </c>
      <c r="D26" s="34" t="n">
        <f aca="false">IF(B26="n-c","n-c",E25)</f>
        <v>31065.97</v>
      </c>
      <c r="E26" s="34" t="n">
        <f aca="false">IF(B26="n-c","n-c",D26-K26)</f>
        <v>29550.16</v>
      </c>
      <c r="F26" s="35" t="n">
        <f aca="false">IF(B26&lt;&gt;"n-c",IF($E$3="standard",-IPMT($G$3,B26,$G$4,$C$3),IF($E$3="linear",D26*$G$3,D26*$G$3)),"n-c")</f>
        <v>258.882960181967</v>
      </c>
      <c r="G26" s="36" t="n">
        <f aca="false">IF(ISERROR(F26-ROUND(F26,2)),"n-c",F26-ROUND(F26,2))</f>
        <v>0.00296018196684145</v>
      </c>
      <c r="H26" s="36" t="n">
        <f aca="false">IF(G26="n-c","n-c",SUM(G$9:$G26)-SUM(I$9:$I25))</f>
        <v>0.0082082559286323</v>
      </c>
      <c r="I26" s="37" t="n">
        <f aca="false">IF(H26="n-c","n-c",IF(H26&gt;0.01,0.01,IF(H26&lt;-0.01,-0.01,0)))</f>
        <v>0</v>
      </c>
      <c r="J26" s="38" t="n">
        <f aca="false">IF(I26="n-c","n-c",ROUND(F26,2)+I26)</f>
        <v>258.88</v>
      </c>
      <c r="K26" s="39" t="n">
        <f aca="false">IF(B26="n-c","n-c",IF(B26=$G$4,D26,ROUND(IF($E$3="standard",-PPMT($G$3,B26,$G$4,$C$3),IF($E$3="linear",$C$3/$G$4,IF(B26=$G$4,$C$3,0))),2)))</f>
        <v>1515.81</v>
      </c>
      <c r="L26" s="40" t="n">
        <f aca="false">IF(B26="n-c","n-c",SUM($K$9:K26))</f>
        <v>25449.84</v>
      </c>
      <c r="M26" s="40" t="n">
        <f aca="false">IF(B26="n-c","n-c",SUM($J$9:J26))</f>
        <v>6494.65</v>
      </c>
      <c r="N26" s="30" t="n">
        <f aca="false">IF(B26="n-c","n-c",J26+K26)</f>
        <v>1774.69</v>
      </c>
      <c r="O26" s="30" t="n">
        <f aca="false">IF(B26&lt;$K$3,N26,IF(B26=$K$3,$K$4+J26+$K$4*$K$5,0))</f>
        <v>0</v>
      </c>
    </row>
    <row r="27" customFormat="false" ht="16" hidden="false" customHeight="false" outlineLevel="0" collapsed="false">
      <c r="B27" s="32" t="n">
        <f aca="false">IF(ISERROR(IF(B26+1&lt;=$G$4,B26+1,"n-c")),"n-c",IF(B26+1&lt;=$G$4,B26+1,"n-c"))</f>
        <v>19</v>
      </c>
      <c r="C27" s="33" t="n">
        <f aca="false">IF(B27&lt;&gt;"n-c",IF($E$4="mensuel",EDATE($E$5,B27),IF($E$4="trimestriel",EDATE($E$5,3*B27),IF($E$4="semestriel",EDATE($E$5,6*B27),EDATE($E$5,12*B27)))),"n-c")</f>
        <v>43678</v>
      </c>
      <c r="D27" s="34" t="n">
        <f aca="false">IF(B27="n-c","n-c",E26)</f>
        <v>29550.16</v>
      </c>
      <c r="E27" s="34" t="n">
        <f aca="false">IF(B27="n-c","n-c",D27-K27)</f>
        <v>28021.72</v>
      </c>
      <c r="F27" s="35" t="n">
        <f aca="false">IF(B27&lt;&gt;"n-c",IF($E$3="standard",-IPMT($G$3,B27,$G$4,$C$3),IF($E$3="linear",D27*$G$3,D27*$G$3)),"n-c")</f>
        <v>246.251190719641</v>
      </c>
      <c r="G27" s="36" t="n">
        <f aca="false">IF(ISERROR(F27-ROUND(F27,2)),"n-c",F27-ROUND(F27,2))</f>
        <v>0.0011907196410732</v>
      </c>
      <c r="H27" s="36" t="n">
        <f aca="false">IF(G27="n-c","n-c",SUM(G$9:$G27)-SUM(I$9:$I26))</f>
        <v>0.00939897556873916</v>
      </c>
      <c r="I27" s="37" t="n">
        <f aca="false">IF(H27="n-c","n-c",IF(H27&gt;0.01,0.01,IF(H27&lt;-0.01,-0.01,0)))</f>
        <v>0</v>
      </c>
      <c r="J27" s="38" t="n">
        <f aca="false">IF(I27="n-c","n-c",ROUND(F27,2)+I27)</f>
        <v>246.25</v>
      </c>
      <c r="K27" s="39" t="n">
        <f aca="false">IF(B27="n-c","n-c",IF(B27=$G$4,D27,ROUND(IF($E$3="standard",-PPMT($G$3,B27,$G$4,$C$3),IF($E$3="linear",$C$3/$G$4,IF(B27=$G$4,$C$3,0))),2)))</f>
        <v>1528.44</v>
      </c>
      <c r="L27" s="40" t="n">
        <f aca="false">IF(B27="n-c","n-c",SUM($K$9:K27))</f>
        <v>26978.28</v>
      </c>
      <c r="M27" s="40" t="n">
        <f aca="false">IF(B27="n-c","n-c",SUM($J$9:J27))</f>
        <v>6740.9</v>
      </c>
      <c r="N27" s="30" t="n">
        <f aca="false">IF(B27="n-c","n-c",J27+K27)</f>
        <v>1774.69</v>
      </c>
      <c r="O27" s="30" t="n">
        <f aca="false">IF(B27&lt;$K$3,N27,IF(B27=$K$3,$K$4+J27+$K$4*$K$5,0))</f>
        <v>0</v>
      </c>
    </row>
    <row r="28" customFormat="false" ht="16" hidden="false" customHeight="false" outlineLevel="0" collapsed="false">
      <c r="B28" s="32" t="n">
        <f aca="false">IF(ISERROR(IF(B27+1&lt;=$G$4,B27+1,"n-c")),"n-c",IF(B27+1&lt;=$G$4,B27+1,"n-c"))</f>
        <v>20</v>
      </c>
      <c r="C28" s="33" t="n">
        <f aca="false">IF(B28&lt;&gt;"n-c",IF($E$4="mensuel",EDATE($E$5,B28),IF($E$4="trimestriel",EDATE($E$5,3*B28),IF($E$4="semestriel",EDATE($E$5,6*B28),EDATE($E$5,12*B28)))),"n-c")</f>
        <v>43709</v>
      </c>
      <c r="D28" s="34" t="n">
        <f aca="false">IF(B28="n-c","n-c",E27)</f>
        <v>28021.72</v>
      </c>
      <c r="E28" s="34" t="n">
        <f aca="false">IF(B28="n-c","n-c",D28-K28)</f>
        <v>26480.54</v>
      </c>
      <c r="F28" s="35" t="n">
        <f aca="false">IF(B28&lt;&gt;"n-c",IF($E$3="standard",-IPMT($G$3,B28,$G$4,$C$3),IF($E$3="linear",D28*$G$3,D28*$G$3)),"n-c")</f>
        <v>233.514156511796</v>
      </c>
      <c r="G28" s="36" t="n">
        <f aca="false">IF(ISERROR(F28-ROUND(F28,2)),"n-c",F28-ROUND(F28,2))</f>
        <v>0.00415651179599763</v>
      </c>
      <c r="H28" s="36" t="n">
        <f aca="false">IF(G28="n-c","n-c",SUM(G$9:$G28)-SUM(I$9:$I27))</f>
        <v>0.0135554873636568</v>
      </c>
      <c r="I28" s="37" t="n">
        <f aca="false">IF(H28="n-c","n-c",IF(H28&gt;0.01,0.01,IF(H28&lt;-0.01,-0.01,0)))</f>
        <v>0.01</v>
      </c>
      <c r="J28" s="38" t="n">
        <f aca="false">IF(I28="n-c","n-c",ROUND(F28,2)+I28)</f>
        <v>233.52</v>
      </c>
      <c r="K28" s="39" t="n">
        <f aca="false">IF(B28="n-c","n-c",IF(B28=$G$4,D28,ROUND(IF($E$3="standard",-PPMT($G$3,B28,$G$4,$C$3),IF($E$3="linear",$C$3/$G$4,IF(B28=$G$4,$C$3,0))),2)))</f>
        <v>1541.18</v>
      </c>
      <c r="L28" s="40" t="n">
        <f aca="false">IF(B28="n-c","n-c",SUM($K$9:K28))</f>
        <v>28519.46</v>
      </c>
      <c r="M28" s="40" t="n">
        <f aca="false">IF(B28="n-c","n-c",SUM($J$9:J28))</f>
        <v>6974.42</v>
      </c>
      <c r="N28" s="30" t="n">
        <f aca="false">IF(B28="n-c","n-c",J28+K28)</f>
        <v>1774.7</v>
      </c>
      <c r="O28" s="30" t="n">
        <f aca="false">IF(B28&lt;$K$3,N28,IF(B28=$K$3,$K$4+J28+$K$4*$K$5,0))</f>
        <v>0</v>
      </c>
    </row>
    <row r="29" customFormat="false" ht="16" hidden="false" customHeight="false" outlineLevel="0" collapsed="false">
      <c r="B29" s="32" t="n">
        <f aca="false">IF(ISERROR(IF(B28+1&lt;=$G$4,B28+1,"n-c")),"n-c",IF(B28+1&lt;=$G$4,B28+1,"n-c"))</f>
        <v>21</v>
      </c>
      <c r="C29" s="33" t="n">
        <f aca="false">IF(B29&lt;&gt;"n-c",IF($E$4="mensuel",EDATE($E$5,B29),IF($E$4="trimestriel",EDATE($E$5,3*B29),IF($E$4="semestriel",EDATE($E$5,6*B29),EDATE($E$5,12*B29)))),"n-c")</f>
        <v>43739</v>
      </c>
      <c r="D29" s="34" t="n">
        <f aca="false">IF(B29="n-c","n-c",E28)</f>
        <v>26480.54</v>
      </c>
      <c r="E29" s="34" t="n">
        <f aca="false">IF(B29="n-c","n-c",D29-K29)</f>
        <v>24926.52</v>
      </c>
      <c r="F29" s="35" t="n">
        <f aca="false">IF(B29&lt;&gt;"n-c",IF($E$3="standard",-IPMT($G$3,B29,$G$4,$C$3),IF($E$3="linear",D29*$G$3,D29*$G$3)),"n-c")</f>
        <v>220.670980352219</v>
      </c>
      <c r="G29" s="36" t="n">
        <f aca="false">IF(ISERROR(F29-ROUND(F29,2)),"n-c",F29-ROUND(F29,2))</f>
        <v>0.000980352218846292</v>
      </c>
      <c r="H29" s="36" t="n">
        <f aca="false">IF(G29="n-c","n-c",SUM(G$9:$G29)-SUM(I$9:$I28))</f>
        <v>0.00453583958139461</v>
      </c>
      <c r="I29" s="37" t="n">
        <f aca="false">IF(H29="n-c","n-c",IF(H29&gt;0.01,0.01,IF(H29&lt;-0.01,-0.01,0)))</f>
        <v>0</v>
      </c>
      <c r="J29" s="38" t="n">
        <f aca="false">IF(I29="n-c","n-c",ROUND(F29,2)+I29)</f>
        <v>220.67</v>
      </c>
      <c r="K29" s="39" t="n">
        <f aca="false">IF(B29="n-c","n-c",IF(B29=$G$4,D29,ROUND(IF($E$3="standard",-PPMT($G$3,B29,$G$4,$C$3),IF($E$3="linear",$C$3/$G$4,IF(B29=$G$4,$C$3,0))),2)))</f>
        <v>1554.02</v>
      </c>
      <c r="L29" s="40" t="n">
        <f aca="false">IF(B29="n-c","n-c",SUM($K$9:K29))</f>
        <v>30073.48</v>
      </c>
      <c r="M29" s="40" t="n">
        <f aca="false">IF(B29="n-c","n-c",SUM($J$9:J29))</f>
        <v>7195.09</v>
      </c>
      <c r="N29" s="30" t="n">
        <f aca="false">IF(B29="n-c","n-c",J29+K29)</f>
        <v>1774.69</v>
      </c>
      <c r="O29" s="30" t="n">
        <f aca="false">IF(B29&lt;$K$3,N29,IF(B29=$K$3,$K$4+J29+$K$4*$K$5,0))</f>
        <v>0</v>
      </c>
    </row>
    <row r="30" customFormat="false" ht="16" hidden="false" customHeight="false" outlineLevel="0" collapsed="false">
      <c r="B30" s="32" t="n">
        <f aca="false">IF(ISERROR(IF(B29+1&lt;=$G$4,B29+1,"n-c")),"n-c",IF(B29+1&lt;=$G$4,B29+1,"n-c"))</f>
        <v>22</v>
      </c>
      <c r="C30" s="33" t="n">
        <f aca="false">IF(B30&lt;&gt;"n-c",IF($E$4="mensuel",EDATE($E$5,B30),IF($E$4="trimestriel",EDATE($E$5,3*B30),IF($E$4="semestriel",EDATE($E$5,6*B30),EDATE($E$5,12*B30)))),"n-c")</f>
        <v>43770</v>
      </c>
      <c r="D30" s="34" t="n">
        <f aca="false">IF(B30="n-c","n-c",E29)</f>
        <v>24926.52</v>
      </c>
      <c r="E30" s="34" t="n">
        <f aca="false">IF(B30="n-c","n-c",D30-K30)</f>
        <v>23359.55</v>
      </c>
      <c r="F30" s="35" t="n">
        <f aca="false">IF(B30&lt;&gt;"n-c",IF($E$3="standard",-IPMT($G$3,B30,$G$4,$C$3),IF($E$3="linear",D30*$G$3,D30*$G$3)),"n-c")</f>
        <v>207.720777724645</v>
      </c>
      <c r="G30" s="36" t="n">
        <f aca="false">IF(ISERROR(F30-ROUND(F30,2)),"n-c",F30-ROUND(F30,2))</f>
        <v>0.00077772464507575</v>
      </c>
      <c r="H30" s="36" t="n">
        <f aca="false">IF(G30="n-c","n-c",SUM(G$9:$G30)-SUM(I$9:$I29))</f>
        <v>0.00531356422541876</v>
      </c>
      <c r="I30" s="37" t="n">
        <f aca="false">IF(H30="n-c","n-c",IF(H30&gt;0.01,0.01,IF(H30&lt;-0.01,-0.01,0)))</f>
        <v>0</v>
      </c>
      <c r="J30" s="38" t="n">
        <f aca="false">IF(I30="n-c","n-c",ROUND(F30,2)+I30)</f>
        <v>207.72</v>
      </c>
      <c r="K30" s="39" t="n">
        <f aca="false">IF(B30="n-c","n-c",IF(B30=$G$4,D30,ROUND(IF($E$3="standard",-PPMT($G$3,B30,$G$4,$C$3),IF($E$3="linear",$C$3/$G$4,IF(B30=$G$4,$C$3,0))),2)))</f>
        <v>1566.97</v>
      </c>
      <c r="L30" s="40" t="n">
        <f aca="false">IF(B30="n-c","n-c",SUM($K$9:K30))</f>
        <v>31640.45</v>
      </c>
      <c r="M30" s="40" t="n">
        <f aca="false">IF(B30="n-c","n-c",SUM($J$9:J30))</f>
        <v>7402.81</v>
      </c>
      <c r="N30" s="30" t="n">
        <f aca="false">IF(B30="n-c","n-c",J30+K30)</f>
        <v>1774.69</v>
      </c>
      <c r="O30" s="30" t="n">
        <f aca="false">IF(B30&lt;$K$3,N30,IF(B30=$K$3,$K$4+J30+$K$4*$K$5,0))</f>
        <v>0</v>
      </c>
    </row>
    <row r="31" customFormat="false" ht="16" hidden="false" customHeight="false" outlineLevel="0" collapsed="false">
      <c r="B31" s="32" t="n">
        <f aca="false">IF(ISERROR(IF(B30+1&lt;=$G$4,B30+1,"n-c")),"n-c",IF(B30+1&lt;=$G$4,B30+1,"n-c"))</f>
        <v>23</v>
      </c>
      <c r="C31" s="33" t="n">
        <f aca="false">IF(B31&lt;&gt;"n-c",IF($E$4="mensuel",EDATE($E$5,B31),IF($E$4="trimestriel",EDATE($E$5,3*B31),IF($E$4="semestriel",EDATE($E$5,6*B31),EDATE($E$5,12*B31)))),"n-c")</f>
        <v>43800</v>
      </c>
      <c r="D31" s="34" t="n">
        <f aca="false">IF(B31="n-c","n-c",E30)</f>
        <v>23359.55</v>
      </c>
      <c r="E31" s="34" t="n">
        <f aca="false">IF(B31="n-c","n-c",D31-K31)</f>
        <v>21779.52</v>
      </c>
      <c r="F31" s="35" t="n">
        <f aca="false">IF(B31&lt;&gt;"n-c",IF($E$3="standard",-IPMT($G$3,B31,$G$4,$C$3),IF($E$3="linear",D31*$G$3,D31*$G$3)),"n-c")</f>
        <v>194.662656741842</v>
      </c>
      <c r="G31" s="36" t="n">
        <f aca="false">IF(ISERROR(F31-ROUND(F31,2)),"n-c",F31-ROUND(F31,2))</f>
        <v>0.0026567418418324</v>
      </c>
      <c r="H31" s="36" t="n">
        <f aca="false">IF(G31="n-c","n-c",SUM(G$9:$G31)-SUM(I$9:$I30))</f>
        <v>0.00797030606594376</v>
      </c>
      <c r="I31" s="37" t="n">
        <f aca="false">IF(H31="n-c","n-c",IF(H31&gt;0.01,0.01,IF(H31&lt;-0.01,-0.01,0)))</f>
        <v>0</v>
      </c>
      <c r="J31" s="38" t="n">
        <f aca="false">IF(I31="n-c","n-c",ROUND(F31,2)+I31)</f>
        <v>194.66</v>
      </c>
      <c r="K31" s="39" t="n">
        <f aca="false">IF(B31="n-c","n-c",IF(B31=$G$4,D31,ROUND(IF($E$3="standard",-PPMT($G$3,B31,$G$4,$C$3),IF($E$3="linear",$C$3/$G$4,IF(B31=$G$4,$C$3,0))),2)))</f>
        <v>1580.03</v>
      </c>
      <c r="L31" s="40" t="n">
        <f aca="false">IF(B31="n-c","n-c",SUM($K$9:K31))</f>
        <v>33220.48</v>
      </c>
      <c r="M31" s="40" t="n">
        <f aca="false">IF(B31="n-c","n-c",SUM($J$9:J31))</f>
        <v>7597.47</v>
      </c>
      <c r="N31" s="30" t="n">
        <f aca="false">IF(B31="n-c","n-c",J31+K31)</f>
        <v>1774.69</v>
      </c>
      <c r="O31" s="30" t="n">
        <f aca="false">IF(B31&lt;$K$3,N31,IF(B31=$K$3,$K$4+J31+$K$4*$K$5,0))</f>
        <v>0</v>
      </c>
    </row>
    <row r="32" customFormat="false" ht="16" hidden="false" customHeight="false" outlineLevel="0" collapsed="false">
      <c r="B32" s="32" t="n">
        <f aca="false">IF(ISERROR(IF(B31+1&lt;=$G$4,B31+1,"n-c")),"n-c",IF(B31+1&lt;=$G$4,B31+1,"n-c"))</f>
        <v>24</v>
      </c>
      <c r="C32" s="33" t="n">
        <f aca="false">IF(B32&lt;&gt;"n-c",IF($E$4="mensuel",EDATE($E$5,B32),IF($E$4="trimestriel",EDATE($E$5,3*B32),IF($E$4="semestriel",EDATE($E$5,6*B32),EDATE($E$5,12*B32)))),"n-c")</f>
        <v>43831</v>
      </c>
      <c r="D32" s="34" t="n">
        <f aca="false">IF(B32="n-c","n-c",E31)</f>
        <v>21779.52</v>
      </c>
      <c r="E32" s="34" t="n">
        <f aca="false">IF(B32="n-c","n-c",D32-K32)</f>
        <v>20186.32</v>
      </c>
      <c r="F32" s="35" t="n">
        <f aca="false">IF(B32&lt;&gt;"n-c",IF($E$3="standard",-IPMT($G$3,B32,$G$4,$C$3),IF($E$3="linear",D32*$G$3,D32*$G$3)),"n-c")</f>
        <v>181.495718084182</v>
      </c>
      <c r="G32" s="36" t="n">
        <f aca="false">IF(ISERROR(F32-ROUND(F32,2)),"n-c",F32-ROUND(F32,2))</f>
        <v>-0.00428191581835335</v>
      </c>
      <c r="H32" s="36" t="n">
        <f aca="false">IF(G32="n-c","n-c",SUM(G$9:$G32)-SUM(I$9:$I31))</f>
        <v>0.00368839024631143</v>
      </c>
      <c r="I32" s="37" t="n">
        <f aca="false">IF(H32="n-c","n-c",IF(H32&gt;0.01,0.01,IF(H32&lt;-0.01,-0.01,0)))</f>
        <v>0</v>
      </c>
      <c r="J32" s="38" t="n">
        <f aca="false">IF(I32="n-c","n-c",ROUND(F32,2)+I32)</f>
        <v>181.5</v>
      </c>
      <c r="K32" s="39" t="n">
        <f aca="false">IF(B32="n-c","n-c",IF(B32=$G$4,D32,ROUND(IF($E$3="standard",-PPMT($G$3,B32,$G$4,$C$3),IF($E$3="linear",$C$3/$G$4,IF(B32=$G$4,$C$3,0))),2)))</f>
        <v>1593.2</v>
      </c>
      <c r="L32" s="40" t="n">
        <f aca="false">IF(B32="n-c","n-c",SUM($K$9:K32))</f>
        <v>34813.68</v>
      </c>
      <c r="M32" s="40" t="n">
        <f aca="false">IF(B32="n-c","n-c",SUM($J$9:J32))</f>
        <v>7778.97</v>
      </c>
      <c r="N32" s="30" t="n">
        <f aca="false">IF(B32="n-c","n-c",J32+K32)</f>
        <v>1774.7</v>
      </c>
      <c r="O32" s="30" t="n">
        <f aca="false">IF(B32&lt;$K$3,N32,IF(B32=$K$3,$K$4+J32+$K$4*$K$5,0))</f>
        <v>0</v>
      </c>
    </row>
    <row r="33" customFormat="false" ht="16" hidden="false" customHeight="false" outlineLevel="0" collapsed="false">
      <c r="B33" s="32" t="n">
        <f aca="false">IF(ISERROR(IF(B32+1&lt;=$G$4,B32+1,"n-c")),"n-c",IF(B32+1&lt;=$G$4,B32+1,"n-c"))</f>
        <v>25</v>
      </c>
      <c r="C33" s="33" t="n">
        <f aca="false">IF(B33&lt;&gt;"n-c",IF($E$4="mensuel",EDATE($E$5,B33),IF($E$4="trimestriel",EDATE($E$5,3*B33),IF($E$4="semestriel",EDATE($E$5,6*B33),EDATE($E$5,12*B33)))),"n-c")</f>
        <v>43862</v>
      </c>
      <c r="D33" s="34" t="n">
        <f aca="false">IF(B33="n-c","n-c",E32)</f>
        <v>20186.32</v>
      </c>
      <c r="E33" s="34" t="n">
        <f aca="false">IF(B33="n-c","n-c",D33-K33)</f>
        <v>18579.84</v>
      </c>
      <c r="F33" s="35" t="n">
        <f aca="false">IF(B33&lt;&gt;"n-c",IF($E$3="standard",-IPMT($G$3,B33,$G$4,$C$3),IF($E$3="linear",D33*$G$3,D33*$G$3)),"n-c")</f>
        <v>168.219054937708</v>
      </c>
      <c r="G33" s="36" t="n">
        <f aca="false">IF(ISERROR(F33-ROUND(F33,2)),"n-c",F33-ROUND(F33,2))</f>
        <v>-0.000945062292345256</v>
      </c>
      <c r="H33" s="36" t="n">
        <f aca="false">IF(G33="n-c","n-c",SUM(G$9:$G33)-SUM(I$9:$I32))</f>
        <v>0.00274332795265877</v>
      </c>
      <c r="I33" s="37" t="n">
        <f aca="false">IF(H33="n-c","n-c",IF(H33&gt;0.01,0.01,IF(H33&lt;-0.01,-0.01,0)))</f>
        <v>0</v>
      </c>
      <c r="J33" s="38" t="n">
        <f aca="false">IF(I33="n-c","n-c",ROUND(F33,2)+I33)</f>
        <v>168.22</v>
      </c>
      <c r="K33" s="39" t="n">
        <f aca="false">IF(B33="n-c","n-c",IF(B33=$G$4,D33,ROUND(IF($E$3="standard",-PPMT($G$3,B33,$G$4,$C$3),IF($E$3="linear",$C$3/$G$4,IF(B33=$G$4,$C$3,0))),2)))</f>
        <v>1606.48</v>
      </c>
      <c r="L33" s="40" t="n">
        <f aca="false">IF(B33="n-c","n-c",SUM($K$9:K33))</f>
        <v>36420.16</v>
      </c>
      <c r="M33" s="40" t="n">
        <f aca="false">IF(B33="n-c","n-c",SUM($J$9:J33))</f>
        <v>7947.19</v>
      </c>
      <c r="N33" s="30" t="n">
        <f aca="false">IF(B33="n-c","n-c",J33+K33)</f>
        <v>1774.7</v>
      </c>
      <c r="O33" s="30" t="n">
        <f aca="false">IF(B33&lt;$K$3,N33,IF(B33=$K$3,$K$4+J33+$K$4*$K$5,0))</f>
        <v>0</v>
      </c>
    </row>
    <row r="34" customFormat="false" ht="16" hidden="false" customHeight="false" outlineLevel="0" collapsed="false">
      <c r="B34" s="32" t="n">
        <f aca="false">IF(ISERROR(IF(B33+1&lt;=$G$4,B33+1,"n-c")),"n-c",IF(B33+1&lt;=$G$4,B33+1,"n-c"))</f>
        <v>26</v>
      </c>
      <c r="C34" s="33" t="n">
        <f aca="false">IF(B34&lt;&gt;"n-c",IF($E$4="mensuel",EDATE($E$5,B34),IF($E$4="trimestriel",EDATE($E$5,3*B34),IF($E$4="semestriel",EDATE($E$5,6*B34),EDATE($E$5,12*B34)))),"n-c")</f>
        <v>43891</v>
      </c>
      <c r="D34" s="34" t="n">
        <f aca="false">IF(B34="n-c","n-c",E33)</f>
        <v>18579.84</v>
      </c>
      <c r="E34" s="34" t="n">
        <f aca="false">IF(B34="n-c","n-c",D34-K34)</f>
        <v>16959.98</v>
      </c>
      <c r="F34" s="35" t="n">
        <f aca="false">IF(B34&lt;&gt;"n-c",IF($E$3="standard",-IPMT($G$3,B34,$G$4,$C$3),IF($E$3="linear",D34*$G$3,D34*$G$3)),"n-c")</f>
        <v>154.83175293168</v>
      </c>
      <c r="G34" s="36" t="n">
        <f aca="false">IF(ISERROR(F34-ROUND(F34,2)),"n-c",F34-ROUND(F34,2))</f>
        <v>0.00175293167953328</v>
      </c>
      <c r="H34" s="36" t="n">
        <f aca="false">IF(G34="n-c","n-c",SUM(G$9:$G34)-SUM(I$9:$I33))</f>
        <v>0.00449625963102676</v>
      </c>
      <c r="I34" s="37" t="n">
        <f aca="false">IF(H34="n-c","n-c",IF(H34&gt;0.01,0.01,IF(H34&lt;-0.01,-0.01,0)))</f>
        <v>0</v>
      </c>
      <c r="J34" s="38" t="n">
        <f aca="false">IF(I34="n-c","n-c",ROUND(F34,2)+I34)</f>
        <v>154.83</v>
      </c>
      <c r="K34" s="39" t="n">
        <f aca="false">IF(B34="n-c","n-c",IF(B34=$G$4,D34,ROUND(IF($E$3="standard",-PPMT($G$3,B34,$G$4,$C$3),IF($E$3="linear",$C$3/$G$4,IF(B34=$G$4,$C$3,0))),2)))</f>
        <v>1619.86</v>
      </c>
      <c r="L34" s="40" t="n">
        <f aca="false">IF(B34="n-c","n-c",SUM($K$9:K34))</f>
        <v>38040.02</v>
      </c>
      <c r="M34" s="40" t="n">
        <f aca="false">IF(B34="n-c","n-c",SUM($J$9:J34))</f>
        <v>8102.02</v>
      </c>
      <c r="N34" s="30" t="n">
        <f aca="false">IF(B34="n-c","n-c",J34+K34)</f>
        <v>1774.69</v>
      </c>
      <c r="O34" s="30" t="n">
        <f aca="false">IF(B34&lt;$K$3,N34,IF(B34=$K$3,$K$4+J34+$K$4*$K$5,0))</f>
        <v>0</v>
      </c>
    </row>
    <row r="35" customFormat="false" ht="16" hidden="false" customHeight="false" outlineLevel="0" collapsed="false">
      <c r="B35" s="32" t="n">
        <f aca="false">IF(ISERROR(IF(B34+1&lt;=$G$4,B34+1,"n-c")),"n-c",IF(B34+1&lt;=$G$4,B34+1,"n-c"))</f>
        <v>27</v>
      </c>
      <c r="C35" s="33" t="n">
        <f aca="false">IF(B35&lt;&gt;"n-c",IF($E$4="mensuel",EDATE($E$5,B35),IF($E$4="trimestriel",EDATE($E$5,3*B35),IF($E$4="semestriel",EDATE($E$5,6*B35),EDATE($E$5,12*B35)))),"n-c")</f>
        <v>43922</v>
      </c>
      <c r="D35" s="34" t="n">
        <f aca="false">IF(B35="n-c","n-c",E34)</f>
        <v>16959.98</v>
      </c>
      <c r="E35" s="34" t="n">
        <f aca="false">IF(B35="n-c","n-c",D35-K35)</f>
        <v>15326.62</v>
      </c>
      <c r="F35" s="35" t="n">
        <f aca="false">IF(B35&lt;&gt;"n-c",IF($E$3="standard",-IPMT($G$3,B35,$G$4,$C$3),IF($E$3="linear",D35*$G$3,D35*$G$3)),"n-c")</f>
        <v>141.332890075602</v>
      </c>
      <c r="G35" s="36" t="n">
        <f aca="false">IF(ISERROR(F35-ROUND(F35,2)),"n-c",F35-ROUND(F35,2))</f>
        <v>0.00289007560166965</v>
      </c>
      <c r="H35" s="36" t="n">
        <f aca="false">IF(G35="n-c","n-c",SUM(G$9:$G35)-SUM(I$9:$I34))</f>
        <v>0.00738633523121848</v>
      </c>
      <c r="I35" s="37" t="n">
        <f aca="false">IF(H35="n-c","n-c",IF(H35&gt;0.01,0.01,IF(H35&lt;-0.01,-0.01,0)))</f>
        <v>0</v>
      </c>
      <c r="J35" s="38" t="n">
        <f aca="false">IF(I35="n-c","n-c",ROUND(F35,2)+I35)</f>
        <v>141.33</v>
      </c>
      <c r="K35" s="39" t="n">
        <f aca="false">IF(B35="n-c","n-c",IF(B35=$G$4,D35,ROUND(IF($E$3="standard",-PPMT($G$3,B35,$G$4,$C$3),IF($E$3="linear",$C$3/$G$4,IF(B35=$G$4,$C$3,0))),2)))</f>
        <v>1633.36</v>
      </c>
      <c r="L35" s="40" t="n">
        <f aca="false">IF(B35="n-c","n-c",SUM($K$9:K35))</f>
        <v>39673.38</v>
      </c>
      <c r="M35" s="40" t="n">
        <f aca="false">IF(B35="n-c","n-c",SUM($J$9:J35))</f>
        <v>8243.35</v>
      </c>
      <c r="N35" s="30" t="n">
        <f aca="false">IF(B35="n-c","n-c",J35+K35)</f>
        <v>1774.69</v>
      </c>
      <c r="O35" s="30" t="n">
        <f aca="false">IF(B35&lt;$K$3,N35,IF(B35=$K$3,$K$4+J35+$K$4*$K$5,0))</f>
        <v>0</v>
      </c>
    </row>
    <row r="36" customFormat="false" ht="16" hidden="false" customHeight="false" outlineLevel="0" collapsed="false">
      <c r="B36" s="32" t="n">
        <f aca="false">IF(ISERROR(IF(B35+1&lt;=$G$4,B35+1,"n-c")),"n-c",IF(B35+1&lt;=$G$4,B35+1,"n-c"))</f>
        <v>28</v>
      </c>
      <c r="C36" s="33" t="n">
        <f aca="false">IF(B36&lt;&gt;"n-c",IF($E$4="mensuel",EDATE($E$5,B36),IF($E$4="trimestriel",EDATE($E$5,3*B36),IF($E$4="semestriel",EDATE($E$5,6*B36),EDATE($E$5,12*B36)))),"n-c")</f>
        <v>43952</v>
      </c>
      <c r="D36" s="34" t="n">
        <f aca="false">IF(B36="n-c","n-c",E35)</f>
        <v>15326.62</v>
      </c>
      <c r="E36" s="34" t="n">
        <f aca="false">IF(B36="n-c","n-c",D36-K36)</f>
        <v>13679.65</v>
      </c>
      <c r="F36" s="35" t="n">
        <f aca="false">IF(B36&lt;&gt;"n-c",IF($E$3="standard",-IPMT($G$3,B36,$G$4,$C$3),IF($E$3="linear",D36*$G$3,D36*$G$3)),"n-c")</f>
        <v>127.721536695723</v>
      </c>
      <c r="G36" s="36" t="n">
        <f aca="false">IF(ISERROR(F36-ROUND(F36,2)),"n-c",F36-ROUND(F36,2))</f>
        <v>0.00153669572280535</v>
      </c>
      <c r="H36" s="36" t="n">
        <f aca="false">IF(G36="n-c","n-c",SUM(G$9:$G36)-SUM(I$9:$I35))</f>
        <v>0.00892303095258854</v>
      </c>
      <c r="I36" s="37" t="n">
        <f aca="false">IF(H36="n-c","n-c",IF(H36&gt;0.01,0.01,IF(H36&lt;-0.01,-0.01,0)))</f>
        <v>0</v>
      </c>
      <c r="J36" s="38" t="n">
        <f aca="false">IF(I36="n-c","n-c",ROUND(F36,2)+I36)</f>
        <v>127.72</v>
      </c>
      <c r="K36" s="39" t="n">
        <f aca="false">IF(B36="n-c","n-c",IF(B36=$G$4,D36,ROUND(IF($E$3="standard",-PPMT($G$3,B36,$G$4,$C$3),IF($E$3="linear",$C$3/$G$4,IF(B36=$G$4,$C$3,0))),2)))</f>
        <v>1646.97</v>
      </c>
      <c r="L36" s="40" t="n">
        <f aca="false">IF(B36="n-c","n-c",SUM($K$9:K36))</f>
        <v>41320.35</v>
      </c>
      <c r="M36" s="40" t="n">
        <f aca="false">IF(B36="n-c","n-c",SUM($J$9:J36))</f>
        <v>8371.07</v>
      </c>
      <c r="N36" s="30" t="n">
        <f aca="false">IF(B36="n-c","n-c",J36+K36)</f>
        <v>1774.69</v>
      </c>
      <c r="O36" s="30" t="n">
        <f aca="false">IF(B36&lt;$K$3,N36,IF(B36=$K$3,$K$4+J36+$K$4*$K$5,0))</f>
        <v>0</v>
      </c>
    </row>
    <row r="37" customFormat="false" ht="16" hidden="false" customHeight="false" outlineLevel="0" collapsed="false">
      <c r="B37" s="32" t="n">
        <f aca="false">IF(ISERROR(IF(B36+1&lt;=$G$4,B36+1,"n-c")),"n-c",IF(B36+1&lt;=$G$4,B36+1,"n-c"))</f>
        <v>29</v>
      </c>
      <c r="C37" s="33" t="n">
        <f aca="false">IF(B37&lt;&gt;"n-c",IF($E$4="mensuel",EDATE($E$5,B37),IF($E$4="trimestriel",EDATE($E$5,3*B37),IF($E$4="semestriel",EDATE($E$5,6*B37),EDATE($E$5,12*B37)))),"n-c")</f>
        <v>43983</v>
      </c>
      <c r="D37" s="34" t="n">
        <f aca="false">IF(B37="n-c","n-c",E36)</f>
        <v>13679.65</v>
      </c>
      <c r="E37" s="34" t="n">
        <f aca="false">IF(B37="n-c","n-c",D37-K37)</f>
        <v>12018.95</v>
      </c>
      <c r="F37" s="35" t="n">
        <f aca="false">IF(B37&lt;&gt;"n-c",IF($E$3="standard",-IPMT($G$3,B37,$G$4,$C$3),IF($E$3="linear",D37*$G$3,D37*$G$3)),"n-c")</f>
        <v>113.996755371012</v>
      </c>
      <c r="G37" s="36" t="n">
        <f aca="false">IF(ISERROR(F37-ROUND(F37,2)),"n-c",F37-ROUND(F37,2))</f>
        <v>-0.00324462898841205</v>
      </c>
      <c r="H37" s="36" t="n">
        <f aca="false">IF(G37="n-c","n-c",SUM(G$9:$G37)-SUM(I$9:$I36))</f>
        <v>0.0056784019627554</v>
      </c>
      <c r="I37" s="37" t="n">
        <f aca="false">IF(H37="n-c","n-c",IF(H37&gt;0.01,0.01,IF(H37&lt;-0.01,-0.01,0)))</f>
        <v>0</v>
      </c>
      <c r="J37" s="38" t="n">
        <f aca="false">IF(I37="n-c","n-c",ROUND(F37,2)+I37)</f>
        <v>114</v>
      </c>
      <c r="K37" s="39" t="n">
        <f aca="false">IF(B37="n-c","n-c",IF(B37=$G$4,D37,ROUND(IF($E$3="standard",-PPMT($G$3,B37,$G$4,$C$3),IF($E$3="linear",$C$3/$G$4,IF(B37=$G$4,$C$3,0))),2)))</f>
        <v>1660.7</v>
      </c>
      <c r="L37" s="40" t="n">
        <f aca="false">IF(B37="n-c","n-c",SUM($K$9:K37))</f>
        <v>42981.05</v>
      </c>
      <c r="M37" s="40" t="n">
        <f aca="false">IF(B37="n-c","n-c",SUM($J$9:J37))</f>
        <v>8485.07</v>
      </c>
      <c r="N37" s="30" t="n">
        <f aca="false">IF(B37="n-c","n-c",J37+K37)</f>
        <v>1774.7</v>
      </c>
      <c r="O37" s="30" t="n">
        <f aca="false">IF(B37&lt;$K$3,N37,IF(B37=$K$3,$K$4+J37+$K$4*$K$5,0))</f>
        <v>0</v>
      </c>
    </row>
    <row r="38" customFormat="false" ht="16" hidden="false" customHeight="false" outlineLevel="0" collapsed="false">
      <c r="B38" s="32" t="n">
        <f aca="false">IF(ISERROR(IF(B37+1&lt;=$G$4,B37+1,"n-c")),"n-c",IF(B37+1&lt;=$G$4,B37+1,"n-c"))</f>
        <v>30</v>
      </c>
      <c r="C38" s="33" t="n">
        <f aca="false">IF(B38&lt;&gt;"n-c",IF($E$4="mensuel",EDATE($E$5,B38),IF($E$4="trimestriel",EDATE($E$5,3*B38),IF($E$4="semestriel",EDATE($E$5,6*B38),EDATE($E$5,12*B38)))),"n-c")</f>
        <v>44013</v>
      </c>
      <c r="D38" s="34" t="n">
        <f aca="false">IF(B38="n-c","n-c",E37)</f>
        <v>12018.95</v>
      </c>
      <c r="E38" s="34" t="n">
        <f aca="false">IF(B38="n-c","n-c",D38-K38)</f>
        <v>10344.41</v>
      </c>
      <c r="F38" s="35" t="n">
        <f aca="false">IF(B38&lt;&gt;"n-c",IF($E$3="standard",-IPMT($G$3,B38,$G$4,$C$3),IF($E$3="linear",D38*$G$3,D38*$G$3)),"n-c")</f>
        <v>100.157600868595</v>
      </c>
      <c r="G38" s="36" t="n">
        <f aca="false">IF(ISERROR(F38-ROUND(F38,2)),"n-c",F38-ROUND(F38,2))</f>
        <v>-0.00239913140539727</v>
      </c>
      <c r="H38" s="36" t="n">
        <f aca="false">IF(G38="n-c","n-c",SUM(G$9:$G38)-SUM(I$9:$I37))</f>
        <v>0.00327927055585178</v>
      </c>
      <c r="I38" s="37" t="n">
        <f aca="false">IF(H38="n-c","n-c",IF(H38&gt;0.01,0.01,IF(H38&lt;-0.01,-0.01,0)))</f>
        <v>0</v>
      </c>
      <c r="J38" s="38" t="n">
        <f aca="false">IF(I38="n-c","n-c",ROUND(F38,2)+I38)</f>
        <v>100.16</v>
      </c>
      <c r="K38" s="39" t="n">
        <f aca="false">IF(B38="n-c","n-c",IF(B38=$G$4,D38,ROUND(IF($E$3="standard",-PPMT($G$3,B38,$G$4,$C$3),IF($E$3="linear",$C$3/$G$4,IF(B38=$G$4,$C$3,0))),2)))</f>
        <v>1674.54</v>
      </c>
      <c r="L38" s="40" t="n">
        <f aca="false">IF(B38="n-c","n-c",SUM($K$9:K38))</f>
        <v>44655.59</v>
      </c>
      <c r="M38" s="40" t="n">
        <f aca="false">IF(B38="n-c","n-c",SUM($J$9:J38))</f>
        <v>8585.23</v>
      </c>
      <c r="N38" s="30" t="n">
        <f aca="false">IF(B38="n-c","n-c",J38+K38)</f>
        <v>1774.7</v>
      </c>
      <c r="O38" s="30" t="n">
        <f aca="false">IF(B38&lt;$K$3,N38,IF(B38=$K$3,$K$4+J38+$K$4*$K$5,0))</f>
        <v>0</v>
      </c>
    </row>
    <row r="39" customFormat="false" ht="16" hidden="false" customHeight="false" outlineLevel="0" collapsed="false">
      <c r="B39" s="32" t="n">
        <f aca="false">IF(ISERROR(IF(B38+1&lt;=$G$4,B38+1,"n-c")),"n-c",IF(B38+1&lt;=$G$4,B38+1,"n-c"))</f>
        <v>31</v>
      </c>
      <c r="C39" s="33" t="n">
        <f aca="false">IF(B39&lt;&gt;"n-c",IF($E$4="mensuel",EDATE($E$5,B39),IF($E$4="trimestriel",EDATE($E$5,3*B39),IF($E$4="semestriel",EDATE($E$5,6*B39),EDATE($E$5,12*B39)))),"n-c")</f>
        <v>44044</v>
      </c>
      <c r="D39" s="34" t="n">
        <f aca="false">IF(B39="n-c","n-c",E38)</f>
        <v>10344.41</v>
      </c>
      <c r="E39" s="34" t="n">
        <f aca="false">IF(B39="n-c","n-c",D39-K39)</f>
        <v>8655.92</v>
      </c>
      <c r="F39" s="35" t="n">
        <f aca="false">IF(B39&lt;&gt;"n-c",IF($E$3="standard",-IPMT($G$3,B39,$G$4,$C$3),IF($E$3="linear",D39*$G$3,D39*$G$3)),"n-c")</f>
        <v>86.2031200786575</v>
      </c>
      <c r="G39" s="36" t="n">
        <f aca="false">IF(ISERROR(F39-ROUND(F39,2)),"n-c",F39-ROUND(F39,2))</f>
        <v>0.00312007865748853</v>
      </c>
      <c r="H39" s="36" t="n">
        <f aca="false">IF(G39="n-c","n-c",SUM(G$9:$G39)-SUM(I$9:$I38))</f>
        <v>0.00639934921169186</v>
      </c>
      <c r="I39" s="37" t="n">
        <f aca="false">IF(H39="n-c","n-c",IF(H39&gt;0.01,0.01,IF(H39&lt;-0.01,-0.01,0)))</f>
        <v>0</v>
      </c>
      <c r="J39" s="38" t="n">
        <f aca="false">IF(I39="n-c","n-c",ROUND(F39,2)+I39)</f>
        <v>86.2</v>
      </c>
      <c r="K39" s="39" t="n">
        <f aca="false">IF(B39="n-c","n-c",IF(B39=$G$4,D39,ROUND(IF($E$3="standard",-PPMT($G$3,B39,$G$4,$C$3),IF($E$3="linear",$C$3/$G$4,IF(B39=$G$4,$C$3,0))),2)))</f>
        <v>1688.49</v>
      </c>
      <c r="L39" s="40" t="n">
        <f aca="false">IF(B39="n-c","n-c",SUM($K$9:K39))</f>
        <v>46344.08</v>
      </c>
      <c r="M39" s="40" t="n">
        <f aca="false">IF(B39="n-c","n-c",SUM($J$9:J39))</f>
        <v>8671.43</v>
      </c>
      <c r="N39" s="30" t="n">
        <f aca="false">IF(B39="n-c","n-c",J39+K39)</f>
        <v>1774.69</v>
      </c>
      <c r="O39" s="30" t="n">
        <f aca="false">IF(B39&lt;$K$3,N39,IF(B39=$K$3,$K$4+J39+$K$4*$K$5,0))</f>
        <v>0</v>
      </c>
    </row>
    <row r="40" customFormat="false" ht="16" hidden="false" customHeight="false" outlineLevel="0" collapsed="false">
      <c r="B40" s="32" t="n">
        <f aca="false">IF(ISERROR(IF(B39+1&lt;=$G$4,B39+1,"n-c")),"n-c",IF(B39+1&lt;=$G$4,B39+1,"n-c"))</f>
        <v>32</v>
      </c>
      <c r="C40" s="33" t="n">
        <f aca="false">IF(B40&lt;&gt;"n-c",IF($E$4="mensuel",EDATE($E$5,B40),IF($E$4="trimestriel",EDATE($E$5,3*B40),IF($E$4="semestriel",EDATE($E$5,6*B40),EDATE($E$5,12*B40)))),"n-c")</f>
        <v>44075</v>
      </c>
      <c r="D40" s="34" t="n">
        <f aca="false">IF(B40="n-c","n-c",E39)</f>
        <v>8655.92</v>
      </c>
      <c r="E40" s="34" t="n">
        <f aca="false">IF(B40="n-c","n-c",D40-K40)</f>
        <v>6953.36</v>
      </c>
      <c r="F40" s="35" t="n">
        <f aca="false">IF(B40&lt;&gt;"n-c",IF($E$3="standard",-IPMT($G$3,B40,$G$4,$C$3),IF($E$3="linear",D40*$G$3,D40*$G$3)),"n-c")</f>
        <v>72.132351948804</v>
      </c>
      <c r="G40" s="36" t="n">
        <f aca="false">IF(ISERROR(F40-ROUND(F40,2)),"n-c",F40-ROUND(F40,2))</f>
        <v>0.00235194880400513</v>
      </c>
      <c r="H40" s="36" t="n">
        <f aca="false">IF(G40="n-c","n-c",SUM(G$9:$G40)-SUM(I$9:$I39))</f>
        <v>0.00875129801416222</v>
      </c>
      <c r="I40" s="37" t="n">
        <f aca="false">IF(H40="n-c","n-c",IF(H40&gt;0.01,0.01,IF(H40&lt;-0.01,-0.01,0)))</f>
        <v>0</v>
      </c>
      <c r="J40" s="38" t="n">
        <f aca="false">IF(I40="n-c","n-c",ROUND(F40,2)+I40)</f>
        <v>72.13</v>
      </c>
      <c r="K40" s="39" t="n">
        <f aca="false">IF(B40="n-c","n-c",IF(B40=$G$4,D40,ROUND(IF($E$3="standard",-PPMT($G$3,B40,$G$4,$C$3),IF($E$3="linear",$C$3/$G$4,IF(B40=$G$4,$C$3,0))),2)))</f>
        <v>1702.56</v>
      </c>
      <c r="L40" s="40" t="n">
        <f aca="false">IF(B40="n-c","n-c",SUM($K$9:K40))</f>
        <v>48046.64</v>
      </c>
      <c r="M40" s="40" t="n">
        <f aca="false">IF(B40="n-c","n-c",SUM($J$9:J40))</f>
        <v>8743.56</v>
      </c>
      <c r="N40" s="30" t="n">
        <f aca="false">IF(B40="n-c","n-c",J40+K40)</f>
        <v>1774.69</v>
      </c>
      <c r="O40" s="30" t="n">
        <f aca="false">IF(B40&lt;$K$3,N40,IF(B40=$K$3,$K$4+J40+$K$4*$K$5,0))</f>
        <v>0</v>
      </c>
    </row>
    <row r="41" customFormat="false" ht="16" hidden="false" customHeight="false" outlineLevel="0" collapsed="false">
      <c r="B41" s="32" t="n">
        <f aca="false">IF(ISERROR(IF(B40+1&lt;=$G$4,B40+1,"n-c")),"n-c",IF(B40+1&lt;=$G$4,B40+1,"n-c"))</f>
        <v>33</v>
      </c>
      <c r="C41" s="33" t="n">
        <f aca="false">IF(B41&lt;&gt;"n-c",IF($E$4="mensuel",EDATE($E$5,B41),IF($E$4="trimestriel",EDATE($E$5,3*B41),IF($E$4="semestriel",EDATE($E$5,6*B41),EDATE($E$5,12*B41)))),"n-c")</f>
        <v>44105</v>
      </c>
      <c r="D41" s="34" t="n">
        <f aca="false">IF(B41="n-c","n-c",E40)</f>
        <v>6953.36</v>
      </c>
      <c r="E41" s="34" t="n">
        <f aca="false">IF(B41="n-c","n-c",D41-K41)</f>
        <v>5236.61</v>
      </c>
      <c r="F41" s="35" t="n">
        <f aca="false">IF(B41&lt;&gt;"n-c",IF($E$3="standard",-IPMT($G$3,B41,$G$4,$C$3),IF($E$3="linear",D41*$G$3,D41*$G$3)),"n-c")</f>
        <v>57.9443274178685</v>
      </c>
      <c r="G41" s="36" t="n">
        <f aca="false">IF(ISERROR(F41-ROUND(F41,2)),"n-c",F41-ROUND(F41,2))</f>
        <v>0.00432741786854507</v>
      </c>
      <c r="H41" s="36" t="n">
        <f aca="false">IF(G41="n-c","n-c",SUM(G$9:$G41)-SUM(I$9:$I40))</f>
        <v>0.0130787158811441</v>
      </c>
      <c r="I41" s="37" t="n">
        <f aca="false">IF(H41="n-c","n-c",IF(H41&gt;0.01,0.01,IF(H41&lt;-0.01,-0.01,0)))</f>
        <v>0.01</v>
      </c>
      <c r="J41" s="38" t="n">
        <f aca="false">IF(I41="n-c","n-c",ROUND(F41,2)+I41)</f>
        <v>57.95</v>
      </c>
      <c r="K41" s="39" t="n">
        <f aca="false">IF(B41="n-c","n-c",IF(B41=$G$4,D41,ROUND(IF($E$3="standard",-PPMT($G$3,B41,$G$4,$C$3),IF($E$3="linear",$C$3/$G$4,IF(B41=$G$4,$C$3,0))),2)))</f>
        <v>1716.75</v>
      </c>
      <c r="L41" s="40" t="n">
        <f aca="false">IF(B41="n-c","n-c",SUM($K$9:K41))</f>
        <v>49763.39</v>
      </c>
      <c r="M41" s="40" t="n">
        <f aca="false">IF(B41="n-c","n-c",SUM($J$9:J41))</f>
        <v>8801.51</v>
      </c>
      <c r="N41" s="30" t="n">
        <f aca="false">IF(B41="n-c","n-c",J41+K41)</f>
        <v>1774.7</v>
      </c>
      <c r="O41" s="30" t="n">
        <f aca="false">IF(B41&lt;$K$3,N41,IF(B41=$K$3,$K$4+J41+$K$4*$K$5,0))</f>
        <v>0</v>
      </c>
    </row>
    <row r="42" customFormat="false" ht="16" hidden="false" customHeight="false" outlineLevel="0" collapsed="false">
      <c r="B42" s="32" t="n">
        <f aca="false">IF(ISERROR(IF(B41+1&lt;=$G$4,B41+1,"n-c")),"n-c",IF(B41+1&lt;=$G$4,B41+1,"n-c"))</f>
        <v>34</v>
      </c>
      <c r="C42" s="33" t="n">
        <f aca="false">IF(B42&lt;&gt;"n-c",IF($E$4="mensuel",EDATE($E$5,B42),IF($E$4="trimestriel",EDATE($E$5,3*B42),IF($E$4="semestriel",EDATE($E$5,6*B42),EDATE($E$5,12*B42)))),"n-c")</f>
        <v>44136</v>
      </c>
      <c r="D42" s="34" t="n">
        <f aca="false">IF(B42="n-c","n-c",E41)</f>
        <v>5236.61</v>
      </c>
      <c r="E42" s="34" t="n">
        <f aca="false">IF(B42="n-c","n-c",D42-K42)</f>
        <v>3505.55</v>
      </c>
      <c r="F42" s="35" t="n">
        <f aca="false">IF(B42&lt;&gt;"n-c",IF($E$3="standard",-IPMT($G$3,B42,$G$4,$C$3),IF($E$3="linear",D42*$G$3,D42*$G$3)),"n-c")</f>
        <v>43.6380693491755</v>
      </c>
      <c r="G42" s="36" t="n">
        <f aca="false">IF(ISERROR(F42-ROUND(F42,2)),"n-c",F42-ROUND(F42,2))</f>
        <v>-0.0019306508245478</v>
      </c>
      <c r="H42" s="36" t="n">
        <f aca="false">IF(G42="n-c","n-c",SUM(G$9:$G42)-SUM(I$9:$I41))</f>
        <v>0.00114806505483415</v>
      </c>
      <c r="I42" s="37" t="n">
        <f aca="false">IF(H42="n-c","n-c",IF(H42&gt;0.01,0.01,IF(H42&lt;-0.01,-0.01,0)))</f>
        <v>0</v>
      </c>
      <c r="J42" s="38" t="n">
        <f aca="false">IF(I42="n-c","n-c",ROUND(F42,2)+I42)</f>
        <v>43.64</v>
      </c>
      <c r="K42" s="39" t="n">
        <f aca="false">IF(B42="n-c","n-c",IF(B42=$G$4,D42,ROUND(IF($E$3="standard",-PPMT($G$3,B42,$G$4,$C$3),IF($E$3="linear",$C$3/$G$4,IF(B42=$G$4,$C$3,0))),2)))</f>
        <v>1731.06</v>
      </c>
      <c r="L42" s="40" t="n">
        <f aca="false">IF(B42="n-c","n-c",SUM($K$9:K42))</f>
        <v>51494.45</v>
      </c>
      <c r="M42" s="40" t="n">
        <f aca="false">IF(B42="n-c","n-c",SUM($J$9:J42))</f>
        <v>8845.15</v>
      </c>
      <c r="N42" s="30" t="n">
        <f aca="false">IF(B42="n-c","n-c",J42+K42)</f>
        <v>1774.7</v>
      </c>
      <c r="O42" s="30" t="n">
        <f aca="false">IF(B42&lt;$K$3,N42,IF(B42=$K$3,$K$4+J42+$K$4*$K$5,0))</f>
        <v>0</v>
      </c>
    </row>
    <row r="43" customFormat="false" ht="16" hidden="false" customHeight="false" outlineLevel="0" collapsed="false">
      <c r="B43" s="32" t="n">
        <f aca="false">IF(ISERROR(IF(B42+1&lt;=$G$4,B42+1,"n-c")),"n-c",IF(B42+1&lt;=$G$4,B42+1,"n-c"))</f>
        <v>35</v>
      </c>
      <c r="C43" s="33" t="n">
        <f aca="false">IF(B43&lt;&gt;"n-c",IF($E$4="mensuel",EDATE($E$5,B43),IF($E$4="trimestriel",EDATE($E$5,3*B43),IF($E$4="semestriel",EDATE($E$5,6*B43),EDATE($E$5,12*B43)))),"n-c")</f>
        <v>44166</v>
      </c>
      <c r="D43" s="34" t="n">
        <f aca="false">IF(B43="n-c","n-c",E42)</f>
        <v>3505.55</v>
      </c>
      <c r="E43" s="34" t="n">
        <f aca="false">IF(B43="n-c","n-c",D43-K43)</f>
        <v>1760.07</v>
      </c>
      <c r="F43" s="35" t="n">
        <f aca="false">IF(B43&lt;&gt;"n-c",IF($E$3="standard",-IPMT($G$3,B43,$G$4,$C$3),IF($E$3="linear",D43*$G$3,D43*$G$3)),"n-c")</f>
        <v>29.2125924632432</v>
      </c>
      <c r="G43" s="36" t="n">
        <f aca="false">IF(ISERROR(F43-ROUND(F43,2)),"n-c",F43-ROUND(F43,2))</f>
        <v>0.00259246324322859</v>
      </c>
      <c r="H43" s="36" t="n">
        <f aca="false">IF(G43="n-c","n-c",SUM(G$9:$G43)-SUM(I$9:$I42))</f>
        <v>0.00374052829612651</v>
      </c>
      <c r="I43" s="37" t="n">
        <f aca="false">IF(H43="n-c","n-c",IF(H43&gt;0.01,0.01,IF(H43&lt;-0.01,-0.01,0)))</f>
        <v>0</v>
      </c>
      <c r="J43" s="38" t="n">
        <f aca="false">IF(I43="n-c","n-c",ROUND(F43,2)+I43)</f>
        <v>29.21</v>
      </c>
      <c r="K43" s="39" t="n">
        <f aca="false">IF(B43="n-c","n-c",IF(B43=$G$4,D43,ROUND(IF($E$3="standard",-PPMT($G$3,B43,$G$4,$C$3),IF($E$3="linear",$C$3/$G$4,IF(B43=$G$4,$C$3,0))),2)))</f>
        <v>1745.48</v>
      </c>
      <c r="L43" s="40" t="n">
        <f aca="false">IF(B43="n-c","n-c",SUM($K$9:K43))</f>
        <v>53239.93</v>
      </c>
      <c r="M43" s="40" t="n">
        <f aca="false">IF(B43="n-c","n-c",SUM($J$9:J43))</f>
        <v>8874.36</v>
      </c>
      <c r="N43" s="30" t="n">
        <f aca="false">IF(B43="n-c","n-c",J43+K43)</f>
        <v>1774.69</v>
      </c>
      <c r="O43" s="30" t="n">
        <f aca="false">IF(B43&lt;$K$3,N43,IF(B43=$K$3,$K$4+J43+$K$4*$K$5,0))</f>
        <v>0</v>
      </c>
    </row>
    <row r="44" customFormat="false" ht="16" hidden="false" customHeight="false" outlineLevel="0" collapsed="false">
      <c r="B44" s="32" t="n">
        <f aca="false">IF(ISERROR(IF(B43+1&lt;=$G$4,B43+1,"n-c")),"n-c",IF(B43+1&lt;=$G$4,B43+1,"n-c"))</f>
        <v>36</v>
      </c>
      <c r="C44" s="33" t="n">
        <f aca="false">IF(B44&lt;&gt;"n-c",IF($E$4="mensuel",EDATE($E$5,B44),IF($E$4="trimestriel",EDATE($E$5,3*B44),IF($E$4="semestriel",EDATE($E$5,6*B44),EDATE($E$5,12*B44)))),"n-c")</f>
        <v>44197</v>
      </c>
      <c r="D44" s="42" t="n">
        <f aca="false">IF(B44="n-c","n-c",E43)</f>
        <v>1760.07</v>
      </c>
      <c r="E44" s="34" t="n">
        <f aca="false">IF(B44="n-c","n-c",D44-K44)</f>
        <v>0</v>
      </c>
      <c r="F44" s="35" t="n">
        <f aca="false">IF(B44&lt;&gt;"n-c",IF($E$3="standard",-IPMT($G$3,B44,$G$4,$C$3),IF($E$3="linear",D44*$G$3,D44*$G$3)),"n-c")</f>
        <v>14.6669032699281</v>
      </c>
      <c r="G44" s="36" t="n">
        <f aca="false">IF(ISERROR(F44-ROUND(F44,2)),"n-c",F44-ROUND(F44,2))</f>
        <v>-0.00309673007194178</v>
      </c>
      <c r="H44" s="36" t="n">
        <f aca="false">IF(G44="n-c","n-c",SUM(G$9:$G44)-SUM(I$9:$I43))</f>
        <v>0.000643798222257387</v>
      </c>
      <c r="I44" s="37" t="n">
        <f aca="false">IF(H44="n-c","n-c",IF(H44&gt;0.01,0.01,IF(H44&lt;-0.01,-0.01,0)))</f>
        <v>0</v>
      </c>
      <c r="J44" s="38" t="n">
        <f aca="false">IF(I44="n-c","n-c",ROUND(F44,2)+I44)</f>
        <v>14.67</v>
      </c>
      <c r="K44" s="39" t="n">
        <f aca="false">IF(B44="n-c","n-c",IF(B44=$G$4,D44,ROUND(IF($E$3="standard",-PPMT($G$3,B44,$G$4,$C$3),IF($E$3="linear",$C$3/$G$4,IF(B44=$G$4,$C$3,0))),2)))</f>
        <v>1760.07</v>
      </c>
      <c r="L44" s="40" t="n">
        <f aca="false">IF(B44="n-c","n-c",SUM($K$9:K44))</f>
        <v>55000</v>
      </c>
      <c r="M44" s="40" t="n">
        <f aca="false">IF(B44="n-c","n-c",SUM($J$9:J44))</f>
        <v>8889.03</v>
      </c>
      <c r="N44" s="30" t="n">
        <f aca="false">IF(B44="n-c","n-c",J44+K44)</f>
        <v>1774.74</v>
      </c>
      <c r="O44" s="30" t="n">
        <f aca="false">IF(B44&lt;$K$3,N44,IF(B44=$K$3,$K$4+J44+$K$4*$K$5,0))</f>
        <v>0</v>
      </c>
      <c r="P44" s="41"/>
    </row>
    <row r="45" customFormat="false" ht="16" hidden="false" customHeight="false" outlineLevel="0" collapsed="false">
      <c r="B45" s="32" t="str">
        <f aca="false">IF(ISERROR(IF(B44+1&lt;=$G$4,B44+1,"n-c")),"n-c",IF(B44+1&lt;=$G$4,B44+1,"n-c"))</f>
        <v>n-c</v>
      </c>
      <c r="C45" s="33" t="str">
        <f aca="false">IF(B45&lt;&gt;"n-c",IF($E$4="mensuel",EDATE($E$5,B45),IF($E$4="trimestriel",EDATE($E$5,3*B45),IF($E$4="semestriel",EDATE($E$5,6*B45),EDATE($E$5,12*B45)))),"n-c")</f>
        <v>n-c</v>
      </c>
      <c r="D45" s="34" t="str">
        <f aca="false">IF(B45="n-c","n-c",E44)</f>
        <v>n-c</v>
      </c>
      <c r="E45" s="34" t="str">
        <f aca="false">IF(B45="n-c","n-c",D45-K45)</f>
        <v>n-c</v>
      </c>
      <c r="F45" s="35" t="str">
        <f aca="false">IF(B45&lt;&gt;"n-c",IF($E$3="standard",-IPMT($G$3,B45,$G$4,$C$3),IF($E$3="linear",D45*$G$3,D45*$G$3)),"n-c")</f>
        <v>n-c</v>
      </c>
      <c r="G45" s="36" t="str">
        <f aca="false">IF(ISERROR(F45-ROUND(F45,2)),"n-c",F45-ROUND(F45,2))</f>
        <v>n-c</v>
      </c>
      <c r="H45" s="36" t="str">
        <f aca="false">IF(G45="n-c","n-c",SUM(G$9:$G45)-SUM(I$9:$I44))</f>
        <v>n-c</v>
      </c>
      <c r="I45" s="37" t="str">
        <f aca="false">IF(H45="n-c","n-c",IF(H45&gt;0.01,0.01,IF(H45&lt;-0.01,-0.01,0)))</f>
        <v>n-c</v>
      </c>
      <c r="J45" s="38" t="str">
        <f aca="false">IF(I45="n-c","n-c",ROUND(F45,2)+I45)</f>
        <v>n-c</v>
      </c>
      <c r="K45" s="39" t="str">
        <f aca="false">IF(B45="n-c","n-c",IF(B45=$G$4,D45,ROUND(IF($E$3="standard",-PPMT($G$3,B45,$G$4,$C$3),IF($E$3="linear",$C$3/$G$4,IF(B45=$G$4,$C$3,0))),2)))</f>
        <v>n-c</v>
      </c>
      <c r="L45" s="40" t="str">
        <f aca="false">IF(B45="n-c","n-c",SUM($K$9:K45))</f>
        <v>n-c</v>
      </c>
      <c r="M45" s="40" t="str">
        <f aca="false">IF(B45="n-c","n-c",SUM($J$9:J45))</f>
        <v>n-c</v>
      </c>
      <c r="N45" s="30" t="str">
        <f aca="false">IF(B45="n-c","n-c",J45+K45)</f>
        <v>n-c</v>
      </c>
      <c r="O45" s="30" t="n">
        <f aca="false">IF(B45&lt;$K$3,N45,IF(B45=$K$3,$K$4+J45+$K$4*$K$5,0))</f>
        <v>0</v>
      </c>
    </row>
    <row r="46" customFormat="false" ht="16" hidden="false" customHeight="false" outlineLevel="0" collapsed="false">
      <c r="B46" s="32" t="str">
        <f aca="false">IF(ISERROR(IF(B45+1&lt;=$G$4,B45+1,"n-c")),"n-c",IF(B45+1&lt;=$G$4,B45+1,"n-c"))</f>
        <v>n-c</v>
      </c>
      <c r="C46" s="33" t="str">
        <f aca="false">IF(B46&lt;&gt;"n-c",IF($E$4="mensuel",EDATE($E$5,B46),IF($E$4="trimestriel",EDATE($E$5,3*B46),IF($E$4="semestriel",EDATE($E$5,6*B46),EDATE($E$5,12*B46)))),"n-c")</f>
        <v>n-c</v>
      </c>
      <c r="D46" s="34" t="str">
        <f aca="false">IF(B46="n-c","n-c",E45)</f>
        <v>n-c</v>
      </c>
      <c r="E46" s="34" t="str">
        <f aca="false">IF(B46="n-c","n-c",D46-K46)</f>
        <v>n-c</v>
      </c>
      <c r="F46" s="35" t="str">
        <f aca="false">IF(B46&lt;&gt;"n-c",IF($E$3="standard",-IPMT($G$3,B46,$G$4,$C$3),IF($E$3="linear",D46*$G$3,D46*$G$3)),"n-c")</f>
        <v>n-c</v>
      </c>
      <c r="G46" s="36" t="str">
        <f aca="false">IF(ISERROR(F46-ROUND(F46,2)),"n-c",F46-ROUND(F46,2))</f>
        <v>n-c</v>
      </c>
      <c r="H46" s="36" t="str">
        <f aca="false">IF(G46="n-c","n-c",SUM(G$9:$G46)-SUM(I$9:$I45))</f>
        <v>n-c</v>
      </c>
      <c r="I46" s="37" t="str">
        <f aca="false">IF(H46="n-c","n-c",IF(H46&gt;0.01,0.01,IF(H46&lt;-0.01,-0.01,0)))</f>
        <v>n-c</v>
      </c>
      <c r="J46" s="38" t="str">
        <f aca="false">IF(I46="n-c","n-c",ROUND(F46,2)+I46)</f>
        <v>n-c</v>
      </c>
      <c r="K46" s="39" t="str">
        <f aca="false">IF(B46="n-c","n-c",IF(B46=$G$4,D46,ROUND(IF($E$3="standard",-PPMT($G$3,B46,$G$4,$C$3),IF($E$3="linear",$C$3/$G$4,IF(B46=$G$4,$C$3,0))),2)))</f>
        <v>n-c</v>
      </c>
      <c r="L46" s="40" t="str">
        <f aca="false">IF(B46="n-c","n-c",SUM($K$9:K46))</f>
        <v>n-c</v>
      </c>
      <c r="M46" s="40" t="str">
        <f aca="false">IF(B46="n-c","n-c",SUM($J$9:J46))</f>
        <v>n-c</v>
      </c>
      <c r="N46" s="30" t="str">
        <f aca="false">IF(B46="n-c","n-c",J46+K46)</f>
        <v>n-c</v>
      </c>
      <c r="O46" s="30" t="n">
        <f aca="false">IF(B46&lt;$K$3,N46,IF(B46=$K$3,$K$4+J46+$K$4*$K$5,0))</f>
        <v>0</v>
      </c>
    </row>
    <row r="47" customFormat="false" ht="16" hidden="false" customHeight="false" outlineLevel="0" collapsed="false">
      <c r="B47" s="32" t="str">
        <f aca="false">IF(ISERROR(IF(B46+1&lt;=$G$4,B46+1,"n-c")),"n-c",IF(B46+1&lt;=$G$4,B46+1,"n-c"))</f>
        <v>n-c</v>
      </c>
      <c r="C47" s="33" t="str">
        <f aca="false">IF(B47&lt;&gt;"n-c",IF($E$4="mensuel",EDATE($E$5,B47),IF($E$4="trimestriel",EDATE($E$5,3*B47),IF($E$4="semestriel",EDATE($E$5,6*B47),EDATE($E$5,12*B47)))),"n-c")</f>
        <v>n-c</v>
      </c>
      <c r="D47" s="34" t="str">
        <f aca="false">IF(B47="n-c","n-c",E46)</f>
        <v>n-c</v>
      </c>
      <c r="E47" s="34" t="str">
        <f aca="false">IF(B47="n-c","n-c",D47-K47)</f>
        <v>n-c</v>
      </c>
      <c r="F47" s="35" t="str">
        <f aca="false">IF(B47&lt;&gt;"n-c",IF($E$3="standard",-IPMT($G$3,B47,$G$4,$C$3),IF($E$3="linear",D47*$G$3,D47*$G$3)),"n-c")</f>
        <v>n-c</v>
      </c>
      <c r="G47" s="36" t="str">
        <f aca="false">IF(ISERROR(F47-ROUND(F47,2)),"n-c",F47-ROUND(F47,2))</f>
        <v>n-c</v>
      </c>
      <c r="H47" s="36" t="str">
        <f aca="false">IF(G47="n-c","n-c",SUM(G$9:$G47)-SUM(I$9:$I46))</f>
        <v>n-c</v>
      </c>
      <c r="I47" s="37" t="str">
        <f aca="false">IF(H47="n-c","n-c",IF(H47&gt;0.01,0.01,IF(H47&lt;-0.01,-0.01,0)))</f>
        <v>n-c</v>
      </c>
      <c r="J47" s="38" t="str">
        <f aca="false">IF(I47="n-c","n-c",ROUND(F47,2)+I47)</f>
        <v>n-c</v>
      </c>
      <c r="K47" s="39" t="str">
        <f aca="false">IF(B47="n-c","n-c",IF(B47=$G$4,D47,ROUND(IF($E$3="standard",-PPMT($G$3,B47,$G$4,$C$3),IF($E$3="linear",$C$3/$G$4,IF(B47=$G$4,$C$3,0))),2)))</f>
        <v>n-c</v>
      </c>
      <c r="L47" s="40" t="str">
        <f aca="false">IF(B47="n-c","n-c",SUM($K$9:K47))</f>
        <v>n-c</v>
      </c>
      <c r="M47" s="40" t="str">
        <f aca="false">IF(B47="n-c","n-c",SUM($J$9:J47))</f>
        <v>n-c</v>
      </c>
      <c r="N47" s="30" t="str">
        <f aca="false">IF(B47="n-c","n-c",J47+K47)</f>
        <v>n-c</v>
      </c>
      <c r="O47" s="30" t="n">
        <f aca="false">IF(B47&lt;$K$3,N47,IF(B47=$K$3,$K$4+J47+$K$4*$K$5,0))</f>
        <v>0</v>
      </c>
    </row>
    <row r="48" customFormat="false" ht="16" hidden="false" customHeight="false" outlineLevel="0" collapsed="false">
      <c r="B48" s="32" t="str">
        <f aca="false">IF(ISERROR(IF(B47+1&lt;=$G$4,B47+1,"n-c")),"n-c",IF(B47+1&lt;=$G$4,B47+1,"n-c"))</f>
        <v>n-c</v>
      </c>
      <c r="C48" s="33" t="str">
        <f aca="false">IF(B48&lt;&gt;"n-c",IF($E$4="mensuel",EDATE($E$5,B48),IF($E$4="trimestriel",EDATE($E$5,3*B48),IF($E$4="semestriel",EDATE($E$5,6*B48),EDATE($E$5,12*B48)))),"n-c")</f>
        <v>n-c</v>
      </c>
      <c r="D48" s="34" t="str">
        <f aca="false">IF(B48="n-c","n-c",E47)</f>
        <v>n-c</v>
      </c>
      <c r="E48" s="34" t="str">
        <f aca="false">IF(B48="n-c","n-c",D48-K48)</f>
        <v>n-c</v>
      </c>
      <c r="F48" s="35" t="str">
        <f aca="false">IF(B48&lt;&gt;"n-c",IF($E$3="standard",-IPMT($G$3,B48,$G$4,$C$3),IF($E$3="linear",D48*$G$3,D48*$G$3)),"n-c")</f>
        <v>n-c</v>
      </c>
      <c r="G48" s="36" t="str">
        <f aca="false">IF(ISERROR(F48-ROUND(F48,2)),"n-c",F48-ROUND(F48,2))</f>
        <v>n-c</v>
      </c>
      <c r="H48" s="36" t="str">
        <f aca="false">IF(G48="n-c","n-c",SUM(G$9:$G48)-SUM(I$9:$I47))</f>
        <v>n-c</v>
      </c>
      <c r="I48" s="37" t="str">
        <f aca="false">IF(H48="n-c","n-c",IF(H48&gt;0.01,0.01,IF(H48&lt;-0.01,-0.01,0)))</f>
        <v>n-c</v>
      </c>
      <c r="J48" s="38" t="str">
        <f aca="false">IF(I48="n-c","n-c",ROUND(F48,2)+I48)</f>
        <v>n-c</v>
      </c>
      <c r="K48" s="39" t="str">
        <f aca="false">IF(B48="n-c","n-c",IF(B48=$G$4,D48,ROUND(IF($E$3="standard",-PPMT($G$3,B48,$G$4,$C$3),IF($E$3="linear",$C$3/$G$4,IF(B48=$G$4,$C$3,0))),2)))</f>
        <v>n-c</v>
      </c>
      <c r="L48" s="40" t="str">
        <f aca="false">IF(B48="n-c","n-c",SUM($K$9:K48))</f>
        <v>n-c</v>
      </c>
      <c r="M48" s="40" t="str">
        <f aca="false">IF(B48="n-c","n-c",SUM($J$9:J48))</f>
        <v>n-c</v>
      </c>
      <c r="N48" s="30" t="str">
        <f aca="false">IF(B48="n-c","n-c",J48+K48)</f>
        <v>n-c</v>
      </c>
      <c r="O48" s="30" t="n">
        <f aca="false">IF(B48&lt;$K$3,N48,IF(B48=$K$3,$K$4+J48+$K$4*$K$5,0))</f>
        <v>0</v>
      </c>
    </row>
    <row r="49" customFormat="false" ht="16" hidden="false" customHeight="false" outlineLevel="0" collapsed="false">
      <c r="B49" s="32" t="str">
        <f aca="false">IF(ISERROR(IF(B48+1&lt;=$G$4,B48+1,"n-c")),"n-c",IF(B48+1&lt;=$G$4,B48+1,"n-c"))</f>
        <v>n-c</v>
      </c>
      <c r="C49" s="33" t="str">
        <f aca="false">IF(B49&lt;&gt;"n-c",IF($E$4="mensuel",EDATE($E$5,B49),IF($E$4="trimestriel",EDATE($E$5,3*B49),IF($E$4="semestriel",EDATE($E$5,6*B49),EDATE($E$5,12*B49)))),"n-c")</f>
        <v>n-c</v>
      </c>
      <c r="D49" s="34" t="str">
        <f aca="false">IF(B49="n-c","n-c",E48)</f>
        <v>n-c</v>
      </c>
      <c r="E49" s="34" t="str">
        <f aca="false">IF(B49="n-c","n-c",D49-K49)</f>
        <v>n-c</v>
      </c>
      <c r="F49" s="35" t="str">
        <f aca="false">IF(B49&lt;&gt;"n-c",IF($E$3="standard",-IPMT($G$3,B49,$G$4,$C$3),IF($E$3="linear",D49*$G$3,D49*$G$3)),"n-c")</f>
        <v>n-c</v>
      </c>
      <c r="G49" s="36" t="str">
        <f aca="false">IF(ISERROR(F49-ROUND(F49,2)),"n-c",F49-ROUND(F49,2))</f>
        <v>n-c</v>
      </c>
      <c r="H49" s="36" t="str">
        <f aca="false">IF(G49="n-c","n-c",SUM(G$9:$G49)-SUM(I$9:$I48))</f>
        <v>n-c</v>
      </c>
      <c r="I49" s="37" t="str">
        <f aca="false">IF(H49="n-c","n-c",IF(H49&gt;0.01,0.01,IF(H49&lt;-0.01,-0.01,0)))</f>
        <v>n-c</v>
      </c>
      <c r="J49" s="38" t="str">
        <f aca="false">IF(I49="n-c","n-c",ROUND(F49,2)+I49)</f>
        <v>n-c</v>
      </c>
      <c r="K49" s="39" t="str">
        <f aca="false">IF(B49="n-c","n-c",IF(B49=$G$4,D49,ROUND(IF($E$3="standard",-PPMT($G$3,B49,$G$4,$C$3),IF($E$3="linear",$C$3/$G$4,IF(B49=$G$4,$C$3,0))),2)))</f>
        <v>n-c</v>
      </c>
      <c r="L49" s="40" t="str">
        <f aca="false">IF(B49="n-c","n-c",SUM($K$9:K49))</f>
        <v>n-c</v>
      </c>
      <c r="M49" s="40" t="str">
        <f aca="false">IF(B49="n-c","n-c",SUM($J$9:J49))</f>
        <v>n-c</v>
      </c>
      <c r="N49" s="30" t="str">
        <f aca="false">IF(B49="n-c","n-c",J49+K49)</f>
        <v>n-c</v>
      </c>
      <c r="O49" s="30" t="n">
        <f aca="false">IF(B49&lt;$K$3,N49,IF(B49=$K$3,$K$4+J49+$K$4*$K$5,0))</f>
        <v>0</v>
      </c>
    </row>
    <row r="50" customFormat="false" ht="16" hidden="false" customHeight="false" outlineLevel="0" collapsed="false">
      <c r="B50" s="32" t="str">
        <f aca="false">IF(ISERROR(IF(B49+1&lt;=$G$4,B49+1,"n-c")),"n-c",IF(B49+1&lt;=$G$4,B49+1,"n-c"))</f>
        <v>n-c</v>
      </c>
      <c r="C50" s="33" t="str">
        <f aca="false">IF(B50&lt;&gt;"n-c",IF($E$4="mensuel",EDATE($E$5,B50),IF($E$4="trimestriel",EDATE($E$5,3*B50),IF($E$4="semestriel",EDATE($E$5,6*B50),EDATE($E$5,12*B50)))),"n-c")</f>
        <v>n-c</v>
      </c>
      <c r="D50" s="34" t="str">
        <f aca="false">IF(B50="n-c","n-c",E49)</f>
        <v>n-c</v>
      </c>
      <c r="E50" s="34" t="str">
        <f aca="false">IF(B50="n-c","n-c",D50-K50)</f>
        <v>n-c</v>
      </c>
      <c r="F50" s="35" t="str">
        <f aca="false">IF(B50&lt;&gt;"n-c",IF($E$3="standard",-IPMT($G$3,B50,$G$4,$C$3),IF($E$3="linear",D50*$G$3,D50*$G$3)),"n-c")</f>
        <v>n-c</v>
      </c>
      <c r="G50" s="36" t="str">
        <f aca="false">IF(ISERROR(F50-ROUND(F50,2)),"n-c",F50-ROUND(F50,2))</f>
        <v>n-c</v>
      </c>
      <c r="H50" s="36" t="str">
        <f aca="false">IF(G50="n-c","n-c",SUM(G$9:$G50)-SUM(I$9:$I49))</f>
        <v>n-c</v>
      </c>
      <c r="I50" s="37" t="str">
        <f aca="false">IF(H50="n-c","n-c",IF(H50&gt;0.01,0.01,IF(H50&lt;-0.01,-0.01,0)))</f>
        <v>n-c</v>
      </c>
      <c r="J50" s="38" t="str">
        <f aca="false">IF(I50="n-c","n-c",ROUND(F50,2)+I50)</f>
        <v>n-c</v>
      </c>
      <c r="K50" s="39" t="str">
        <f aca="false">IF(B50="n-c","n-c",IF(B50=$G$4,D50,ROUND(IF($E$3="standard",-PPMT($G$3,B50,$G$4,$C$3),IF($E$3="linear",$C$3/$G$4,IF(B50=$G$4,$C$3,0))),2)))</f>
        <v>n-c</v>
      </c>
      <c r="L50" s="40" t="str">
        <f aca="false">IF(B50="n-c","n-c",SUM($K$9:K50))</f>
        <v>n-c</v>
      </c>
      <c r="M50" s="40" t="str">
        <f aca="false">IF(B50="n-c","n-c",SUM($J$9:J50))</f>
        <v>n-c</v>
      </c>
      <c r="N50" s="30" t="str">
        <f aca="false">IF(B50="n-c","n-c",J50+K50)</f>
        <v>n-c</v>
      </c>
      <c r="O50" s="30" t="n">
        <f aca="false">IF(B50&lt;$K$3,N50,IF(B50=$K$3,$K$4+J50+$K$4*$K$5,0))</f>
        <v>0</v>
      </c>
    </row>
    <row r="51" customFormat="false" ht="16" hidden="false" customHeight="false" outlineLevel="0" collapsed="false">
      <c r="B51" s="32" t="str">
        <f aca="false">IF(ISERROR(IF(B50+1&lt;=$G$4,B50+1,"n-c")),"n-c",IF(B50+1&lt;=$G$4,B50+1,"n-c"))</f>
        <v>n-c</v>
      </c>
      <c r="C51" s="33" t="str">
        <f aca="false">IF(B51&lt;&gt;"n-c",IF($E$4="mensuel",EDATE($E$5,B51),IF($E$4="trimestriel",EDATE($E$5,3*B51),IF($E$4="semestriel",EDATE($E$5,6*B51),EDATE($E$5,12*B51)))),"n-c")</f>
        <v>n-c</v>
      </c>
      <c r="D51" s="34" t="str">
        <f aca="false">IF(B51="n-c","n-c",E50)</f>
        <v>n-c</v>
      </c>
      <c r="E51" s="34" t="str">
        <f aca="false">IF(B51="n-c","n-c",D51-K51)</f>
        <v>n-c</v>
      </c>
      <c r="F51" s="35" t="str">
        <f aca="false">IF(B51&lt;&gt;"n-c",IF($E$3="standard",-IPMT($G$3,B51,$G$4,$C$3),IF($E$3="linear",D51*$G$3,D51*$G$3)),"n-c")</f>
        <v>n-c</v>
      </c>
      <c r="G51" s="36" t="str">
        <f aca="false">IF(ISERROR(F51-ROUND(F51,2)),"n-c",F51-ROUND(F51,2))</f>
        <v>n-c</v>
      </c>
      <c r="H51" s="36" t="str">
        <f aca="false">IF(G51="n-c","n-c",SUM(G$9:$G51)-SUM(I$9:$I50))</f>
        <v>n-c</v>
      </c>
      <c r="I51" s="37" t="str">
        <f aca="false">IF(H51="n-c","n-c",IF(H51&gt;0.01,0.01,IF(H51&lt;-0.01,-0.01,0)))</f>
        <v>n-c</v>
      </c>
      <c r="J51" s="38" t="str">
        <f aca="false">IF(I51="n-c","n-c",ROUND(F51,2)+I51)</f>
        <v>n-c</v>
      </c>
      <c r="K51" s="39" t="str">
        <f aca="false">IF(B51="n-c","n-c",IF(B51=$G$4,D51,ROUND(IF($E$3="standard",-PPMT($G$3,B51,$G$4,$C$3),IF($E$3="linear",$C$3/$G$4,IF(B51=$G$4,$C$3,0))),2)))</f>
        <v>n-c</v>
      </c>
      <c r="L51" s="40" t="str">
        <f aca="false">IF(B51="n-c","n-c",SUM($K$9:K51))</f>
        <v>n-c</v>
      </c>
      <c r="M51" s="40" t="str">
        <f aca="false">IF(B51="n-c","n-c",SUM($J$9:J51))</f>
        <v>n-c</v>
      </c>
      <c r="N51" s="30" t="str">
        <f aca="false">IF(B51="n-c","n-c",J51+K51)</f>
        <v>n-c</v>
      </c>
      <c r="O51" s="30" t="n">
        <f aca="false">IF(B51&lt;$K$3,N51,IF(B51=$K$3,$K$4+J51+$K$4*$K$5,0))</f>
        <v>0</v>
      </c>
    </row>
    <row r="52" customFormat="false" ht="16" hidden="false" customHeight="false" outlineLevel="0" collapsed="false">
      <c r="B52" s="32" t="str">
        <f aca="false">IF(ISERROR(IF(B51+1&lt;=$G$4,B51+1,"n-c")),"n-c",IF(B51+1&lt;=$G$4,B51+1,"n-c"))</f>
        <v>n-c</v>
      </c>
      <c r="C52" s="33" t="str">
        <f aca="false">IF(B52&lt;&gt;"n-c",IF($E$4="mensuel",EDATE($E$5,B52),IF($E$4="trimestriel",EDATE($E$5,3*B52),IF($E$4="semestriel",EDATE($E$5,6*B52),EDATE($E$5,12*B52)))),"n-c")</f>
        <v>n-c</v>
      </c>
      <c r="D52" s="34" t="str">
        <f aca="false">IF(B52="n-c","n-c",E51)</f>
        <v>n-c</v>
      </c>
      <c r="E52" s="34" t="str">
        <f aca="false">IF(B52="n-c","n-c",D52-K52)</f>
        <v>n-c</v>
      </c>
      <c r="F52" s="35" t="str">
        <f aca="false">IF(B52&lt;&gt;"n-c",IF($E$3="standard",-IPMT($G$3,B52,$G$4,$C$3),IF($E$3="linear",D52*$G$3,D52*$G$3)),"n-c")</f>
        <v>n-c</v>
      </c>
      <c r="G52" s="36" t="str">
        <f aca="false">IF(ISERROR(F52-ROUND(F52,2)),"n-c",F52-ROUND(F52,2))</f>
        <v>n-c</v>
      </c>
      <c r="H52" s="36" t="str">
        <f aca="false">IF(G52="n-c","n-c",SUM(G$9:$G52)-SUM(I$9:$I51))</f>
        <v>n-c</v>
      </c>
      <c r="I52" s="37" t="str">
        <f aca="false">IF(H52="n-c","n-c",IF(H52&gt;0.01,0.01,IF(H52&lt;-0.01,-0.01,0)))</f>
        <v>n-c</v>
      </c>
      <c r="J52" s="38" t="str">
        <f aca="false">IF(I52="n-c","n-c",ROUND(F52,2)+I52)</f>
        <v>n-c</v>
      </c>
      <c r="K52" s="39" t="str">
        <f aca="false">IF(B52="n-c","n-c",IF(B52=$G$4,D52,ROUND(IF($E$3="standard",-PPMT($G$3,B52,$G$4,$C$3),IF($E$3="linear",$C$3/$G$4,IF(B52=$G$4,$C$3,0))),2)))</f>
        <v>n-c</v>
      </c>
      <c r="L52" s="40" t="str">
        <f aca="false">IF(B52="n-c","n-c",SUM($K$9:K52))</f>
        <v>n-c</v>
      </c>
      <c r="M52" s="40" t="str">
        <f aca="false">IF(B52="n-c","n-c",SUM($J$9:J52))</f>
        <v>n-c</v>
      </c>
      <c r="N52" s="30" t="str">
        <f aca="false">IF(B52="n-c","n-c",J52+K52)</f>
        <v>n-c</v>
      </c>
      <c r="O52" s="30" t="n">
        <f aca="false">IF(B52&lt;$K$3,N52,IF(B52=$K$3,$K$4+J52+$K$4*$K$5,0))</f>
        <v>0</v>
      </c>
    </row>
    <row r="53" customFormat="false" ht="16" hidden="false" customHeight="false" outlineLevel="0" collapsed="false">
      <c r="B53" s="32" t="str">
        <f aca="false">IF(ISERROR(IF(B52+1&lt;=$G$4,B52+1,"n-c")),"n-c",IF(B52+1&lt;=$G$4,B52+1,"n-c"))</f>
        <v>n-c</v>
      </c>
      <c r="C53" s="33" t="str">
        <f aca="false">IF(B53&lt;&gt;"n-c",IF($E$4="mensuel",EDATE($E$5,B53),IF($E$4="trimestriel",EDATE($E$5,3*B53),IF($E$4="semestriel",EDATE($E$5,6*B53),EDATE($E$5,12*B53)))),"n-c")</f>
        <v>n-c</v>
      </c>
      <c r="D53" s="34" t="str">
        <f aca="false">IF(B53="n-c","n-c",E52)</f>
        <v>n-c</v>
      </c>
      <c r="E53" s="34" t="str">
        <f aca="false">IF(B53="n-c","n-c",D53-K53)</f>
        <v>n-c</v>
      </c>
      <c r="F53" s="35" t="str">
        <f aca="false">IF(B53&lt;&gt;"n-c",IF($E$3="standard",-IPMT($G$3,B53,$G$4,$C$3),IF($E$3="linear",D53*$G$3,D53*$G$3)),"n-c")</f>
        <v>n-c</v>
      </c>
      <c r="G53" s="36" t="str">
        <f aca="false">IF(ISERROR(F53-ROUND(F53,2)),"n-c",F53-ROUND(F53,2))</f>
        <v>n-c</v>
      </c>
      <c r="H53" s="36" t="str">
        <f aca="false">IF(G53="n-c","n-c",SUM(G$9:$G53)-SUM(I$9:$I52))</f>
        <v>n-c</v>
      </c>
      <c r="I53" s="37" t="str">
        <f aca="false">IF(H53="n-c","n-c",IF(H53&gt;0.01,0.01,IF(H53&lt;-0.01,-0.01,0)))</f>
        <v>n-c</v>
      </c>
      <c r="J53" s="38" t="str">
        <f aca="false">IF(I53="n-c","n-c",ROUND(F53,2)+I53)</f>
        <v>n-c</v>
      </c>
      <c r="K53" s="39" t="str">
        <f aca="false">IF(B53="n-c","n-c",IF(B53=$G$4,D53,ROUND(IF($E$3="standard",-PPMT($G$3,B53,$G$4,$C$3),IF($E$3="linear",$C$3/$G$4,IF(B53=$G$4,$C$3,0))),2)))</f>
        <v>n-c</v>
      </c>
      <c r="L53" s="40" t="str">
        <f aca="false">IF(B53="n-c","n-c",SUM($K$9:K53))</f>
        <v>n-c</v>
      </c>
      <c r="M53" s="40" t="str">
        <f aca="false">IF(B53="n-c","n-c",SUM($J$9:J53))</f>
        <v>n-c</v>
      </c>
      <c r="N53" s="30" t="str">
        <f aca="false">IF(B53="n-c","n-c",J53+K53)</f>
        <v>n-c</v>
      </c>
      <c r="O53" s="30" t="n">
        <f aca="false">IF(B53&lt;$K$3,N53,IF(B53=$K$3,$K$4+J53+$K$4*$K$5,0))</f>
        <v>0</v>
      </c>
    </row>
    <row r="54" customFormat="false" ht="16" hidden="false" customHeight="false" outlineLevel="0" collapsed="false">
      <c r="B54" s="32" t="str">
        <f aca="false">IF(ISERROR(IF(B53+1&lt;=$G$4,B53+1,"n-c")),"n-c",IF(B53+1&lt;=$G$4,B53+1,"n-c"))</f>
        <v>n-c</v>
      </c>
      <c r="C54" s="33" t="str">
        <f aca="false">IF(B54&lt;&gt;"n-c",IF($E$4="mensuel",EDATE($E$5,B54),IF($E$4="trimestriel",EDATE($E$5,3*B54),IF($E$4="semestriel",EDATE($E$5,6*B54),EDATE($E$5,12*B54)))),"n-c")</f>
        <v>n-c</v>
      </c>
      <c r="D54" s="34" t="str">
        <f aca="false">IF(B54="n-c","n-c",E53)</f>
        <v>n-c</v>
      </c>
      <c r="E54" s="34" t="str">
        <f aca="false">IF(B54="n-c","n-c",D54-K54)</f>
        <v>n-c</v>
      </c>
      <c r="F54" s="35" t="str">
        <f aca="false">IF(B54&lt;&gt;"n-c",IF($E$3="standard",-IPMT($G$3,B54,$G$4,$C$3),IF($E$3="linear",D54*$G$3,D54*$G$3)),"n-c")</f>
        <v>n-c</v>
      </c>
      <c r="G54" s="36" t="str">
        <f aca="false">IF(ISERROR(F54-ROUND(F54,2)),"n-c",F54-ROUND(F54,2))</f>
        <v>n-c</v>
      </c>
      <c r="H54" s="36" t="str">
        <f aca="false">IF(G54="n-c","n-c",SUM(G$9:$G54)-SUM(I$9:$I53))</f>
        <v>n-c</v>
      </c>
      <c r="I54" s="37" t="str">
        <f aca="false">IF(H54="n-c","n-c",IF(H54&gt;0.01,0.01,IF(H54&lt;-0.01,-0.01,0)))</f>
        <v>n-c</v>
      </c>
      <c r="J54" s="38" t="str">
        <f aca="false">IF(I54="n-c","n-c",ROUND(F54,2)+I54)</f>
        <v>n-c</v>
      </c>
      <c r="K54" s="39" t="str">
        <f aca="false">IF(B54="n-c","n-c",IF(B54=$G$4,D54,ROUND(IF($E$3="standard",-PPMT($G$3,B54,$G$4,$C$3),IF($E$3="linear",$C$3/$G$4,IF(B54=$G$4,$C$3,0))),2)))</f>
        <v>n-c</v>
      </c>
      <c r="L54" s="40" t="str">
        <f aca="false">IF(B54="n-c","n-c",SUM($K$9:K54))</f>
        <v>n-c</v>
      </c>
      <c r="M54" s="40" t="str">
        <f aca="false">IF(B54="n-c","n-c",SUM($J$9:J54))</f>
        <v>n-c</v>
      </c>
      <c r="N54" s="30" t="str">
        <f aca="false">IF(B54="n-c","n-c",J54+K54)</f>
        <v>n-c</v>
      </c>
      <c r="O54" s="30" t="n">
        <f aca="false">IF(B54&lt;$K$3,N54,IF(B54=$K$3,$K$4+J54+$K$4*$K$5,0))</f>
        <v>0</v>
      </c>
    </row>
    <row r="55" customFormat="false" ht="16" hidden="false" customHeight="false" outlineLevel="0" collapsed="false">
      <c r="B55" s="32" t="str">
        <f aca="false">IF(ISERROR(IF(B54+1&lt;=$G$4,B54+1,"n-c")),"n-c",IF(B54+1&lt;=$G$4,B54+1,"n-c"))</f>
        <v>n-c</v>
      </c>
      <c r="C55" s="33" t="str">
        <f aca="false">IF(B55&lt;&gt;"n-c",IF($E$4="mensuel",EDATE($E$5,B55),IF($E$4="trimestriel",EDATE($E$5,3*B55),IF($E$4="semestriel",EDATE($E$5,6*B55),EDATE($E$5,12*B55)))),"n-c")</f>
        <v>n-c</v>
      </c>
      <c r="D55" s="34" t="str">
        <f aca="false">IF(B55="n-c","n-c",E54)</f>
        <v>n-c</v>
      </c>
      <c r="E55" s="34" t="str">
        <f aca="false">IF(B55="n-c","n-c",D55-K55)</f>
        <v>n-c</v>
      </c>
      <c r="F55" s="35" t="str">
        <f aca="false">IF(B55&lt;&gt;"n-c",IF($E$3="standard",-IPMT($G$3,B55,$G$4,$C$3),IF($E$3="linear",D55*$G$3,D55*$G$3)),"n-c")</f>
        <v>n-c</v>
      </c>
      <c r="G55" s="36" t="str">
        <f aca="false">IF(ISERROR(F55-ROUND(F55,2)),"n-c",F55-ROUND(F55,2))</f>
        <v>n-c</v>
      </c>
      <c r="H55" s="36" t="str">
        <f aca="false">IF(G55="n-c","n-c",SUM(G$9:$G55)-SUM(I$9:$I54))</f>
        <v>n-c</v>
      </c>
      <c r="I55" s="37" t="str">
        <f aca="false">IF(H55="n-c","n-c",IF(H55&gt;0.01,0.01,IF(H55&lt;-0.01,-0.01,0)))</f>
        <v>n-c</v>
      </c>
      <c r="J55" s="38" t="str">
        <f aca="false">IF(I55="n-c","n-c",ROUND(F55,2)+I55)</f>
        <v>n-c</v>
      </c>
      <c r="K55" s="39" t="str">
        <f aca="false">IF(B55="n-c","n-c",IF(B55=$G$4,D55,ROUND(IF($E$3="standard",-PPMT($G$3,B55,$G$4,$C$3),IF($E$3="linear",$C$3/$G$4,IF(B55=$G$4,$C$3,0))),2)))</f>
        <v>n-c</v>
      </c>
      <c r="L55" s="40" t="str">
        <f aca="false">IF(B55="n-c","n-c",SUM($K$9:K55))</f>
        <v>n-c</v>
      </c>
      <c r="M55" s="40" t="str">
        <f aca="false">IF(B55="n-c","n-c",SUM($J$9:J55))</f>
        <v>n-c</v>
      </c>
      <c r="N55" s="30" t="str">
        <f aca="false">IF(B55="n-c","n-c",J55+K55)</f>
        <v>n-c</v>
      </c>
      <c r="O55" s="30" t="n">
        <f aca="false">IF(B55&lt;$K$3,N55,IF(B55=$K$3,$K$4+J55+$K$4*$K$5,0))</f>
        <v>0</v>
      </c>
    </row>
    <row r="56" customFormat="false" ht="16" hidden="false" customHeight="false" outlineLevel="0" collapsed="false">
      <c r="B56" s="32" t="str">
        <f aca="false">IF(ISERROR(IF(B55+1&lt;=$G$4,B55+1,"n-c")),"n-c",IF(B55+1&lt;=$G$4,B55+1,"n-c"))</f>
        <v>n-c</v>
      </c>
      <c r="C56" s="33" t="str">
        <f aca="false">IF(B56&lt;&gt;"n-c",IF($E$4="mensuel",EDATE($E$5,B56),IF($E$4="trimestriel",EDATE($E$5,3*B56),IF($E$4="semestriel",EDATE($E$5,6*B56),EDATE($E$5,12*B56)))),"n-c")</f>
        <v>n-c</v>
      </c>
      <c r="D56" s="42" t="str">
        <f aca="false">IF(B56="n-c","n-c",E55)</f>
        <v>n-c</v>
      </c>
      <c r="E56" s="34" t="str">
        <f aca="false">IF(B56="n-c","n-c",D56-K56)</f>
        <v>n-c</v>
      </c>
      <c r="F56" s="35" t="str">
        <f aca="false">IF(B56&lt;&gt;"n-c",IF($E$3="standard",-IPMT($G$3,B56,$G$4,$C$3),IF($E$3="linear",D56*$G$3,D56*$G$3)),"n-c")</f>
        <v>n-c</v>
      </c>
      <c r="G56" s="36" t="str">
        <f aca="false">IF(ISERROR(F56-ROUND(F56,2)),"n-c",F56-ROUND(F56,2))</f>
        <v>n-c</v>
      </c>
      <c r="H56" s="36" t="str">
        <f aca="false">IF(G56="n-c","n-c",SUM(G$9:$G56)-SUM(I$9:$I55))</f>
        <v>n-c</v>
      </c>
      <c r="I56" s="37" t="str">
        <f aca="false">IF(H56="n-c","n-c",IF(H56&gt;0.01,0.01,IF(H56&lt;-0.01,-0.01,0)))</f>
        <v>n-c</v>
      </c>
      <c r="J56" s="38" t="str">
        <f aca="false">IF(I56="n-c","n-c",ROUND(F56,2)+I56)</f>
        <v>n-c</v>
      </c>
      <c r="K56" s="39" t="str">
        <f aca="false">IF(B56="n-c","n-c",IF(B56=$G$4,D56,ROUND(IF($E$3="standard",-PPMT($G$3,B56,$G$4,$C$3),IF($E$3="linear",$C$3/$G$4,IF(B56=$G$4,$C$3,0))),2)))</f>
        <v>n-c</v>
      </c>
      <c r="L56" s="40" t="str">
        <f aca="false">IF(B56="n-c","n-c",SUM($K$9:K56))</f>
        <v>n-c</v>
      </c>
      <c r="M56" s="40" t="str">
        <f aca="false">IF(B56="n-c","n-c",SUM($J$9:J56))</f>
        <v>n-c</v>
      </c>
      <c r="N56" s="30" t="str">
        <f aca="false">IF(B56="n-c","n-c",J56+K56)</f>
        <v>n-c</v>
      </c>
      <c r="O56" s="30" t="n">
        <f aca="false">IF(B56&lt;$K$3,N56,IF(B56=$K$3,$K$4+J56+$K$4*$K$5,0))</f>
        <v>0</v>
      </c>
    </row>
    <row r="57" customFormat="false" ht="16" hidden="false" customHeight="false" outlineLevel="0" collapsed="false">
      <c r="B57" s="32" t="str">
        <f aca="false">IF(ISERROR(IF(B56+1&lt;=$G$4,B56+1,"n-c")),"n-c",IF(B56+1&lt;=$G$4,B56+1,"n-c"))</f>
        <v>n-c</v>
      </c>
      <c r="C57" s="33" t="str">
        <f aca="false">IF(B57&lt;&gt;"n-c",IF($E$4="mensuel",EDATE($E$5,B57),IF($E$4="trimestriel",EDATE($E$5,3*B57),IF($E$4="semestriel",EDATE($E$5,6*B57),EDATE($E$5,12*B57)))),"n-c")</f>
        <v>n-c</v>
      </c>
      <c r="D57" s="34" t="str">
        <f aca="false">IF(B57="n-c","n-c",E56)</f>
        <v>n-c</v>
      </c>
      <c r="E57" s="34" t="str">
        <f aca="false">IF(B57="n-c","n-c",D57-K57)</f>
        <v>n-c</v>
      </c>
      <c r="F57" s="35" t="str">
        <f aca="false">IF(B57&lt;&gt;"n-c",IF($E$3="standard",-IPMT($G$3,B57,$G$4,$C$3),IF($E$3="linear",D57*$G$3,D57*$G$3)),"n-c")</f>
        <v>n-c</v>
      </c>
      <c r="G57" s="36" t="str">
        <f aca="false">IF(ISERROR(F57-ROUND(F57,2)),"n-c",F57-ROUND(F57,2))</f>
        <v>n-c</v>
      </c>
      <c r="H57" s="36" t="str">
        <f aca="false">IF(G57="n-c","n-c",SUM(G$9:$G57)-SUM(I$9:$I56))</f>
        <v>n-c</v>
      </c>
      <c r="I57" s="37" t="str">
        <f aca="false">IF(H57="n-c","n-c",IF(H57&gt;0.01,0.01,IF(H57&lt;-0.01,-0.01,0)))</f>
        <v>n-c</v>
      </c>
      <c r="J57" s="38" t="str">
        <f aca="false">IF(I57="n-c","n-c",ROUND(F57,2)+I57)</f>
        <v>n-c</v>
      </c>
      <c r="K57" s="39" t="str">
        <f aca="false">IF(B57="n-c","n-c",IF(B57=$G$4,D57,ROUND(IF($E$3="standard",-PPMT($G$3,B57,$G$4,$C$3),IF($E$3="linear",$C$3/$G$4,IF(B57=$G$4,$C$3,0))),2)))</f>
        <v>n-c</v>
      </c>
      <c r="L57" s="40" t="str">
        <f aca="false">IF(B57="n-c","n-c",SUM($K$9:K57))</f>
        <v>n-c</v>
      </c>
      <c r="M57" s="40" t="str">
        <f aca="false">IF(B57="n-c","n-c",SUM($J$9:J57))</f>
        <v>n-c</v>
      </c>
      <c r="N57" s="30" t="str">
        <f aca="false">IF(B57="n-c","n-c",J57+K57)</f>
        <v>n-c</v>
      </c>
      <c r="O57" s="30" t="n">
        <f aca="false">IF(B57&lt;$K$3,N57,IF(B57=$K$3,$K$4+J57+$K$4*$K$5,0))</f>
        <v>0</v>
      </c>
    </row>
    <row r="58" customFormat="false" ht="16" hidden="false" customHeight="false" outlineLevel="0" collapsed="false">
      <c r="B58" s="32" t="str">
        <f aca="false">IF(ISERROR(IF(B57+1&lt;=$G$4,B57+1,"n-c")),"n-c",IF(B57+1&lt;=$G$4,B57+1,"n-c"))</f>
        <v>n-c</v>
      </c>
      <c r="C58" s="33" t="str">
        <f aca="false">IF(B58&lt;&gt;"n-c",IF($E$4="mensuel",EDATE($E$5,B58),IF($E$4="trimestriel",EDATE($E$5,3*B58),IF($E$4="semestriel",EDATE($E$5,6*B58),EDATE($E$5,12*B58)))),"n-c")</f>
        <v>n-c</v>
      </c>
      <c r="D58" s="34" t="str">
        <f aca="false">IF(B58="n-c","n-c",E57)</f>
        <v>n-c</v>
      </c>
      <c r="E58" s="34" t="str">
        <f aca="false">IF(B58="n-c","n-c",D58-K58)</f>
        <v>n-c</v>
      </c>
      <c r="F58" s="35" t="str">
        <f aca="false">IF(B58&lt;&gt;"n-c",IF($E$3="standard",-IPMT($G$3,B58,$G$4,$C$3),IF($E$3="linear",D58*$G$3,D58*$G$3)),"n-c")</f>
        <v>n-c</v>
      </c>
      <c r="G58" s="36" t="str">
        <f aca="false">IF(ISERROR(F58-ROUND(F58,2)),"n-c",F58-ROUND(F58,2))</f>
        <v>n-c</v>
      </c>
      <c r="H58" s="36" t="str">
        <f aca="false">IF(G58="n-c","n-c",SUM(G$9:$G58)-SUM(I$9:$I57))</f>
        <v>n-c</v>
      </c>
      <c r="I58" s="37" t="str">
        <f aca="false">IF(H58="n-c","n-c",IF(H58&gt;0.01,0.01,IF(H58&lt;-0.01,-0.01,0)))</f>
        <v>n-c</v>
      </c>
      <c r="J58" s="38" t="str">
        <f aca="false">IF(I58="n-c","n-c",ROUND(F58,2)+I58)</f>
        <v>n-c</v>
      </c>
      <c r="K58" s="39" t="str">
        <f aca="false">IF(B58="n-c","n-c",IF(B58=$G$4,D58,ROUND(IF($E$3="standard",-PPMT($G$3,B58,$G$4,$C$3),IF($E$3="linear",$C$3/$G$4,IF(B58=$G$4,$C$3,0))),2)))</f>
        <v>n-c</v>
      </c>
      <c r="L58" s="40" t="str">
        <f aca="false">IF(B58="n-c","n-c",SUM($K$9:K58))</f>
        <v>n-c</v>
      </c>
      <c r="M58" s="40" t="str">
        <f aca="false">IF(B58="n-c","n-c",SUM($J$9:J58))</f>
        <v>n-c</v>
      </c>
      <c r="N58" s="30" t="str">
        <f aca="false">IF(B58="n-c","n-c",J58+K58)</f>
        <v>n-c</v>
      </c>
      <c r="O58" s="30" t="n">
        <f aca="false">IF(B58&lt;$K$3,N58,IF(B58=$K$3,$K$4+J58+$K$4*$K$5,0))</f>
        <v>0</v>
      </c>
    </row>
    <row r="59" customFormat="false" ht="16" hidden="false" customHeight="false" outlineLevel="0" collapsed="false">
      <c r="B59" s="32" t="str">
        <f aca="false">IF(ISERROR(IF(B58+1&lt;=$G$4,B58+1,"n-c")),"n-c",IF(B58+1&lt;=$G$4,B58+1,"n-c"))</f>
        <v>n-c</v>
      </c>
      <c r="C59" s="33" t="str">
        <f aca="false">IF(B59&lt;&gt;"n-c",IF($E$4="mensuel",EDATE($E$5,B59),IF($E$4="trimestriel",EDATE($E$5,3*B59),IF($E$4="semestriel",EDATE($E$5,6*B59),EDATE($E$5,12*B59)))),"n-c")</f>
        <v>n-c</v>
      </c>
      <c r="D59" s="34" t="str">
        <f aca="false">IF(B59="n-c","n-c",E58)</f>
        <v>n-c</v>
      </c>
      <c r="E59" s="34" t="str">
        <f aca="false">IF(B59="n-c","n-c",D59-K59)</f>
        <v>n-c</v>
      </c>
      <c r="F59" s="35" t="str">
        <f aca="false">IF(B59&lt;&gt;"n-c",IF($E$3="standard",-IPMT($G$3,B59,$G$4,$C$3),IF($E$3="linear",D59*$G$3,D59*$G$3)),"n-c")</f>
        <v>n-c</v>
      </c>
      <c r="G59" s="36" t="str">
        <f aca="false">IF(ISERROR(F59-ROUND(F59,2)),"n-c",F59-ROUND(F59,2))</f>
        <v>n-c</v>
      </c>
      <c r="H59" s="36" t="str">
        <f aca="false">IF(G59="n-c","n-c",SUM(G$9:$G59)-SUM(I$9:$I58))</f>
        <v>n-c</v>
      </c>
      <c r="I59" s="37" t="str">
        <f aca="false">IF(H59="n-c","n-c",IF(H59&gt;0.01,0.01,IF(H59&lt;-0.01,-0.01,0)))</f>
        <v>n-c</v>
      </c>
      <c r="J59" s="38" t="str">
        <f aca="false">IF(I59="n-c","n-c",ROUND(F59,2)+I59)</f>
        <v>n-c</v>
      </c>
      <c r="K59" s="39" t="str">
        <f aca="false">IF(B59="n-c","n-c",IF(B59=$G$4,D59,ROUND(IF($E$3="standard",-PPMT($G$3,B59,$G$4,$C$3),IF($E$3="linear",$C$3/$G$4,IF(B59=$G$4,$C$3,0))),2)))</f>
        <v>n-c</v>
      </c>
      <c r="L59" s="40" t="str">
        <f aca="false">IF(B59="n-c","n-c",SUM($K$9:K59))</f>
        <v>n-c</v>
      </c>
      <c r="M59" s="40" t="str">
        <f aca="false">IF(B59="n-c","n-c",SUM($J$9:J59))</f>
        <v>n-c</v>
      </c>
      <c r="N59" s="30" t="str">
        <f aca="false">IF(B59="n-c","n-c",J59+K59)</f>
        <v>n-c</v>
      </c>
      <c r="O59" s="30" t="n">
        <f aca="false">IF(B59&lt;$K$3,N59,IF(B59=$K$3,$K$4+J59+$K$4*$K$5,0))</f>
        <v>0</v>
      </c>
    </row>
    <row r="60" customFormat="false" ht="16" hidden="false" customHeight="false" outlineLevel="0" collapsed="false">
      <c r="B60" s="32" t="str">
        <f aca="false">IF(ISERROR(IF(B59+1&lt;=$G$4,B59+1,"n-c")),"n-c",IF(B59+1&lt;=$G$4,B59+1,"n-c"))</f>
        <v>n-c</v>
      </c>
      <c r="C60" s="33" t="str">
        <f aca="false">IF(B60&lt;&gt;"n-c",IF($E$4="mensuel",EDATE($E$5,B60),IF($E$4="trimestriel",EDATE($E$5,3*B60),IF($E$4="semestriel",EDATE($E$5,6*B60),EDATE($E$5,12*B60)))),"n-c")</f>
        <v>n-c</v>
      </c>
      <c r="D60" s="34" t="str">
        <f aca="false">IF(B60="n-c","n-c",E59)</f>
        <v>n-c</v>
      </c>
      <c r="E60" s="34" t="str">
        <f aca="false">IF(B60="n-c","n-c",D60-K60)</f>
        <v>n-c</v>
      </c>
      <c r="F60" s="35" t="str">
        <f aca="false">IF(B60&lt;&gt;"n-c",IF($E$3="standard",-IPMT($G$3,B60,$G$4,$C$3),IF($E$3="linear",D60*$G$3,D60*$G$3)),"n-c")</f>
        <v>n-c</v>
      </c>
      <c r="G60" s="36" t="str">
        <f aca="false">IF(ISERROR(F60-ROUND(F60,2)),"n-c",F60-ROUND(F60,2))</f>
        <v>n-c</v>
      </c>
      <c r="H60" s="36" t="str">
        <f aca="false">IF(G60="n-c","n-c",SUM(G$9:$G60)-SUM(I$9:$I59))</f>
        <v>n-c</v>
      </c>
      <c r="I60" s="37" t="str">
        <f aca="false">IF(H60="n-c","n-c",IF(H60&gt;0.01,0.01,IF(H60&lt;-0.01,-0.01,0)))</f>
        <v>n-c</v>
      </c>
      <c r="J60" s="38" t="str">
        <f aca="false">IF(I60="n-c","n-c",ROUND(F60,2)+I60)</f>
        <v>n-c</v>
      </c>
      <c r="K60" s="39" t="str">
        <f aca="false">IF(B60="n-c","n-c",IF(B60=$G$4,D60,ROUND(IF($E$3="standard",-PPMT($G$3,B60,$G$4,$C$3),IF($E$3="linear",$C$3/$G$4,IF(B60=$G$4,$C$3,0))),2)))</f>
        <v>n-c</v>
      </c>
      <c r="L60" s="40" t="str">
        <f aca="false">IF(B60="n-c","n-c",SUM($K$9:K60))</f>
        <v>n-c</v>
      </c>
      <c r="M60" s="40" t="str">
        <f aca="false">IF(B60="n-c","n-c",SUM($J$9:J60))</f>
        <v>n-c</v>
      </c>
      <c r="N60" s="30" t="str">
        <f aca="false">IF(B60="n-c","n-c",J60+K60)</f>
        <v>n-c</v>
      </c>
      <c r="O60" s="30" t="n">
        <f aca="false">IF(B60&lt;$K$3,N60,IF(B60=$K$3,$K$4+J60+$K$4*$K$5,0))</f>
        <v>0</v>
      </c>
    </row>
    <row r="61" customFormat="false" ht="16" hidden="false" customHeight="false" outlineLevel="0" collapsed="false">
      <c r="B61" s="32" t="str">
        <f aca="false">IF(ISERROR(IF(B60+1&lt;=$G$4,B60+1,"n-c")),"n-c",IF(B60+1&lt;=$G$4,B60+1,"n-c"))</f>
        <v>n-c</v>
      </c>
      <c r="C61" s="33" t="str">
        <f aca="false">IF(B61&lt;&gt;"n-c",IF($E$4="mensuel",EDATE($E$5,B61),IF($E$4="trimestriel",EDATE($E$5,3*B61),IF($E$4="semestriel",EDATE($E$5,6*B61),EDATE($E$5,12*B61)))),"n-c")</f>
        <v>n-c</v>
      </c>
      <c r="D61" s="34" t="str">
        <f aca="false">IF(B61="n-c","n-c",E60)</f>
        <v>n-c</v>
      </c>
      <c r="E61" s="34" t="str">
        <f aca="false">IF(B61="n-c","n-c",D61-K61)</f>
        <v>n-c</v>
      </c>
      <c r="F61" s="35" t="str">
        <f aca="false">IF(B61&lt;&gt;"n-c",IF($E$3="standard",-IPMT($G$3,B61,$G$4,$C$3),IF($E$3="linear",D61*$G$3,D61*$G$3)),"n-c")</f>
        <v>n-c</v>
      </c>
      <c r="G61" s="36" t="str">
        <f aca="false">IF(ISERROR(F61-ROUND(F61,2)),"n-c",F61-ROUND(F61,2))</f>
        <v>n-c</v>
      </c>
      <c r="H61" s="36" t="str">
        <f aca="false">IF(G61="n-c","n-c",SUM(G$9:$G61)-SUM(I$9:$I60))</f>
        <v>n-c</v>
      </c>
      <c r="I61" s="37" t="str">
        <f aca="false">IF(H61="n-c","n-c",IF(H61&gt;0.01,0.01,IF(H61&lt;-0.01,-0.01,0)))</f>
        <v>n-c</v>
      </c>
      <c r="J61" s="38" t="str">
        <f aca="false">IF(I61="n-c","n-c",ROUND(F61,2)+I61)</f>
        <v>n-c</v>
      </c>
      <c r="K61" s="39" t="str">
        <f aca="false">IF(B61="n-c","n-c",IF(B61=$G$4,D61,ROUND(IF($E$3="standard",-PPMT($G$3,B61,$G$4,$C$3),IF($E$3="linear",$C$3/$G$4,IF(B61=$G$4,$C$3,0))),2)))</f>
        <v>n-c</v>
      </c>
      <c r="L61" s="40" t="str">
        <f aca="false">IF(B61="n-c","n-c",SUM($K$9:K61))</f>
        <v>n-c</v>
      </c>
      <c r="M61" s="40" t="str">
        <f aca="false">IF(B61="n-c","n-c",SUM($J$9:J61))</f>
        <v>n-c</v>
      </c>
      <c r="N61" s="30" t="str">
        <f aca="false">IF(B61="n-c","n-c",J61+K61)</f>
        <v>n-c</v>
      </c>
      <c r="O61" s="30" t="n">
        <f aca="false">IF(B61&lt;$K$3,N61,IF(B61=$K$3,$K$4+J61+$K$4*$K$5,0))</f>
        <v>0</v>
      </c>
    </row>
    <row r="62" customFormat="false" ht="16" hidden="false" customHeight="false" outlineLevel="0" collapsed="false">
      <c r="B62" s="32" t="str">
        <f aca="false">IF(ISERROR(IF(B61+1&lt;=$G$4,B61+1,"n-c")),"n-c",IF(B61+1&lt;=$G$4,B61+1,"n-c"))</f>
        <v>n-c</v>
      </c>
      <c r="C62" s="33" t="str">
        <f aca="false">IF(B62&lt;&gt;"n-c",IF($E$4="mensuel",EDATE($E$5,B62),IF($E$4="trimestriel",EDATE($E$5,3*B62),IF($E$4="semestriel",EDATE($E$5,6*B62),EDATE($E$5,12*B62)))),"n-c")</f>
        <v>n-c</v>
      </c>
      <c r="D62" s="34" t="str">
        <f aca="false">IF(B62="n-c","n-c",E61)</f>
        <v>n-c</v>
      </c>
      <c r="E62" s="34" t="str">
        <f aca="false">IF(B62="n-c","n-c",D62-K62)</f>
        <v>n-c</v>
      </c>
      <c r="F62" s="35" t="str">
        <f aca="false">IF(B62&lt;&gt;"n-c",IF($E$3="standard",-IPMT($G$3,B62,$G$4,$C$3),IF($E$3="linear",D62*$G$3,D62*$G$3)),"n-c")</f>
        <v>n-c</v>
      </c>
      <c r="G62" s="36" t="str">
        <f aca="false">IF(ISERROR(F62-ROUND(F62,2)),"n-c",F62-ROUND(F62,2))</f>
        <v>n-c</v>
      </c>
      <c r="H62" s="36" t="str">
        <f aca="false">IF(G62="n-c","n-c",SUM(G$9:$G62)-SUM(I$9:$I61))</f>
        <v>n-c</v>
      </c>
      <c r="I62" s="37" t="str">
        <f aca="false">IF(H62="n-c","n-c",IF(H62&gt;0.01,0.01,IF(H62&lt;-0.01,-0.01,0)))</f>
        <v>n-c</v>
      </c>
      <c r="J62" s="38" t="str">
        <f aca="false">IF(I62="n-c","n-c",ROUND(F62,2)+I62)</f>
        <v>n-c</v>
      </c>
      <c r="K62" s="39" t="str">
        <f aca="false">IF(B62="n-c","n-c",IF(B62=$G$4,D62,ROUND(IF($E$3="standard",-PPMT($G$3,B62,$G$4,$C$3),IF($E$3="linear",$C$3/$G$4,IF(B62=$G$4,$C$3,0))),2)))</f>
        <v>n-c</v>
      </c>
      <c r="L62" s="40" t="str">
        <f aca="false">IF(B62="n-c","n-c",SUM($K$9:K62))</f>
        <v>n-c</v>
      </c>
      <c r="M62" s="40" t="str">
        <f aca="false">IF(B62="n-c","n-c",SUM($J$9:J62))</f>
        <v>n-c</v>
      </c>
      <c r="N62" s="30" t="str">
        <f aca="false">IF(B62="n-c","n-c",J62+K62)</f>
        <v>n-c</v>
      </c>
      <c r="O62" s="30" t="n">
        <f aca="false">IF(B62&lt;$K$3,N62,IF(B62=$K$3,$K$4+J62+$K$4*$K$5,0))</f>
        <v>0</v>
      </c>
    </row>
    <row r="63" customFormat="false" ht="16" hidden="false" customHeight="false" outlineLevel="0" collapsed="false">
      <c r="B63" s="32" t="str">
        <f aca="false">IF(ISERROR(IF(B62+1&lt;=$G$4,B62+1,"n-c")),"n-c",IF(B62+1&lt;=$G$4,B62+1,"n-c"))</f>
        <v>n-c</v>
      </c>
      <c r="C63" s="33" t="str">
        <f aca="false">IF(B63&lt;&gt;"n-c",IF($E$4="mensuel",EDATE($E$5,B63),IF($E$4="trimestriel",EDATE($E$5,3*B63),IF($E$4="semestriel",EDATE($E$5,6*B63),EDATE($E$5,12*B63)))),"n-c")</f>
        <v>n-c</v>
      </c>
      <c r="D63" s="34" t="str">
        <f aca="false">IF(B63="n-c","n-c",E62)</f>
        <v>n-c</v>
      </c>
      <c r="E63" s="34" t="str">
        <f aca="false">IF(B63="n-c","n-c",D63-K63)</f>
        <v>n-c</v>
      </c>
      <c r="F63" s="35" t="str">
        <f aca="false">IF(B63&lt;&gt;"n-c",IF($E$3="standard",-IPMT($G$3,B63,$G$4,$C$3),IF($E$3="linear",D63*$G$3,D63*$G$3)),"n-c")</f>
        <v>n-c</v>
      </c>
      <c r="G63" s="36" t="str">
        <f aca="false">IF(ISERROR(F63-ROUND(F63,2)),"n-c",F63-ROUND(F63,2))</f>
        <v>n-c</v>
      </c>
      <c r="H63" s="36" t="str">
        <f aca="false">IF(G63="n-c","n-c",SUM(G$9:$G63)-SUM(I$9:$I62))</f>
        <v>n-c</v>
      </c>
      <c r="I63" s="37" t="str">
        <f aca="false">IF(H63="n-c","n-c",IF(H63&gt;0.01,0.01,IF(H63&lt;-0.01,-0.01,0)))</f>
        <v>n-c</v>
      </c>
      <c r="J63" s="38" t="str">
        <f aca="false">IF(I63="n-c","n-c",ROUND(F63,2)+I63)</f>
        <v>n-c</v>
      </c>
      <c r="K63" s="39" t="str">
        <f aca="false">IF(B63="n-c","n-c",IF(B63=$G$4,D63,ROUND(IF($E$3="standard",-PPMT($G$3,B63,$G$4,$C$3),IF($E$3="linear",$C$3/$G$4,IF(B63=$G$4,$C$3,0))),2)))</f>
        <v>n-c</v>
      </c>
      <c r="L63" s="40" t="str">
        <f aca="false">IF(B63="n-c","n-c",SUM($K$9:K63))</f>
        <v>n-c</v>
      </c>
      <c r="M63" s="40" t="str">
        <f aca="false">IF(B63="n-c","n-c",SUM($J$9:J63))</f>
        <v>n-c</v>
      </c>
      <c r="N63" s="30" t="str">
        <f aca="false">IF(B63="n-c","n-c",J63+K63)</f>
        <v>n-c</v>
      </c>
      <c r="O63" s="30" t="n">
        <f aca="false">IF(B63&lt;$K$3,N63,IF(B63=$K$3,$K$4+J63+$K$4*$K$5,0))</f>
        <v>0</v>
      </c>
    </row>
    <row r="64" customFormat="false" ht="16" hidden="false" customHeight="false" outlineLevel="0" collapsed="false">
      <c r="B64" s="32" t="str">
        <f aca="false">IF(ISERROR(IF(B63+1&lt;=$G$4,B63+1,"n-c")),"n-c",IF(B63+1&lt;=$G$4,B63+1,"n-c"))</f>
        <v>n-c</v>
      </c>
      <c r="C64" s="33" t="str">
        <f aca="false">IF(B64&lt;&gt;"n-c",IF($E$4="mensuel",EDATE($E$5,B64),IF($E$4="trimestriel",EDATE($E$5,3*B64),IF($E$4="semestriel",EDATE($E$5,6*B64),EDATE($E$5,12*B64)))),"n-c")</f>
        <v>n-c</v>
      </c>
      <c r="D64" s="34" t="str">
        <f aca="false">IF(B64="n-c","n-c",E63)</f>
        <v>n-c</v>
      </c>
      <c r="E64" s="34" t="str">
        <f aca="false">IF(B64="n-c","n-c",D64-K64)</f>
        <v>n-c</v>
      </c>
      <c r="F64" s="35" t="str">
        <f aca="false">IF(B64&lt;&gt;"n-c",IF($E$3="standard",-IPMT($G$3,B64,$G$4,$C$3),IF($E$3="linear",D64*$G$3,D64*$G$3)),"n-c")</f>
        <v>n-c</v>
      </c>
      <c r="G64" s="36" t="str">
        <f aca="false">IF(ISERROR(F64-ROUND(F64,2)),"n-c",F64-ROUND(F64,2))</f>
        <v>n-c</v>
      </c>
      <c r="H64" s="36" t="str">
        <f aca="false">IF(G64="n-c","n-c",SUM(G$9:$G64)-SUM(I$9:$I63))</f>
        <v>n-c</v>
      </c>
      <c r="I64" s="37" t="str">
        <f aca="false">IF(H64="n-c","n-c",IF(H64&gt;0.01,0.01,IF(H64&lt;-0.01,-0.01,0)))</f>
        <v>n-c</v>
      </c>
      <c r="J64" s="38" t="str">
        <f aca="false">IF(I64="n-c","n-c",ROUND(F64,2)+I64)</f>
        <v>n-c</v>
      </c>
      <c r="K64" s="39" t="str">
        <f aca="false">IF(B64="n-c","n-c",IF(B64=$G$4,D64,ROUND(IF($E$3="standard",-PPMT($G$3,B64,$G$4,$C$3),IF($E$3="linear",$C$3/$G$4,IF(B64=$G$4,$C$3,0))),2)))</f>
        <v>n-c</v>
      </c>
      <c r="L64" s="40" t="str">
        <f aca="false">IF(B64="n-c","n-c",SUM($K$9:K64))</f>
        <v>n-c</v>
      </c>
      <c r="M64" s="40" t="str">
        <f aca="false">IF(B64="n-c","n-c",SUM($J$9:J64))</f>
        <v>n-c</v>
      </c>
      <c r="N64" s="30" t="str">
        <f aca="false">IF(B64="n-c","n-c",J64+K64)</f>
        <v>n-c</v>
      </c>
      <c r="O64" s="30" t="n">
        <f aca="false">IF(B64&lt;$K$3,N64,IF(B64=$K$3,$K$4+J64+$K$4*$K$5,0))</f>
        <v>0</v>
      </c>
    </row>
    <row r="65" customFormat="false" ht="16" hidden="false" customHeight="false" outlineLevel="0" collapsed="false">
      <c r="B65" s="32" t="str">
        <f aca="false">IF(ISERROR(IF(B64+1&lt;=$G$4,B64+1,"n-c")),"n-c",IF(B64+1&lt;=$G$4,B64+1,"n-c"))</f>
        <v>n-c</v>
      </c>
      <c r="C65" s="33" t="str">
        <f aca="false">IF(B65&lt;&gt;"n-c",IF($E$4="mensuel",EDATE($E$5,B65),IF($E$4="trimestriel",EDATE($E$5,3*B65),IF($E$4="semestriel",EDATE($E$5,6*B65),EDATE($E$5,12*B65)))),"n-c")</f>
        <v>n-c</v>
      </c>
      <c r="D65" s="34" t="str">
        <f aca="false">IF(B65="n-c","n-c",E64)</f>
        <v>n-c</v>
      </c>
      <c r="E65" s="34" t="str">
        <f aca="false">IF(B65="n-c","n-c",D65-K65)</f>
        <v>n-c</v>
      </c>
      <c r="F65" s="35" t="str">
        <f aca="false">IF(B65&lt;&gt;"n-c",IF($E$3="standard",-IPMT($G$3,B65,$G$4,$C$3),IF($E$3="linear",D65*$G$3,D65*$G$3)),"n-c")</f>
        <v>n-c</v>
      </c>
      <c r="G65" s="36" t="str">
        <f aca="false">IF(ISERROR(F65-ROUND(F65,2)),"n-c",F65-ROUND(F65,2))</f>
        <v>n-c</v>
      </c>
      <c r="H65" s="36" t="str">
        <f aca="false">IF(G65="n-c","n-c",SUM(G$9:$G65)-SUM(I$9:$I64))</f>
        <v>n-c</v>
      </c>
      <c r="I65" s="37" t="str">
        <f aca="false">IF(H65="n-c","n-c",IF(H65&gt;0.01,0.01,IF(H65&lt;-0.01,-0.01,0)))</f>
        <v>n-c</v>
      </c>
      <c r="J65" s="38" t="str">
        <f aca="false">IF(I65="n-c","n-c",ROUND(F65,2)+I65)</f>
        <v>n-c</v>
      </c>
      <c r="K65" s="39" t="str">
        <f aca="false">IF(B65="n-c","n-c",IF(B65=$G$4,D65,ROUND(IF($E$3="standard",-PPMT($G$3,B65,$G$4,$C$3),IF($E$3="linear",$C$3/$G$4,IF(B65=$G$4,$C$3,0))),2)))</f>
        <v>n-c</v>
      </c>
      <c r="L65" s="40" t="str">
        <f aca="false">IF(B65="n-c","n-c",SUM($K$9:K65))</f>
        <v>n-c</v>
      </c>
      <c r="M65" s="40" t="str">
        <f aca="false">IF(B65="n-c","n-c",SUM($J$9:J65))</f>
        <v>n-c</v>
      </c>
      <c r="N65" s="30" t="str">
        <f aca="false">IF(B65="n-c","n-c",J65+K65)</f>
        <v>n-c</v>
      </c>
      <c r="O65" s="30" t="n">
        <f aca="false">IF(B65&lt;$K$3,N65,IF(B65=$K$3,$K$4+J65+$K$4*$K$5,0))</f>
        <v>0</v>
      </c>
    </row>
    <row r="66" customFormat="false" ht="16" hidden="false" customHeight="false" outlineLevel="0" collapsed="false">
      <c r="B66" s="32" t="str">
        <f aca="false">IF(ISERROR(IF(B65+1&lt;=$G$4,B65+1,"n-c")),"n-c",IF(B65+1&lt;=$G$4,B65+1,"n-c"))</f>
        <v>n-c</v>
      </c>
      <c r="C66" s="33" t="str">
        <f aca="false">IF(B66&lt;&gt;"n-c",IF($E$4="mensuel",EDATE($E$5,B66),IF($E$4="trimestriel",EDATE($E$5,3*B66),IF($E$4="semestriel",EDATE($E$5,6*B66),EDATE($E$5,12*B66)))),"n-c")</f>
        <v>n-c</v>
      </c>
      <c r="D66" s="34" t="str">
        <f aca="false">IF(B66="n-c","n-c",E65)</f>
        <v>n-c</v>
      </c>
      <c r="E66" s="34" t="str">
        <f aca="false">IF(B66="n-c","n-c",D66-K66)</f>
        <v>n-c</v>
      </c>
      <c r="F66" s="35" t="str">
        <f aca="false">IF(B66&lt;&gt;"n-c",IF($E$3="standard",-IPMT($G$3,B66,$G$4,$C$3),IF($E$3="linear",D66*$G$3,D66*$G$3)),"n-c")</f>
        <v>n-c</v>
      </c>
      <c r="G66" s="36" t="str">
        <f aca="false">IF(ISERROR(F66-ROUND(F66,2)),"n-c",F66-ROUND(F66,2))</f>
        <v>n-c</v>
      </c>
      <c r="H66" s="36" t="str">
        <f aca="false">IF(G66="n-c","n-c",SUM(G$9:$G66)-SUM(I$9:$I65))</f>
        <v>n-c</v>
      </c>
      <c r="I66" s="37" t="str">
        <f aca="false">IF(H66="n-c","n-c",IF(H66&gt;0.01,0.01,IF(H66&lt;-0.01,-0.01,0)))</f>
        <v>n-c</v>
      </c>
      <c r="J66" s="38" t="str">
        <f aca="false">IF(I66="n-c","n-c",ROUND(F66,2)+I66)</f>
        <v>n-c</v>
      </c>
      <c r="K66" s="39" t="str">
        <f aca="false">IF(B66="n-c","n-c",IF(B66=$G$4,D66,ROUND(IF($E$3="standard",-PPMT($G$3,B66,$G$4,$C$3),IF($E$3="linear",$C$3/$G$4,IF(B66=$G$4,$C$3,0))),2)))</f>
        <v>n-c</v>
      </c>
      <c r="L66" s="40" t="str">
        <f aca="false">IF(B66="n-c","n-c",SUM($K$9:K66))</f>
        <v>n-c</v>
      </c>
      <c r="M66" s="40" t="str">
        <f aca="false">IF(B66="n-c","n-c",SUM($J$9:J66))</f>
        <v>n-c</v>
      </c>
      <c r="N66" s="30" t="str">
        <f aca="false">IF(B66="n-c","n-c",J66+K66)</f>
        <v>n-c</v>
      </c>
      <c r="O66" s="30" t="n">
        <f aca="false">IF(B66&lt;$K$3,N66,IF(B66=$K$3,$K$4+J66+$K$4*$K$5,0))</f>
        <v>0</v>
      </c>
    </row>
    <row r="67" customFormat="false" ht="16" hidden="false" customHeight="false" outlineLevel="0" collapsed="false">
      <c r="B67" s="32" t="str">
        <f aca="false">IF(ISERROR(IF(B66+1&lt;=$G$4,B66+1,"n-c")),"n-c",IF(B66+1&lt;=$G$4,B66+1,"n-c"))</f>
        <v>n-c</v>
      </c>
      <c r="C67" s="33" t="str">
        <f aca="false">IF(B67&lt;&gt;"n-c",IF($E$4="mensuel",EDATE($E$5,B67),IF($E$4="trimestriel",EDATE($E$5,3*B67),IF($E$4="semestriel",EDATE($E$5,6*B67),EDATE($E$5,12*B67)))),"n-c")</f>
        <v>n-c</v>
      </c>
      <c r="D67" s="34" t="str">
        <f aca="false">IF(B67="n-c","n-c",E66)</f>
        <v>n-c</v>
      </c>
      <c r="E67" s="34" t="str">
        <f aca="false">IF(B67="n-c","n-c",D67-K67)</f>
        <v>n-c</v>
      </c>
      <c r="F67" s="35" t="str">
        <f aca="false">IF(B67&lt;&gt;"n-c",IF($E$3="standard",-IPMT($G$3,B67,$G$4,$C$3),IF($E$3="linear",D67*$G$3,D67*$G$3)),"n-c")</f>
        <v>n-c</v>
      </c>
      <c r="G67" s="36" t="str">
        <f aca="false">IF(ISERROR(F67-ROUND(F67,2)),"n-c",F67-ROUND(F67,2))</f>
        <v>n-c</v>
      </c>
      <c r="H67" s="36" t="str">
        <f aca="false">IF(G67="n-c","n-c",SUM(G$9:$G67)-SUM(I$9:$I66))</f>
        <v>n-c</v>
      </c>
      <c r="I67" s="37" t="str">
        <f aca="false">IF(H67="n-c","n-c",IF(H67&gt;0.01,0.01,IF(H67&lt;-0.01,-0.01,0)))</f>
        <v>n-c</v>
      </c>
      <c r="J67" s="38" t="str">
        <f aca="false">IF(I67="n-c","n-c",ROUND(F67,2)+I67)</f>
        <v>n-c</v>
      </c>
      <c r="K67" s="39" t="str">
        <f aca="false">IF(B67="n-c","n-c",IF(B67=$G$4,D67,ROUND(IF($E$3="standard",-PPMT($G$3,B67,$G$4,$C$3),IF($E$3="linear",$C$3/$G$4,IF(B67=$G$4,$C$3,0))),2)))</f>
        <v>n-c</v>
      </c>
      <c r="L67" s="40" t="str">
        <f aca="false">IF(B67="n-c","n-c",SUM($K$9:K67))</f>
        <v>n-c</v>
      </c>
      <c r="M67" s="40" t="str">
        <f aca="false">IF(B67="n-c","n-c",SUM($J$9:J67))</f>
        <v>n-c</v>
      </c>
      <c r="N67" s="30" t="str">
        <f aca="false">IF(B67="n-c","n-c",J67+K67)</f>
        <v>n-c</v>
      </c>
      <c r="O67" s="30" t="n">
        <f aca="false">IF(B67&lt;$K$3,N67,IF(B67=$K$3,$K$4+J67+$K$4*$K$5,0))</f>
        <v>0</v>
      </c>
    </row>
    <row r="68" customFormat="false" ht="17" hidden="false" customHeight="false" outlineLevel="0" collapsed="false">
      <c r="B68" s="32" t="str">
        <f aca="false">IF(ISERROR(IF(B67+1&lt;=$G$4,B67+1,"n-c")),"n-c",IF(B67+1&lt;=$G$4,B67+1,"n-c"))</f>
        <v>n-c</v>
      </c>
      <c r="C68" s="33" t="str">
        <f aca="false">IF(B68&lt;&gt;"n-c",IF($E$4="mensuel",EDATE($E$5,B68),IF($E$4="trimestriel",EDATE($E$5,3*B68),IF($E$4="semestriel",EDATE($E$5,6*B68),EDATE($E$5,12*B68)))),"n-c")</f>
        <v>n-c</v>
      </c>
      <c r="D68" s="42" t="str">
        <f aca="false">IF(B68="n-c","n-c",E67)</f>
        <v>n-c</v>
      </c>
      <c r="E68" s="34" t="str">
        <f aca="false">IF(B68="n-c","n-c",D68-K68)</f>
        <v>n-c</v>
      </c>
      <c r="F68" s="35" t="str">
        <f aca="false">IF(B68&lt;&gt;"n-c",IF($E$3="standard",-IPMT($G$3,B68,$G$4,$C$3),IF($E$3="linear",D68*$G$3,D68*$G$3)),"n-c")</f>
        <v>n-c</v>
      </c>
      <c r="G68" s="36" t="str">
        <f aca="false">IF(ISERROR(F68-ROUND(F68,2)),"n-c",F68-ROUND(F68,2))</f>
        <v>n-c</v>
      </c>
      <c r="H68" s="36" t="str">
        <f aca="false">IF(G68="n-c","n-c",SUM(G$9:$G68)-SUM(I$9:$I67))</f>
        <v>n-c</v>
      </c>
      <c r="I68" s="37" t="str">
        <f aca="false">IF(H68="n-c","n-c",IF(H68&gt;0.01,0.01,IF(H68&lt;-0.01,-0.01,0)))</f>
        <v>n-c</v>
      </c>
      <c r="J68" s="38" t="str">
        <f aca="false">IF(I68="n-c","n-c",ROUND(F68,2)+I68)</f>
        <v>n-c</v>
      </c>
      <c r="K68" s="39" t="str">
        <f aca="false">IF(B68="n-c","n-c",IF(B68=$G$4,D68,ROUND(IF($E$3="standard",-PPMT($G$3,B68,$G$4,$C$3),IF($E$3="linear",$C$3/$G$4,IF(B68=$G$4,$C$3,0))),2)))</f>
        <v>n-c</v>
      </c>
      <c r="L68" s="40" t="str">
        <f aca="false">IF(B68="n-c","n-c",SUM($K$9:K68))</f>
        <v>n-c</v>
      </c>
      <c r="M68" s="40" t="str">
        <f aca="false">IF(B68="n-c","n-c",SUM($J$9:J68))</f>
        <v>n-c</v>
      </c>
      <c r="N68" s="30" t="str">
        <f aca="false">IF(B68="n-c","n-c",J68+K68)</f>
        <v>n-c</v>
      </c>
      <c r="O68" s="30" t="n">
        <f aca="false">IF(B68&lt;$K$3,N68,IF(B68=$K$3,$K$4+J68+$K$4*$K$5,0))</f>
        <v>0</v>
      </c>
    </row>
    <row r="69" customFormat="false" ht="17" hidden="false" customHeight="false" outlineLevel="0" collapsed="false">
      <c r="B69" s="43" t="s">
        <v>26</v>
      </c>
      <c r="C69" s="44"/>
      <c r="D69" s="44"/>
      <c r="E69" s="44"/>
      <c r="F69" s="45" t="n">
        <f aca="false">SUM(F9:F68)</f>
        <v>8889.03064379822</v>
      </c>
      <c r="G69" s="45"/>
      <c r="H69" s="45"/>
      <c r="I69" s="45"/>
      <c r="J69" s="45" t="n">
        <f aca="false">SUM(J9:J68)</f>
        <v>8889.03</v>
      </c>
      <c r="K69" s="45" t="n">
        <f aca="false">SUM(K9:K68)</f>
        <v>55000</v>
      </c>
      <c r="L69" s="46"/>
      <c r="M69" s="46"/>
      <c r="N69" s="47" t="n">
        <f aca="false">SUM(N9:N68)</f>
        <v>63889.03</v>
      </c>
      <c r="O69" s="47"/>
    </row>
  </sheetData>
  <mergeCells count="4">
    <mergeCell ref="A1:N1"/>
    <mergeCell ref="D8:E8"/>
    <mergeCell ref="G8:I8"/>
    <mergeCell ref="K8:M8"/>
  </mergeCells>
  <dataValidations count="2">
    <dataValidation allowBlank="true" operator="between" showDropDown="false" showErrorMessage="true" showInputMessage="true" sqref="E3" type="list">
      <formula1>"standard,linear,in fine"</formula1>
      <formula2>0</formula2>
    </dataValidation>
    <dataValidation allowBlank="true" operator="between" showDropDown="false" showErrorMessage="true" showInputMessage="true" sqref="E4" type="list">
      <formula1>"mensuel,trimestriel,semestriel,annuel"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N5" activeCellId="0" sqref="N5"/>
    </sheetView>
  </sheetViews>
  <sheetFormatPr defaultRowHeight="16"/>
  <cols>
    <col collapsed="false" hidden="false" max="1" min="1" style="0" width="4"/>
    <col collapsed="false" hidden="false" max="2" min="2" style="1" width="17.162962962963"/>
    <col collapsed="false" hidden="false" max="7" min="3" style="0" width="17.162962962963"/>
    <col collapsed="false" hidden="false" max="8" min="8" style="0" width="14"/>
    <col collapsed="false" hidden="false" max="9" min="9" style="0" width="10.1666666666667"/>
    <col collapsed="false" hidden="false" max="10" min="10" style="0" width="17.162962962963"/>
    <col collapsed="false" hidden="false" max="13" min="11" style="0" width="16.6666666666667"/>
    <col collapsed="false" hidden="false" max="14" min="14" style="0" width="18.3296296296296"/>
    <col collapsed="false" hidden="false" max="15" min="15" style="0" width="20.8333333333333"/>
    <col collapsed="false" hidden="false" max="16" min="16" style="0" width="10.5296296296296"/>
    <col collapsed="false" hidden="false" max="22" min="17" style="0" width="17.162962962963"/>
    <col collapsed="false" hidden="false" max="23" min="23" style="0" width="15"/>
    <col collapsed="false" hidden="false" max="24" min="24" style="0" width="10.1666666666667"/>
    <col collapsed="false" hidden="false" max="25" min="25" style="0" width="17.162962962963"/>
    <col collapsed="false" hidden="false" max="28" min="26" style="0" width="16.6666666666667"/>
    <col collapsed="false" hidden="false" max="29" min="29" style="0" width="18.3296296296296"/>
    <col collapsed="false" hidden="false" max="1025" min="30" style="0" width="10.5296296296296"/>
  </cols>
  <sheetData>
    <row r="1" customFormat="false" ht="24" hidden="false" customHeight="false" outlineLevel="0" collapsed="false">
      <c r="A1" s="2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7" hidden="false" customHeight="false" outlineLevel="0" collapsed="false">
      <c r="B2" s="0"/>
    </row>
    <row r="3" customFormat="false" ht="16" hidden="false" customHeight="false" outlineLevel="0" collapsed="false">
      <c r="B3" s="3" t="s">
        <v>1</v>
      </c>
      <c r="C3" s="4" t="n">
        <v>55000</v>
      </c>
      <c r="D3" s="5" t="s">
        <v>2</v>
      </c>
      <c r="E3" s="6" t="s">
        <v>3</v>
      </c>
      <c r="F3" s="5" t="s">
        <v>4</v>
      </c>
      <c r="G3" s="7" t="n">
        <f aca="false">IF($E$4="mensuel",$C$4/12,IF($E$4="trimestriel",$C$4/4,IF($E$4="semestriel",$C$4/2,$C$4)))</f>
        <v>0.00833333333333333</v>
      </c>
      <c r="J3" s="70" t="s">
        <v>44</v>
      </c>
      <c r="K3" s="71" t="n">
        <v>3</v>
      </c>
    </row>
    <row r="4" customFormat="false" ht="16" hidden="false" customHeight="false" outlineLevel="0" collapsed="false">
      <c r="B4" s="8" t="s">
        <v>5</v>
      </c>
      <c r="C4" s="9" t="n">
        <v>0.1</v>
      </c>
      <c r="D4" s="10" t="s">
        <v>6</v>
      </c>
      <c r="E4" s="11" t="s">
        <v>34</v>
      </c>
      <c r="F4" s="10" t="s">
        <v>8</v>
      </c>
      <c r="G4" s="12" t="n">
        <f aca="false">IF($E$4="mensuel",$C$5,IF($E$4="trimestriel",$C$5/3,IF($E$4="semestriel",$C$5/6,$C$5/12)))</f>
        <v>36</v>
      </c>
      <c r="I4" s="13"/>
      <c r="J4" s="72" t="s">
        <v>45</v>
      </c>
      <c r="K4" s="73" t="n">
        <v>25000</v>
      </c>
    </row>
    <row r="5" customFormat="false" ht="17" hidden="false" customHeight="false" outlineLevel="0" collapsed="false">
      <c r="B5" s="14" t="s">
        <v>9</v>
      </c>
      <c r="C5" s="15" t="n">
        <v>36</v>
      </c>
      <c r="D5" s="16" t="s">
        <v>10</v>
      </c>
      <c r="E5" s="17" t="n">
        <v>43101</v>
      </c>
      <c r="F5" s="16" t="s">
        <v>11</v>
      </c>
      <c r="G5" s="17" t="n">
        <v>43094</v>
      </c>
      <c r="I5" s="13"/>
      <c r="J5" s="74" t="s">
        <v>46</v>
      </c>
      <c r="K5" s="75" t="n">
        <v>0.04</v>
      </c>
    </row>
    <row r="6" customFormat="false" ht="17" hidden="false" customHeight="false" outlineLevel="0" collapsed="false">
      <c r="B6" s="18"/>
    </row>
    <row r="7" customFormat="false" ht="33" hidden="false" customHeight="true" outlineLevel="0" collapsed="false">
      <c r="B7" s="19" t="s">
        <v>12</v>
      </c>
      <c r="C7" s="20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L7" s="22" t="s">
        <v>22</v>
      </c>
      <c r="M7" s="22" t="s">
        <v>23</v>
      </c>
      <c r="N7" s="23" t="s">
        <v>24</v>
      </c>
      <c r="O7" s="23" t="s">
        <v>48</v>
      </c>
      <c r="Q7" s="19" t="s">
        <v>12</v>
      </c>
      <c r="R7" s="20" t="s">
        <v>13</v>
      </c>
      <c r="S7" s="21" t="s">
        <v>14</v>
      </c>
      <c r="T7" s="21" t="s">
        <v>15</v>
      </c>
      <c r="U7" s="21" t="s">
        <v>16</v>
      </c>
      <c r="V7" s="21" t="s">
        <v>17</v>
      </c>
      <c r="W7" s="21" t="s">
        <v>18</v>
      </c>
      <c r="X7" s="21" t="s">
        <v>19</v>
      </c>
      <c r="Y7" s="21" t="s">
        <v>20</v>
      </c>
      <c r="Z7" s="21" t="s">
        <v>21</v>
      </c>
      <c r="AA7" s="22" t="s">
        <v>22</v>
      </c>
      <c r="AB7" s="22" t="s">
        <v>23</v>
      </c>
      <c r="AC7" s="23" t="s">
        <v>24</v>
      </c>
    </row>
    <row r="8" customFormat="false" ht="14" hidden="false" customHeight="true" outlineLevel="0" collapsed="false">
      <c r="B8" s="25" t="n">
        <v>0</v>
      </c>
      <c r="C8" s="26" t="n">
        <f aca="false">C9</f>
        <v>43132</v>
      </c>
      <c r="D8" s="27" t="s">
        <v>25</v>
      </c>
      <c r="E8" s="27"/>
      <c r="F8" s="28" t="n">
        <f aca="false">C3*C4*(E5-G5)/360</f>
        <v>106.944444444444</v>
      </c>
      <c r="G8" s="27" t="s">
        <v>25</v>
      </c>
      <c r="H8" s="27"/>
      <c r="I8" s="27"/>
      <c r="J8" s="29" t="n">
        <f aca="false">ROUND(F8,2)</f>
        <v>106.94</v>
      </c>
      <c r="K8" s="27" t="s">
        <v>25</v>
      </c>
      <c r="L8" s="27"/>
      <c r="M8" s="27"/>
      <c r="N8" s="30" t="n">
        <f aca="false">N9+J8</f>
        <v>2093.05</v>
      </c>
      <c r="O8" s="30" t="n">
        <f aca="false">IF(B8&lt;$K$3,N8,IF(B8=$K$3,$K$4+J8+$K$4*$K$5,0))</f>
        <v>2093.05</v>
      </c>
      <c r="P8" s="41"/>
      <c r="Q8" s="25" t="n">
        <v>0</v>
      </c>
      <c r="R8" s="26" t="n">
        <f aca="false">R9</f>
        <v>43132</v>
      </c>
      <c r="S8" s="27" t="s">
        <v>25</v>
      </c>
      <c r="T8" s="27"/>
      <c r="U8" s="28" t="n">
        <f aca="false">R3*R4*(T5-V5)/360</f>
        <v>0</v>
      </c>
      <c r="V8" s="27" t="s">
        <v>25</v>
      </c>
      <c r="W8" s="27"/>
      <c r="X8" s="27"/>
      <c r="Y8" s="29" t="n">
        <f aca="false">ROUND(U8,2)</f>
        <v>0</v>
      </c>
      <c r="Z8" s="27" t="s">
        <v>25</v>
      </c>
      <c r="AA8" s="27"/>
      <c r="AB8" s="27"/>
      <c r="AC8" s="30" t="n">
        <f aca="false">AC9+Y8</f>
        <v>1986.11</v>
      </c>
    </row>
    <row r="9" customFormat="false" ht="16" hidden="false" customHeight="false" outlineLevel="0" collapsed="false">
      <c r="B9" s="32" t="n">
        <v>1</v>
      </c>
      <c r="C9" s="33" t="n">
        <f aca="false">IF(B9&lt;&gt;"n-c",IF($E$4="mensuel",EDATE($E$5,B9),IF($E$4="trimestriel",EDATE($E$5,3*B9),IF($E$4="semestriel",EDATE($E$5,6*B9),EDATE($E$5,12*B9)))),"n-c")</f>
        <v>43132</v>
      </c>
      <c r="D9" s="34" t="n">
        <f aca="false">C3</f>
        <v>55000</v>
      </c>
      <c r="E9" s="34" t="n">
        <f aca="false">IF(B9="n-c","n-c",IF(B9=$K$3,D9-$K$4,D9-K9))</f>
        <v>53472.22</v>
      </c>
      <c r="F9" s="35" t="n">
        <f aca="true">IF(B9&lt;&gt;"n-c",IF($E$3="standard",IF(B9&gt;$K$3,-IPMT($G$3,B9-$K$3,$G$4-$K$3,OFFSET($B$7,MATCH($K$3,$B$8:$B$68),3)),-IPMT($G$3,B9,$G$4,$C$3)+IF(B9=$K$3,$K$4*$K$5,0)),IF($E$3="linear",D9*$G$3,D9*$G$3)+IF(B9=$K$3,$K$4*$K$5,0)),"n-c")</f>
        <v>458.333333333333</v>
      </c>
      <c r="G9" s="35" t="n">
        <f aca="false">IF(ISERROR(F9-ROUND(F9,2)),"n-c",F9-ROUND(F9,2))</f>
        <v>0.00333333333344399</v>
      </c>
      <c r="H9" s="36" t="n">
        <f aca="false">SUM(G9:$G$9)</f>
        <v>0.00333333333344399</v>
      </c>
      <c r="I9" s="37" t="n">
        <f aca="false">IF(H9="n-c","n-c",IF(H9&gt;0.01,0.01,IF(H9&lt;-0.01,-0.01,0)))</f>
        <v>0</v>
      </c>
      <c r="J9" s="38" t="n">
        <f aca="false">IF(I9="n-c","n-c",ROUND(F9,2)+I9)</f>
        <v>458.33</v>
      </c>
      <c r="K9" s="39" t="n">
        <f aca="true">IF(B9="n-c","n-c",IF(B9=$K$3,$K$4,IF(B9=$G$4,D9,ROUND(IF($E$3="standard",IF(B9&gt;$K$3,-PPMT($G$3,B9-$K$3,$G$4-$K$3,OFFSET($B$7,MATCH($K$3,$B$8:$B$68),3)),-PPMT($G$3,B9,$G$4,$C$3)+IF(B9=$K$3,$K$4*$K$5,0)),IF($E$3="linear",IF(B9&gt;$K$3,OFFSET($B$7,MATCH($K$3,$B$8:$B$68),3)/($G$4-$K$3),$C$3/$G$4),IF(B9=$G$4,$C$3-$K$4,0))),2))))</f>
        <v>1527.78</v>
      </c>
      <c r="L9" s="40" t="n">
        <f aca="false">IF(B9="n-c","n-c",SUM($K$9:K9))</f>
        <v>1527.78</v>
      </c>
      <c r="M9" s="40" t="n">
        <f aca="false">IF(B9="n-c","n-c",SUM($J$9:J9))</f>
        <v>458.33</v>
      </c>
      <c r="N9" s="30" t="n">
        <f aca="false">IF(B9="n-c","n-c",J9+K9)</f>
        <v>1986.11</v>
      </c>
      <c r="O9" s="30" t="n">
        <f aca="false">IF(B9&lt;$K$3,N9,IF(B9=$K$3,$K$4+J9+$K$4*$K$5,0))</f>
        <v>1986.11</v>
      </c>
      <c r="P9" s="41"/>
      <c r="Q9" s="32" t="n">
        <v>1</v>
      </c>
      <c r="R9" s="33" t="n">
        <f aca="false">IF(Q9&lt;&gt;"n-c",IF($E$4="mensuel",EDATE($E$5,Q9),IF($E$4="trimestriel",EDATE($E$5,3*Q9),IF($E$4="semestriel",EDATE($E$5,6*Q9),EDATE($E$5,12*Q9)))),"n-c")</f>
        <v>43132</v>
      </c>
      <c r="S9" s="34" t="n">
        <f aca="false">C3</f>
        <v>55000</v>
      </c>
      <c r="T9" s="34" t="n">
        <f aca="false">IF(Q9="n-c","n-c",S9-Z9)</f>
        <v>53472.22</v>
      </c>
      <c r="U9" s="35" t="n">
        <f aca="false">IF(Q9&lt;&gt;"n-c",IF($E$3="standard",-IPMT($G$3,Q9,$G$4,$C$3),IF($E$3="linear",S9*$G$3,S9*$G$3)),"n-c")</f>
        <v>458.333333333333</v>
      </c>
      <c r="V9" s="35" t="n">
        <f aca="false">IF(ISERROR(U9-ROUND(U9,2)),"n-c",U9-ROUND(U9,2))</f>
        <v>0.0033333333333303</v>
      </c>
      <c r="W9" s="36" t="n">
        <f aca="false">SUM($V9:V$9)</f>
        <v>0.0033333333333303</v>
      </c>
      <c r="X9" s="37" t="n">
        <f aca="false">IF(W9="n-c","n-c",IF(W9&gt;0.01,0.01,IF(W9&lt;-0.01,-0.01,0)))</f>
        <v>0</v>
      </c>
      <c r="Y9" s="38" t="n">
        <f aca="false">IF(X9="n-c","n-c",ROUND(U9,2)+X9)</f>
        <v>458.33</v>
      </c>
      <c r="Z9" s="39" t="n">
        <f aca="false">IF(Q9="n-c","n-c",IF(Q9=$G$4,S9,ROUND(IF($E$3="standard",-PPMT($G$3,Q9,$G$4,$C$3),IF($E$3="linear",$C$3/$G$4,IF(Q9=$G$4,$C$3,0))),2)))</f>
        <v>1527.78</v>
      </c>
      <c r="AA9" s="40" t="n">
        <f aca="false">IF(Q9="n-c","n-c",SUM($Z$9:Z9))</f>
        <v>1527.78</v>
      </c>
      <c r="AB9" s="40" t="n">
        <f aca="false">IF(Q9="n-c","n-c",SUM($Y$9:Y9))</f>
        <v>458.33</v>
      </c>
      <c r="AC9" s="30" t="n">
        <f aca="false">IF(Q9="n-c","n-c",Y9+Z9)</f>
        <v>1986.11</v>
      </c>
    </row>
    <row r="10" customFormat="false" ht="16" hidden="false" customHeight="false" outlineLevel="0" collapsed="false">
      <c r="B10" s="32" t="n">
        <f aca="false">IF(ISERROR(IF(B9+1&lt;=$G$4,B9+1,"n-c")),"n-c",IF(B9+1&lt;=$G$4,B9+1,"n-c"))</f>
        <v>2</v>
      </c>
      <c r="C10" s="33" t="n">
        <f aca="false">IF(B10&lt;&gt;"n-c",IF($E$4="mensuel",EDATE($E$5,B10),IF($E$4="trimestriel",EDATE($E$5,3*B10),IF($E$4="semestriel",EDATE($E$5,6*B10),EDATE($E$5,12*B10)))),"n-c")</f>
        <v>43160</v>
      </c>
      <c r="D10" s="34" t="n">
        <f aca="false">IF(B10="n-c","n-c",E9)</f>
        <v>53472.22</v>
      </c>
      <c r="E10" s="34" t="n">
        <f aca="false">IF(B10="n-c","n-c",IF(B10=$K$3,D10-$K$4,D10-K10))</f>
        <v>51944.44</v>
      </c>
      <c r="F10" s="35" t="n">
        <f aca="true">IF(B10&lt;&gt;"n-c",IF($E$3="standard",IF(B10&gt;$K$3,-IPMT($G$3,B10-$K$3,$G$4-$K$3,OFFSET($B$7,MATCH($K$3,$B$8:$B$68),3)),-IPMT($G$3,B10,$G$4,$C$3)+IF(B10=$K$3,$K$4*$K$5,0)),IF($E$3="linear",D10*$G$3,D10*$G$3)+IF(B10=$K$3,$K$4*$K$5,0)),"n-c")</f>
        <v>445.601833333333</v>
      </c>
      <c r="G10" s="36" t="n">
        <f aca="false">IF(ISERROR(F10-ROUND(F10,2)),"n-c",F10-ROUND(F10,2))</f>
        <v>0.00183333333342262</v>
      </c>
      <c r="H10" s="36" t="n">
        <f aca="false">IF(G10="n-c","n-c",SUM(G$9:$G10)-SUM(I9:$I$9))</f>
        <v>0.0051666666668666</v>
      </c>
      <c r="I10" s="37" t="n">
        <f aca="false">IF(H10="n-c","n-c",IF(H10&gt;0.01,0.01,IF(H10&lt;-0.01,-0.01,0)))</f>
        <v>0</v>
      </c>
      <c r="J10" s="38" t="n">
        <f aca="false">IF(I10="n-c","n-c",ROUND(F10,2)+I10)</f>
        <v>445.6</v>
      </c>
      <c r="K10" s="39" t="n">
        <f aca="true">IF(B10="n-c","n-c",IF(B10=$K$3,$K$4,IF(B10=$G$4,D10,ROUND(IF($E$3="standard",IF(B10&gt;$K$3,-PPMT($G$3,B10-$K$3,$G$4-$K$3,OFFSET($B$7,MATCH($K$3,$B$8:$B$68),3)),-PPMT($G$3,B10,$G$4,$C$3)+IF(B10=$K$3,$K$4*$K$5,0)),IF($E$3="linear",IF(B10&gt;$K$3,OFFSET($B$7,MATCH($K$3,$B$8:$B$68),3)/($G$4-$K$3),$C$3/$G$4),IF(B10=$G$4,$C$3-$K$4,0))),2))))</f>
        <v>1527.78</v>
      </c>
      <c r="L10" s="40" t="n">
        <f aca="false">IF(B10="n-c","n-c",SUM($K$9:K10))</f>
        <v>3055.56</v>
      </c>
      <c r="M10" s="40" t="n">
        <f aca="false">IF(B10="n-c","n-c",SUM($J$9:J10))</f>
        <v>903.93</v>
      </c>
      <c r="N10" s="30" t="n">
        <f aca="false">IF(B10="n-c","n-c",J10+K10)</f>
        <v>1973.38</v>
      </c>
      <c r="O10" s="30" t="n">
        <f aca="false">IF(B10&lt;$K$3,N10,IF(B10=$K$3,$K$4+J10+$K$4*$K$5,0))</f>
        <v>1973.38</v>
      </c>
      <c r="P10" s="41"/>
      <c r="Q10" s="32" t="n">
        <f aca="false">IF(ISERROR(IF(Q9+1&lt;=$G$4,Q9+1,"n-c")),"n-c",IF(Q9+1&lt;=$G$4,Q9+1,"n-c"))</f>
        <v>2</v>
      </c>
      <c r="R10" s="33" t="n">
        <f aca="false">IF(Q10&lt;&gt;"n-c",IF($E$4="mensuel",EDATE($E$5,Q10),IF($E$4="trimestriel",EDATE($E$5,3*Q10),IF($E$4="semestriel",EDATE($E$5,6*Q10),EDATE($E$5,12*Q10)))),"n-c")</f>
        <v>43160</v>
      </c>
      <c r="S10" s="34" t="n">
        <f aca="false">IF(Q10="n-c","n-c",T9)</f>
        <v>53472.22</v>
      </c>
      <c r="T10" s="34" t="n">
        <f aca="false">IF(Q10="n-c","n-c",S10-Z10)</f>
        <v>51944.44</v>
      </c>
      <c r="U10" s="35" t="n">
        <f aca="false">IF(Q10&lt;&gt;"n-c",IF($E$3="standard",-IPMT($G$3,Q10,$G$4,$C$3),IF($E$3="linear",S10*$G$3,S10*$G$3)),"n-c")</f>
        <v>445.601833333333</v>
      </c>
      <c r="V10" s="36" t="n">
        <f aca="false">IF(ISERROR(U10-ROUND(U10,2)),"n-c",U10-ROUND(U10,2))</f>
        <v>0.00183333333342262</v>
      </c>
      <c r="W10" s="36" t="n">
        <f aca="false">IF(V10="n-c","n-c",SUM($V$9:V10)-SUM($X9:X$9))</f>
        <v>0.00516666666663923</v>
      </c>
      <c r="X10" s="37" t="n">
        <f aca="false">IF(W10="n-c","n-c",IF(W10&gt;0.01,0.01,IF(W10&lt;-0.01,-0.01,0)))</f>
        <v>0</v>
      </c>
      <c r="Y10" s="38" t="n">
        <f aca="false">IF(X10="n-c","n-c",ROUND(U10,2)+X10)</f>
        <v>445.6</v>
      </c>
      <c r="Z10" s="39" t="n">
        <f aca="false">IF(Q10="n-c","n-c",IF(Q10=$G$4,S10,ROUND(IF($E$3="standard",-PPMT($G$3,Q10,$G$4,$C$3),IF($E$3="linear",$C$3/$G$4,IF(Q10=$G$4,$C$3,0))),2)))</f>
        <v>1527.78</v>
      </c>
      <c r="AA10" s="40" t="n">
        <f aca="false">IF(Q10="n-c","n-c",SUM($Z$9:Z10))</f>
        <v>3055.56</v>
      </c>
      <c r="AB10" s="40" t="n">
        <f aca="false">IF(Q10="n-c","n-c",SUM($Y$9:Y10))</f>
        <v>903.93</v>
      </c>
      <c r="AC10" s="30" t="n">
        <f aca="false">IF(Q10="n-c","n-c",Y10+Z10)</f>
        <v>1973.38</v>
      </c>
    </row>
    <row r="11" customFormat="false" ht="16" hidden="false" customHeight="false" outlineLevel="0" collapsed="false">
      <c r="B11" s="32" t="n">
        <f aca="false">IF(ISERROR(IF(B10+1&lt;=$G$4,B10+1,"n-c")),"n-c",IF(B10+1&lt;=$G$4,B10+1,"n-c"))</f>
        <v>3</v>
      </c>
      <c r="C11" s="33" t="n">
        <f aca="false">IF(B11&lt;&gt;"n-c",IF($E$4="mensuel",EDATE($E$5,B11),IF($E$4="trimestriel",EDATE($E$5,3*B11),IF($E$4="semestriel",EDATE($E$5,6*B11),EDATE($E$5,12*B11)))),"n-c")</f>
        <v>43191</v>
      </c>
      <c r="D11" s="34" t="n">
        <f aca="false">IF(B11="n-c","n-c",E10)</f>
        <v>51944.44</v>
      </c>
      <c r="E11" s="34" t="n">
        <f aca="false">IF(B11="n-c","n-c",IF(B11=$K$3,D11-$K$4,D11-K11))</f>
        <v>26944.44</v>
      </c>
      <c r="F11" s="35" t="n">
        <f aca="true">IF(B11&lt;&gt;"n-c",IF($E$3="standard",IF(B11&gt;$K$3,-IPMT($G$3,B11-$K$3,$G$4-$K$3,OFFSET($B$7,MATCH($K$3,$B$8:$B$68),3)),-IPMT($G$3,B11,$G$4,$C$3)+IF(B11=$K$3,$K$4*$K$5,0)),IF($E$3="linear",D11*$G$3,D11*$G$3)+IF(B11=$K$3,$K$4*$K$5,0)),"n-c")</f>
        <v>1432.87033333333</v>
      </c>
      <c r="G11" s="36" t="n">
        <f aca="false">IF(ISERROR(F11-ROUND(F11,2)),"n-c",F11-ROUND(F11,2))</f>
        <v>0.000333333333628616</v>
      </c>
      <c r="H11" s="36" t="n">
        <f aca="false">IF(G11="n-c","n-c",SUM(G$9:$G11)-SUM(I$9:$I10))</f>
        <v>0.00550000000049522</v>
      </c>
      <c r="I11" s="37" t="n">
        <f aca="false">IF(H11="n-c","n-c",IF(H11&gt;0.01,0.01,IF(H11&lt;-0.01,-0.01,0)))</f>
        <v>0</v>
      </c>
      <c r="J11" s="38" t="n">
        <f aca="false">IF(I11="n-c","n-c",ROUND(F11,2)+I11)</f>
        <v>1432.87</v>
      </c>
      <c r="K11" s="39" t="n">
        <f aca="true">IF(B11="n-c","n-c",IF(B11=$K$3,$K$4,IF(B11=$G$4,D11,ROUND(IF($E$3="standard",IF(B11&gt;$K$3,-PPMT($G$3,B11-$K$3,$G$4-$K$3,OFFSET($B$7,MATCH($K$3,$B$8:$B$68),3)),-PPMT($G$3,B11,$G$4,$C$3)+IF(B11=$K$3,$K$4*$K$5,0)),IF($E$3="linear",IF(B11&gt;$K$3,OFFSET($B$7,MATCH($K$3,$B$8:$B$68),3)/($G$4-$K$3),$C$3/$G$4),IF(B11=$G$4,$C$3-$K$4,0))),2))))</f>
        <v>25000</v>
      </c>
      <c r="L11" s="40" t="n">
        <f aca="false">IF(B11="n-c","n-c",SUM($K$9:K11))</f>
        <v>28055.56</v>
      </c>
      <c r="M11" s="40" t="n">
        <f aca="false">IF(B11="n-c","n-c",SUM($J$9:J11))</f>
        <v>2336.8</v>
      </c>
      <c r="N11" s="30" t="n">
        <f aca="false">IF(B11="n-c","n-c",J11+K11)</f>
        <v>26432.87</v>
      </c>
      <c r="O11" s="30" t="n">
        <f aca="false">IF(B11&lt;$K$3,N11,IF(B11=$K$3,$K$4+J11+$K$4*$K$5,0))</f>
        <v>27432.87</v>
      </c>
      <c r="P11" s="41"/>
      <c r="Q11" s="32" t="n">
        <f aca="false">IF(ISERROR(IF(Q10+1&lt;=$G$4,Q10+1,"n-c")),"n-c",IF(Q10+1&lt;=$G$4,Q10+1,"n-c"))</f>
        <v>3</v>
      </c>
      <c r="R11" s="33" t="n">
        <f aca="false">IF(Q11&lt;&gt;"n-c",IF($E$4="mensuel",EDATE($E$5,Q11),IF($E$4="trimestriel",EDATE($E$5,3*Q11),IF($E$4="semestriel",EDATE($E$5,6*Q11),EDATE($E$5,12*Q11)))),"n-c")</f>
        <v>43191</v>
      </c>
      <c r="S11" s="34" t="n">
        <f aca="false">IF(Q11="n-c","n-c",T10)</f>
        <v>51944.44</v>
      </c>
      <c r="T11" s="34" t="n">
        <f aca="false">IF(Q11="n-c","n-c",S11-Z11)</f>
        <v>50416.66</v>
      </c>
      <c r="U11" s="35" t="n">
        <f aca="false">IF(Q11&lt;&gt;"n-c",IF($E$3="standard",-IPMT($G$3,Q11,$G$4,$C$3),IF($E$3="linear",S11*$G$3,S11*$G$3)),"n-c")</f>
        <v>432.870333333333</v>
      </c>
      <c r="V11" s="36" t="n">
        <f aca="false">IF(ISERROR(U11-ROUND(U11,2)),"n-c",U11-ROUND(U11,2))</f>
        <v>0.000333333333458086</v>
      </c>
      <c r="W11" s="36" t="n">
        <f aca="false">IF(V11="n-c","n-c",SUM($V$9:V11)-SUM($X$9:X10))</f>
        <v>0.00549999999998363</v>
      </c>
      <c r="X11" s="37" t="n">
        <f aca="false">IF(W11="n-c","n-c",IF(W11&gt;0.01,0.01,IF(W11&lt;-0.01,-0.01,0)))</f>
        <v>0</v>
      </c>
      <c r="Y11" s="38" t="n">
        <f aca="false">IF(X11="n-c","n-c",ROUND(U11,2)+X11)</f>
        <v>432.87</v>
      </c>
      <c r="Z11" s="39" t="n">
        <f aca="false">IF(Q11="n-c","n-c",IF(Q11=$G$4,S11,ROUND(IF($E$3="standard",-PPMT($G$3,Q11,$G$4,$C$3),IF($E$3="linear",$C$3/$G$4,IF(Q11=$G$4,$C$3,0))),2)))</f>
        <v>1527.78</v>
      </c>
      <c r="AA11" s="40" t="n">
        <f aca="false">IF(Q11="n-c","n-c",SUM($Z$9:Z11))</f>
        <v>4583.34</v>
      </c>
      <c r="AB11" s="40" t="n">
        <f aca="false">IF(Q11="n-c","n-c",SUM($Y$9:Y11))</f>
        <v>1336.8</v>
      </c>
      <c r="AC11" s="30" t="n">
        <f aca="false">IF(Q11="n-c","n-c",Y11+Z11)</f>
        <v>1960.65</v>
      </c>
    </row>
    <row r="12" customFormat="false" ht="16" hidden="false" customHeight="false" outlineLevel="0" collapsed="false">
      <c r="B12" s="32" t="n">
        <f aca="false">IF(ISERROR(IF(B11+1&lt;=$G$4,B11+1,"n-c")),"n-c",IF(B11+1&lt;=$G$4,B11+1,"n-c"))</f>
        <v>4</v>
      </c>
      <c r="C12" s="33" t="n">
        <f aca="false">IF(B12&lt;&gt;"n-c",IF($E$4="mensuel",EDATE($E$5,B12),IF($E$4="trimestriel",EDATE($E$5,3*B12),IF($E$4="semestriel",EDATE($E$5,6*B12),EDATE($E$5,12*B12)))),"n-c")</f>
        <v>43221</v>
      </c>
      <c r="D12" s="34" t="n">
        <f aca="false">IF(B12="n-c","n-c",E11)</f>
        <v>26944.44</v>
      </c>
      <c r="E12" s="34" t="n">
        <f aca="false">IF(B12="n-c","n-c",IF(B12=$K$3,D12-$K$4,D12-K12))</f>
        <v>26127.94</v>
      </c>
      <c r="F12" s="35" t="n">
        <f aca="true">IF(B12&lt;&gt;"n-c",IF($E$3="standard",IF(B12&gt;$K$3,-IPMT($G$3,B12-$K$3,$G$4-$K$3,OFFSET($B$7,MATCH($K$3,$B$8:$B$68),3)),-IPMT($G$3,B12,$G$4,$C$3)+IF(B12=$K$3,$K$4*$K$5,0)),IF($E$3="linear",D12*$G$3,D12*$G$3)+IF(B12=$K$3,$K$4*$K$5,0)),"n-c")</f>
        <v>224.537</v>
      </c>
      <c r="G12" s="36" t="n">
        <f aca="false">IF(ISERROR(F12-ROUND(F12,2)),"n-c",F12-ROUND(F12,2))</f>
        <v>-0.00299999999992906</v>
      </c>
      <c r="H12" s="36" t="n">
        <f aca="false">IF(G12="n-c","n-c",SUM(G$9:$G12)-SUM(I$9:$I11))</f>
        <v>0.00250000000056616</v>
      </c>
      <c r="I12" s="37" t="n">
        <f aca="false">IF(H12="n-c","n-c",IF(H12&gt;0.01,0.01,IF(H12&lt;-0.01,-0.01,0)))</f>
        <v>0</v>
      </c>
      <c r="J12" s="38" t="n">
        <f aca="false">IF(I12="n-c","n-c",ROUND(F12,2)+I12)</f>
        <v>224.54</v>
      </c>
      <c r="K12" s="39" t="n">
        <f aca="true">IF(B12="n-c","n-c",IF(B12=$K$3,$K$4,IF(B12=$G$4,D12,ROUND(IF($E$3="standard",IF(B12&gt;$K$3,-PPMT($G$3,B12-$K$3,$G$4-$K$3,OFFSET($B$7,MATCH($K$3,$B$8:$B$68),3)),-PPMT($G$3,B12,$G$4,$C$3)+IF(B12=$K$3,$K$4*$K$5,0)),IF($E$3="linear",IF(B12&gt;$K$3,OFFSET($B$7,MATCH($K$3,$B$8:$B$68),3)/($G$4-$K$3),$C$3/$G$4),IF(B12=$G$4,$C$3-$K$4,0))),2))))</f>
        <v>816.5</v>
      </c>
      <c r="L12" s="40" t="n">
        <f aca="false">IF(B12="n-c","n-c",SUM($K$9:K12))</f>
        <v>28872.06</v>
      </c>
      <c r="M12" s="40" t="n">
        <f aca="false">IF(B12="n-c","n-c",SUM($J$9:J12))</f>
        <v>2561.34</v>
      </c>
      <c r="N12" s="30" t="n">
        <f aca="false">IF(B12="n-c","n-c",J12+K12)</f>
        <v>1041.04</v>
      </c>
      <c r="O12" s="30" t="n">
        <f aca="false">IF(B12&lt;$K$3,N12,IF(B12=$K$3,$K$4+J12+$K$4*$K$5,0))</f>
        <v>0</v>
      </c>
      <c r="P12" s="41"/>
      <c r="Q12" s="32" t="n">
        <f aca="false">IF(ISERROR(IF(Q11+1&lt;=$G$4,Q11+1,"n-c")),"n-c",IF(Q11+1&lt;=$G$4,Q11+1,"n-c"))</f>
        <v>4</v>
      </c>
      <c r="R12" s="33" t="n">
        <f aca="false">IF(Q12&lt;&gt;"n-c",IF($E$4="mensuel",EDATE($E$5,Q12),IF($E$4="trimestriel",EDATE($E$5,3*Q12),IF($E$4="semestriel",EDATE($E$5,6*Q12),EDATE($E$5,12*Q12)))),"n-c")</f>
        <v>43221</v>
      </c>
      <c r="S12" s="34" t="n">
        <f aca="false">IF(Q12="n-c","n-c",T11)</f>
        <v>50416.66</v>
      </c>
      <c r="T12" s="34" t="n">
        <f aca="false">IF(Q12="n-c","n-c",S12-Z12)</f>
        <v>48888.88</v>
      </c>
      <c r="U12" s="35" t="n">
        <f aca="false">IF(Q12&lt;&gt;"n-c",IF($E$3="standard",-IPMT($G$3,Q12,$G$4,$C$3),IF($E$3="linear",S12*$G$3,S12*$G$3)),"n-c")</f>
        <v>420.138833333333</v>
      </c>
      <c r="V12" s="36" t="n">
        <f aca="false">IF(ISERROR(U12-ROUND(U12,2)),"n-c",U12-ROUND(U12,2))</f>
        <v>-0.00116666666656329</v>
      </c>
      <c r="W12" s="36" t="n">
        <f aca="false">IF(V12="n-c","n-c",SUM($V$9:V12)-SUM($X$9:X11))</f>
        <v>0.0043333333333635</v>
      </c>
      <c r="X12" s="37" t="n">
        <f aca="false">IF(W12="n-c","n-c",IF(W12&gt;0.01,0.01,IF(W12&lt;-0.01,-0.01,0)))</f>
        <v>0</v>
      </c>
      <c r="Y12" s="38" t="n">
        <f aca="false">IF(X12="n-c","n-c",ROUND(U12,2)+X12)</f>
        <v>420.14</v>
      </c>
      <c r="Z12" s="39" t="n">
        <f aca="false">IF(Q12="n-c","n-c",IF(Q12=$G$4,S12,ROUND(IF($E$3="standard",-PPMT($G$3,Q12,$G$4,$C$3),IF($E$3="linear",$C$3/$G$4,IF(Q12=$G$4,$C$3,0))),2)))</f>
        <v>1527.78</v>
      </c>
      <c r="AA12" s="40" t="n">
        <f aca="false">IF(Q12="n-c","n-c",SUM($Z$9:Z12))</f>
        <v>6111.12</v>
      </c>
      <c r="AB12" s="40" t="n">
        <f aca="false">IF(Q12="n-c","n-c",SUM($Y$9:Y12))</f>
        <v>1756.94</v>
      </c>
      <c r="AC12" s="30" t="n">
        <f aca="false">IF(Q12="n-c","n-c",Y12+Z12)</f>
        <v>1947.92</v>
      </c>
    </row>
    <row r="13" customFormat="false" ht="16" hidden="false" customHeight="false" outlineLevel="0" collapsed="false">
      <c r="B13" s="32" t="n">
        <f aca="false">IF(ISERROR(IF(B12+1&lt;=$G$4,B12+1,"n-c")),"n-c",IF(B12+1&lt;=$G$4,B12+1,"n-c"))</f>
        <v>5</v>
      </c>
      <c r="C13" s="33" t="n">
        <f aca="false">IF(B13&lt;&gt;"n-c",IF($E$4="mensuel",EDATE($E$5,B13),IF($E$4="trimestriel",EDATE($E$5,3*B13),IF($E$4="semestriel",EDATE($E$5,6*B13),EDATE($E$5,12*B13)))),"n-c")</f>
        <v>43252</v>
      </c>
      <c r="D13" s="34" t="n">
        <f aca="false">IF(B13="n-c","n-c",E12)</f>
        <v>26127.94</v>
      </c>
      <c r="E13" s="34" t="n">
        <f aca="false">IF(B13="n-c","n-c",IF(B13=$K$3,D13-$K$4,D13-K13))</f>
        <v>25311.44</v>
      </c>
      <c r="F13" s="35" t="n">
        <f aca="true">IF(B13&lt;&gt;"n-c",IF($E$3="standard",IF(B13&gt;$K$3,-IPMT($G$3,B13-$K$3,$G$4-$K$3,OFFSET($B$7,MATCH($K$3,$B$8:$B$68),3)),-IPMT($G$3,B13,$G$4,$C$3)+IF(B13=$K$3,$K$4*$K$5,0)),IF($E$3="linear",D13*$G$3,D13*$G$3)+IF(B13=$K$3,$K$4*$K$5,0)),"n-c")</f>
        <v>217.732833333333</v>
      </c>
      <c r="G13" s="36" t="n">
        <f aca="false">IF(ISERROR(F13-ROUND(F13,2)),"n-c",F13-ROUND(F13,2))</f>
        <v>0.00283333333339897</v>
      </c>
      <c r="H13" s="36" t="n">
        <f aca="false">IF(G13="n-c","n-c",SUM(G$9:$G13)-SUM(I$9:$I12))</f>
        <v>0.00533333333396513</v>
      </c>
      <c r="I13" s="37" t="n">
        <f aca="false">IF(H13="n-c","n-c",IF(H13&gt;0.01,0.01,IF(H13&lt;-0.01,-0.01,0)))</f>
        <v>0</v>
      </c>
      <c r="J13" s="38" t="n">
        <f aca="false">IF(I13="n-c","n-c",ROUND(F13,2)+I13)</f>
        <v>217.73</v>
      </c>
      <c r="K13" s="39" t="n">
        <f aca="true">IF(B13="n-c","n-c",IF(B13=$K$3,$K$4,IF(B13=$G$4,D13,ROUND(IF($E$3="standard",IF(B13&gt;$K$3,-PPMT($G$3,B13-$K$3,$G$4-$K$3,OFFSET($B$7,MATCH($K$3,$B$8:$B$68),3)),-PPMT($G$3,B13,$G$4,$C$3)+IF(B13=$K$3,$K$4*$K$5,0)),IF($E$3="linear",IF(B13&gt;$K$3,OFFSET($B$7,MATCH($K$3,$B$8:$B$68),3)/($G$4-$K$3),$C$3/$G$4),IF(B13=$G$4,$C$3-$K$4,0))),2))))</f>
        <v>816.5</v>
      </c>
      <c r="L13" s="40" t="n">
        <f aca="false">IF(B13="n-c","n-c",SUM($K$9:K13))</f>
        <v>29688.56</v>
      </c>
      <c r="M13" s="40" t="n">
        <f aca="false">IF(B13="n-c","n-c",SUM($J$9:J13))</f>
        <v>2779.07</v>
      </c>
      <c r="N13" s="30" t="n">
        <f aca="false">IF(B13="n-c","n-c",J13+K13)</f>
        <v>1034.23</v>
      </c>
      <c r="O13" s="30" t="n">
        <f aca="false">IF(B13&lt;$K$3,N13,IF(B13=$K$3,$K$4+J13+$K$4*$K$5,0))</f>
        <v>0</v>
      </c>
      <c r="P13" s="41"/>
      <c r="Q13" s="32" t="n">
        <f aca="false">IF(ISERROR(IF(Q12+1&lt;=$G$4,Q12+1,"n-c")),"n-c",IF(Q12+1&lt;=$G$4,Q12+1,"n-c"))</f>
        <v>5</v>
      </c>
      <c r="R13" s="33" t="n">
        <f aca="false">IF(Q13&lt;&gt;"n-c",IF($E$4="mensuel",EDATE($E$5,Q13),IF($E$4="trimestriel",EDATE($E$5,3*Q13),IF($E$4="semestriel",EDATE($E$5,6*Q13),EDATE($E$5,12*Q13)))),"n-c")</f>
        <v>43252</v>
      </c>
      <c r="S13" s="34" t="n">
        <f aca="false">IF(Q13="n-c","n-c",T12)</f>
        <v>48888.88</v>
      </c>
      <c r="T13" s="34" t="n">
        <f aca="false">IF(Q13="n-c","n-c",S13-Z13)</f>
        <v>47361.1</v>
      </c>
      <c r="U13" s="35" t="n">
        <f aca="false">IF(Q13&lt;&gt;"n-c",IF($E$3="standard",-IPMT($G$3,Q13,$G$4,$C$3),IF($E$3="linear",S13*$G$3,S13*$G$3)),"n-c")</f>
        <v>407.407333333333</v>
      </c>
      <c r="V13" s="36" t="n">
        <f aca="false">IF(ISERROR(U13-ROUND(U13,2)),"n-c",U13-ROUND(U13,2))</f>
        <v>-0.00266666666658466</v>
      </c>
      <c r="W13" s="36" t="n">
        <f aca="false">IF(V13="n-c","n-c",SUM($V$9:V13)-SUM($X$9:X12))</f>
        <v>0.00166666666672199</v>
      </c>
      <c r="X13" s="37" t="n">
        <f aca="false">IF(W13="n-c","n-c",IF(W13&gt;0.01,0.01,IF(W13&lt;-0.01,-0.01,0)))</f>
        <v>0</v>
      </c>
      <c r="Y13" s="38" t="n">
        <f aca="false">IF(X13="n-c","n-c",ROUND(U13,2)+X13)</f>
        <v>407.41</v>
      </c>
      <c r="Z13" s="39" t="n">
        <f aca="false">IF(Q13="n-c","n-c",IF(Q13=$G$4,S13,ROUND(IF($E$3="standard",-PPMT($G$3,Q13,$G$4,$C$3),IF($E$3="linear",$C$3/$G$4,IF(Q13=$G$4,$C$3,0))),2)))</f>
        <v>1527.78</v>
      </c>
      <c r="AA13" s="40" t="n">
        <f aca="false">IF(Q13="n-c","n-c",SUM($Z$9:Z13))</f>
        <v>7638.9</v>
      </c>
      <c r="AB13" s="40" t="n">
        <f aca="false">IF(Q13="n-c","n-c",SUM($Y$9:Y13))</f>
        <v>2164.35</v>
      </c>
      <c r="AC13" s="30" t="n">
        <f aca="false">IF(Q13="n-c","n-c",Y13+Z13)</f>
        <v>1935.19</v>
      </c>
    </row>
    <row r="14" customFormat="false" ht="16" hidden="false" customHeight="false" outlineLevel="0" collapsed="false">
      <c r="B14" s="32" t="n">
        <f aca="false">IF(ISERROR(IF(B13+1&lt;=$G$4,B13+1,"n-c")),"n-c",IF(B13+1&lt;=$G$4,B13+1,"n-c"))</f>
        <v>6</v>
      </c>
      <c r="C14" s="33" t="n">
        <f aca="false">IF(B14&lt;&gt;"n-c",IF($E$4="mensuel",EDATE($E$5,B14),IF($E$4="trimestriel",EDATE($E$5,3*B14),IF($E$4="semestriel",EDATE($E$5,6*B14),EDATE($E$5,12*B14)))),"n-c")</f>
        <v>43282</v>
      </c>
      <c r="D14" s="34" t="n">
        <f aca="false">IF(B14="n-c","n-c",E13)</f>
        <v>25311.44</v>
      </c>
      <c r="E14" s="34" t="n">
        <f aca="false">IF(B14="n-c","n-c",IF(B14=$K$3,D14-$K$4,D14-K14))</f>
        <v>24494.94</v>
      </c>
      <c r="F14" s="35" t="n">
        <f aca="true">IF(B14&lt;&gt;"n-c",IF($E$3="standard",IF(B14&gt;$K$3,-IPMT($G$3,B14-$K$3,$G$4-$K$3,OFFSET($B$7,MATCH($K$3,$B$8:$B$68),3)),-IPMT($G$3,B14,$G$4,$C$3)+IF(B14=$K$3,$K$4*$K$5,0)),IF($E$3="linear",D14*$G$3,D14*$G$3)+IF(B14=$K$3,$K$4*$K$5,0)),"n-c")</f>
        <v>210.928666666667</v>
      </c>
      <c r="G14" s="36" t="n">
        <f aca="false">IF(ISERROR(F14-ROUND(F14,2)),"n-c",F14-ROUND(F14,2))</f>
        <v>-0.00133333333329233</v>
      </c>
      <c r="H14" s="36" t="n">
        <f aca="false">IF(G14="n-c","n-c",SUM(G$9:$G14)-SUM(I$9:$I13))</f>
        <v>0.0040000000006728</v>
      </c>
      <c r="I14" s="37" t="n">
        <f aca="false">IF(H14="n-c","n-c",IF(H14&gt;0.01,0.01,IF(H14&lt;-0.01,-0.01,0)))</f>
        <v>0</v>
      </c>
      <c r="J14" s="38" t="n">
        <f aca="false">IF(I14="n-c","n-c",ROUND(F14,2)+I14)</f>
        <v>210.93</v>
      </c>
      <c r="K14" s="39" t="n">
        <f aca="true">IF(B14="n-c","n-c",IF(B14=$K$3,$K$4,IF(B14=$G$4,D14,ROUND(IF($E$3="standard",IF(B14&gt;$K$3,-PPMT($G$3,B14-$K$3,$G$4-$K$3,OFFSET($B$7,MATCH($K$3,$B$8:$B$68),3)),-PPMT($G$3,B14,$G$4,$C$3)+IF(B14=$K$3,$K$4*$K$5,0)),IF($E$3="linear",IF(B14&gt;$K$3,OFFSET($B$7,MATCH($K$3,$B$8:$B$68),3)/($G$4-$K$3),$C$3/$G$4),IF(B14=$G$4,$C$3-$K$4,0))),2))))</f>
        <v>816.5</v>
      </c>
      <c r="L14" s="40" t="n">
        <f aca="false">IF(B14="n-c","n-c",SUM($K$9:K14))</f>
        <v>30505.06</v>
      </c>
      <c r="M14" s="40" t="n">
        <f aca="false">IF(B14="n-c","n-c",SUM($J$9:J14))</f>
        <v>2990</v>
      </c>
      <c r="N14" s="30" t="n">
        <f aca="false">IF(B14="n-c","n-c",J14+K14)</f>
        <v>1027.43</v>
      </c>
      <c r="O14" s="30" t="n">
        <f aca="false">IF(B14&lt;$K$3,N14,IF(B14=$K$3,$K$4+J14+$K$4*$K$5,0))</f>
        <v>0</v>
      </c>
      <c r="P14" s="41"/>
      <c r="Q14" s="32" t="n">
        <f aca="false">IF(ISERROR(IF(Q13+1&lt;=$G$4,Q13+1,"n-c")),"n-c",IF(Q13+1&lt;=$G$4,Q13+1,"n-c"))</f>
        <v>6</v>
      </c>
      <c r="R14" s="33" t="n">
        <f aca="false">IF(Q14&lt;&gt;"n-c",IF($E$4="mensuel",EDATE($E$5,Q14),IF($E$4="trimestriel",EDATE($E$5,3*Q14),IF($E$4="semestriel",EDATE($E$5,6*Q14),EDATE($E$5,12*Q14)))),"n-c")</f>
        <v>43282</v>
      </c>
      <c r="S14" s="34" t="n">
        <f aca="false">IF(Q14="n-c","n-c",T13)</f>
        <v>47361.1</v>
      </c>
      <c r="T14" s="34" t="n">
        <f aca="false">IF(Q14="n-c","n-c",S14-Z14)</f>
        <v>45833.32</v>
      </c>
      <c r="U14" s="35" t="n">
        <f aca="false">IF(Q14&lt;&gt;"n-c",IF($E$3="standard",-IPMT($G$3,Q14,$G$4,$C$3),IF($E$3="linear",S14*$G$3,S14*$G$3)),"n-c")</f>
        <v>394.675833333333</v>
      </c>
      <c r="V14" s="36" t="n">
        <f aca="false">IF(ISERROR(U14-ROUND(U14,2)),"n-c",U14-ROUND(U14,2))</f>
        <v>-0.00416666666654919</v>
      </c>
      <c r="W14" s="36" t="n">
        <f aca="false">IF(V14="n-c","n-c",SUM($V$9:V14)-SUM($X$9:X13))</f>
        <v>-0.00249999999988404</v>
      </c>
      <c r="X14" s="37" t="n">
        <f aca="false">IF(W14="n-c","n-c",IF(W14&gt;0.01,0.01,IF(W14&lt;-0.01,-0.01,0)))</f>
        <v>0</v>
      </c>
      <c r="Y14" s="38" t="n">
        <f aca="false">IF(X14="n-c","n-c",ROUND(U14,2)+X14)</f>
        <v>394.68</v>
      </c>
      <c r="Z14" s="39" t="n">
        <f aca="false">IF(Q14="n-c","n-c",IF(Q14=$G$4,S14,ROUND(IF($E$3="standard",-PPMT($G$3,Q14,$G$4,$C$3),IF($E$3="linear",$C$3/$G$4,IF(Q14=$G$4,$C$3,0))),2)))</f>
        <v>1527.78</v>
      </c>
      <c r="AA14" s="40" t="n">
        <f aca="false">IF(Q14="n-c","n-c",SUM($Z$9:Z14))</f>
        <v>9166.68</v>
      </c>
      <c r="AB14" s="40" t="n">
        <f aca="false">IF(Q14="n-c","n-c",SUM($Y$9:Y14))</f>
        <v>2559.03</v>
      </c>
      <c r="AC14" s="30" t="n">
        <f aca="false">IF(Q14="n-c","n-c",Y14+Z14)</f>
        <v>1922.46</v>
      </c>
    </row>
    <row r="15" customFormat="false" ht="16" hidden="false" customHeight="false" outlineLevel="0" collapsed="false">
      <c r="B15" s="32" t="n">
        <f aca="false">IF(ISERROR(IF(B14+1&lt;=$G$4,B14+1,"n-c")),"n-c",IF(B14+1&lt;=$G$4,B14+1,"n-c"))</f>
        <v>7</v>
      </c>
      <c r="C15" s="33" t="n">
        <f aca="false">IF(B15&lt;&gt;"n-c",IF($E$4="mensuel",EDATE($E$5,B15),IF($E$4="trimestriel",EDATE($E$5,3*B15),IF($E$4="semestriel",EDATE($E$5,6*B15),EDATE($E$5,12*B15)))),"n-c")</f>
        <v>43313</v>
      </c>
      <c r="D15" s="34" t="n">
        <f aca="false">IF(B15="n-c","n-c",E14)</f>
        <v>24494.94</v>
      </c>
      <c r="E15" s="34" t="n">
        <f aca="false">IF(B15="n-c","n-c",IF(B15=$K$3,D15-$K$4,D15-K15))</f>
        <v>23678.44</v>
      </c>
      <c r="F15" s="35" t="n">
        <f aca="true">IF(B15&lt;&gt;"n-c",IF($E$3="standard",IF(B15&gt;$K$3,-IPMT($G$3,B15-$K$3,$G$4-$K$3,OFFSET($B$7,MATCH($K$3,$B$8:$B$68),3)),-IPMT($G$3,B15,$G$4,$C$3)+IF(B15=$K$3,$K$4*$K$5,0)),IF($E$3="linear",D15*$G$3,D15*$G$3)+IF(B15=$K$3,$K$4*$K$5,0)),"n-c")</f>
        <v>204.1245</v>
      </c>
      <c r="G15" s="36" t="n">
        <f aca="false">IF(ISERROR(F15-ROUND(F15,2)),"n-c",F15-ROUND(F15,2))</f>
        <v>0.00450000000006412</v>
      </c>
      <c r="H15" s="36" t="n">
        <f aca="false">IF(G15="n-c","n-c",SUM(G$9:$G15)-SUM(I$9:$I14))</f>
        <v>0.00850000000073692</v>
      </c>
      <c r="I15" s="37" t="n">
        <f aca="false">IF(H15="n-c","n-c",IF(H15&gt;0.01,0.01,IF(H15&lt;-0.01,-0.01,0)))</f>
        <v>0</v>
      </c>
      <c r="J15" s="38" t="n">
        <f aca="false">IF(I15="n-c","n-c",ROUND(F15,2)+I15)</f>
        <v>204.12</v>
      </c>
      <c r="K15" s="39" t="n">
        <f aca="true">IF(B15="n-c","n-c",IF(B15=$K$3,$K$4,IF(B15=$G$4,D15,ROUND(IF($E$3="standard",IF(B15&gt;$K$3,-PPMT($G$3,B15-$K$3,$G$4-$K$3,OFFSET($B$7,MATCH($K$3,$B$8:$B$68),3)),-PPMT($G$3,B15,$G$4,$C$3)+IF(B15=$K$3,$K$4*$K$5,0)),IF($E$3="linear",IF(B15&gt;$K$3,OFFSET($B$7,MATCH($K$3,$B$8:$B$68),3)/($G$4-$K$3),$C$3/$G$4),IF(B15=$G$4,$C$3-$K$4,0))),2))))</f>
        <v>816.5</v>
      </c>
      <c r="L15" s="40" t="n">
        <f aca="false">IF(B15="n-c","n-c",SUM($K$9:K15))</f>
        <v>31321.56</v>
      </c>
      <c r="M15" s="40" t="n">
        <f aca="false">IF(B15="n-c","n-c",SUM($J$9:J15))</f>
        <v>3194.12</v>
      </c>
      <c r="N15" s="30" t="n">
        <f aca="false">IF(B15="n-c","n-c",J15+K15)</f>
        <v>1020.62</v>
      </c>
      <c r="O15" s="30" t="n">
        <f aca="false">IF(B15&lt;$K$3,N15,IF(B15=$K$3,$K$4+J15+$K$4*$K$5,0))</f>
        <v>0</v>
      </c>
      <c r="P15" s="41"/>
      <c r="Q15" s="32" t="n">
        <f aca="false">IF(ISERROR(IF(Q14+1&lt;=$G$4,Q14+1,"n-c")),"n-c",IF(Q14+1&lt;=$G$4,Q14+1,"n-c"))</f>
        <v>7</v>
      </c>
      <c r="R15" s="33" t="n">
        <f aca="false">IF(Q15&lt;&gt;"n-c",IF($E$4="mensuel",EDATE($E$5,Q15),IF($E$4="trimestriel",EDATE($E$5,3*Q15),IF($E$4="semestriel",EDATE($E$5,6*Q15),EDATE($E$5,12*Q15)))),"n-c")</f>
        <v>43313</v>
      </c>
      <c r="S15" s="34" t="n">
        <f aca="false">IF(Q15="n-c","n-c",T14)</f>
        <v>45833.32</v>
      </c>
      <c r="T15" s="34" t="n">
        <f aca="false">IF(Q15="n-c","n-c",S15-Z15)</f>
        <v>44305.54</v>
      </c>
      <c r="U15" s="35" t="n">
        <f aca="false">IF(Q15&lt;&gt;"n-c",IF($E$3="standard",-IPMT($G$3,Q15,$G$4,$C$3),IF($E$3="linear",S15*$G$3,S15*$G$3)),"n-c")</f>
        <v>381.944333333333</v>
      </c>
      <c r="V15" s="36" t="n">
        <f aca="false">IF(ISERROR(U15-ROUND(U15,2)),"n-c",U15-ROUND(U15,2))</f>
        <v>0.00433333333347719</v>
      </c>
      <c r="W15" s="36" t="n">
        <f aca="false">IF(V15="n-c","n-c",SUM($V$9:V15)-SUM($X$9:X14))</f>
        <v>0.00183333333347946</v>
      </c>
      <c r="X15" s="37" t="n">
        <f aca="false">IF(W15="n-c","n-c",IF(W15&gt;0.01,0.01,IF(W15&lt;-0.01,-0.01,0)))</f>
        <v>0</v>
      </c>
      <c r="Y15" s="38" t="n">
        <f aca="false">IF(X15="n-c","n-c",ROUND(U15,2)+X15)</f>
        <v>381.94</v>
      </c>
      <c r="Z15" s="39" t="n">
        <f aca="false">IF(Q15="n-c","n-c",IF(Q15=$G$4,S15,ROUND(IF($E$3="standard",-PPMT($G$3,Q15,$G$4,$C$3),IF($E$3="linear",$C$3/$G$4,IF(Q15=$G$4,$C$3,0))),2)))</f>
        <v>1527.78</v>
      </c>
      <c r="AA15" s="40" t="n">
        <f aca="false">IF(Q15="n-c","n-c",SUM($Z$9:Z15))</f>
        <v>10694.46</v>
      </c>
      <c r="AB15" s="40" t="n">
        <f aca="false">IF(Q15="n-c","n-c",SUM($Y$9:Y15))</f>
        <v>2940.97</v>
      </c>
      <c r="AC15" s="30" t="n">
        <f aca="false">IF(Q15="n-c","n-c",Y15+Z15)</f>
        <v>1909.72</v>
      </c>
    </row>
    <row r="16" customFormat="false" ht="16" hidden="false" customHeight="false" outlineLevel="0" collapsed="false">
      <c r="B16" s="32" t="n">
        <f aca="false">IF(ISERROR(IF(B15+1&lt;=$G$4,B15+1,"n-c")),"n-c",IF(B15+1&lt;=$G$4,B15+1,"n-c"))</f>
        <v>8</v>
      </c>
      <c r="C16" s="33" t="n">
        <f aca="false">IF(B16&lt;&gt;"n-c",IF($E$4="mensuel",EDATE($E$5,B16),IF($E$4="trimestriel",EDATE($E$5,3*B16),IF($E$4="semestriel",EDATE($E$5,6*B16),EDATE($E$5,12*B16)))),"n-c")</f>
        <v>43344</v>
      </c>
      <c r="D16" s="34" t="n">
        <f aca="false">IF(B16="n-c","n-c",E15)</f>
        <v>23678.44</v>
      </c>
      <c r="E16" s="34" t="n">
        <f aca="false">IF(B16="n-c","n-c",IF(B16=$K$3,D16-$K$4,D16-K16))</f>
        <v>22861.94</v>
      </c>
      <c r="F16" s="35" t="n">
        <f aca="true">IF(B16&lt;&gt;"n-c",IF($E$3="standard",IF(B16&gt;$K$3,-IPMT($G$3,B16-$K$3,$G$4-$K$3,OFFSET($B$7,MATCH($K$3,$B$8:$B$68),3)),-IPMT($G$3,B16,$G$4,$C$3)+IF(B16=$K$3,$K$4*$K$5,0)),IF($E$3="linear",D16*$G$3,D16*$G$3)+IF(B16=$K$3,$K$4*$K$5,0)),"n-c")</f>
        <v>197.320333333333</v>
      </c>
      <c r="G16" s="36" t="n">
        <f aca="false">IF(ISERROR(F16-ROUND(F16,2)),"n-c",F16-ROUND(F16,2))</f>
        <v>0.000333333333401242</v>
      </c>
      <c r="H16" s="36" t="n">
        <f aca="false">IF(G16="n-c","n-c",SUM(G$9:$G16)-SUM(I$9:$I15))</f>
        <v>0.00883333333413816</v>
      </c>
      <c r="I16" s="37" t="n">
        <f aca="false">IF(H16="n-c","n-c",IF(H16&gt;0.01,0.01,IF(H16&lt;-0.01,-0.01,0)))</f>
        <v>0</v>
      </c>
      <c r="J16" s="38" t="n">
        <f aca="false">IF(I16="n-c","n-c",ROUND(F16,2)+I16)</f>
        <v>197.32</v>
      </c>
      <c r="K16" s="39" t="n">
        <f aca="true">IF(B16="n-c","n-c",IF(B16=$K$3,$K$4,IF(B16=$G$4,D16,ROUND(IF($E$3="standard",IF(B16&gt;$K$3,-PPMT($G$3,B16-$K$3,$G$4-$K$3,OFFSET($B$7,MATCH($K$3,$B$8:$B$68),3)),-PPMT($G$3,B16,$G$4,$C$3)+IF(B16=$K$3,$K$4*$K$5,0)),IF($E$3="linear",IF(B16&gt;$K$3,OFFSET($B$7,MATCH($K$3,$B$8:$B$68),3)/($G$4-$K$3),$C$3/$G$4),IF(B16=$G$4,$C$3-$K$4,0))),2))))</f>
        <v>816.5</v>
      </c>
      <c r="L16" s="40" t="n">
        <f aca="false">IF(B16="n-c","n-c",SUM($K$9:K16))</f>
        <v>32138.06</v>
      </c>
      <c r="M16" s="40" t="n">
        <f aca="false">IF(B16="n-c","n-c",SUM($J$9:J16))</f>
        <v>3391.44</v>
      </c>
      <c r="N16" s="30" t="n">
        <f aca="false">IF(B16="n-c","n-c",J16+K16)</f>
        <v>1013.82</v>
      </c>
      <c r="O16" s="30" t="n">
        <f aca="false">IF(B16&lt;$K$3,N16,IF(B16=$K$3,$K$4+J16+$K$4*$K$5,0))</f>
        <v>0</v>
      </c>
      <c r="P16" s="41"/>
      <c r="Q16" s="32" t="n">
        <f aca="false">IF(ISERROR(IF(Q15+1&lt;=$G$4,Q15+1,"n-c")),"n-c",IF(Q15+1&lt;=$G$4,Q15+1,"n-c"))</f>
        <v>8</v>
      </c>
      <c r="R16" s="33" t="n">
        <f aca="false">IF(Q16&lt;&gt;"n-c",IF($E$4="mensuel",EDATE($E$5,Q16),IF($E$4="trimestriel",EDATE($E$5,3*Q16),IF($E$4="semestriel",EDATE($E$5,6*Q16),EDATE($E$5,12*Q16)))),"n-c")</f>
        <v>43344</v>
      </c>
      <c r="S16" s="34" t="n">
        <f aca="false">IF(Q16="n-c","n-c",T15)</f>
        <v>44305.54</v>
      </c>
      <c r="T16" s="34" t="n">
        <f aca="false">IF(Q16="n-c","n-c",S16-Z16)</f>
        <v>42777.76</v>
      </c>
      <c r="U16" s="35" t="n">
        <f aca="false">IF(Q16&lt;&gt;"n-c",IF($E$3="standard",-IPMT($G$3,Q16,$G$4,$C$3),IF($E$3="linear",S16*$G$3,S16*$G$3)),"n-c")</f>
        <v>369.212833333333</v>
      </c>
      <c r="V16" s="36" t="n">
        <f aca="false">IF(ISERROR(U16-ROUND(U16,2)),"n-c",U16-ROUND(U16,2))</f>
        <v>0.00283333333351266</v>
      </c>
      <c r="W16" s="36" t="n">
        <f aca="false">IF(V16="n-c","n-c",SUM($V$9:V16)-SUM($X$9:X15))</f>
        <v>0.00466666666687843</v>
      </c>
      <c r="X16" s="37" t="n">
        <f aca="false">IF(W16="n-c","n-c",IF(W16&gt;0.01,0.01,IF(W16&lt;-0.01,-0.01,0)))</f>
        <v>0</v>
      </c>
      <c r="Y16" s="38" t="n">
        <f aca="false">IF(X16="n-c","n-c",ROUND(U16,2)+X16)</f>
        <v>369.21</v>
      </c>
      <c r="Z16" s="39" t="n">
        <f aca="false">IF(Q16="n-c","n-c",IF(Q16=$G$4,S16,ROUND(IF($E$3="standard",-PPMT($G$3,Q16,$G$4,$C$3),IF($E$3="linear",$C$3/$G$4,IF(Q16=$G$4,$C$3,0))),2)))</f>
        <v>1527.78</v>
      </c>
      <c r="AA16" s="40" t="n">
        <f aca="false">IF(Q16="n-c","n-c",SUM($Z$9:Z16))</f>
        <v>12222.24</v>
      </c>
      <c r="AB16" s="40" t="n">
        <f aca="false">IF(Q16="n-c","n-c",SUM($Y$9:Y16))</f>
        <v>3310.18</v>
      </c>
      <c r="AC16" s="30" t="n">
        <f aca="false">IF(Q16="n-c","n-c",Y16+Z16)</f>
        <v>1896.99</v>
      </c>
    </row>
    <row r="17" customFormat="false" ht="16" hidden="false" customHeight="false" outlineLevel="0" collapsed="false">
      <c r="B17" s="32" t="n">
        <f aca="false">IF(ISERROR(IF(B16+1&lt;=$G$4,B16+1,"n-c")),"n-c",IF(B16+1&lt;=$G$4,B16+1,"n-c"))</f>
        <v>9</v>
      </c>
      <c r="C17" s="33" t="n">
        <f aca="false">IF(B17&lt;&gt;"n-c",IF($E$4="mensuel",EDATE($E$5,B17),IF($E$4="trimestriel",EDATE($E$5,3*B17),IF($E$4="semestriel",EDATE($E$5,6*B17),EDATE($E$5,12*B17)))),"n-c")</f>
        <v>43374</v>
      </c>
      <c r="D17" s="34" t="n">
        <f aca="false">IF(B17="n-c","n-c",E16)</f>
        <v>22861.94</v>
      </c>
      <c r="E17" s="34" t="n">
        <f aca="false">IF(B17="n-c","n-c",IF(B17=$K$3,D17-$K$4,D17-K17))</f>
        <v>22045.44</v>
      </c>
      <c r="F17" s="35" t="n">
        <f aca="true">IF(B17&lt;&gt;"n-c",IF($E$3="standard",IF(B17&gt;$K$3,-IPMT($G$3,B17-$K$3,$G$4-$K$3,OFFSET($B$7,MATCH($K$3,$B$8:$B$68),3)),-IPMT($G$3,B17,$G$4,$C$3)+IF(B17=$K$3,$K$4*$K$5,0)),IF($E$3="linear",D17*$G$3,D17*$G$3)+IF(B17=$K$3,$K$4*$K$5,0)),"n-c")</f>
        <v>190.516166666667</v>
      </c>
      <c r="G17" s="36" t="n">
        <f aca="false">IF(ISERROR(F17-ROUND(F17,2)),"n-c",F17-ROUND(F17,2))</f>
        <v>-0.00383333333329006</v>
      </c>
      <c r="H17" s="36" t="n">
        <f aca="false">IF(G17="n-c","n-c",SUM(G$9:$G17)-SUM(I$9:$I16))</f>
        <v>0.0050000000008481</v>
      </c>
      <c r="I17" s="37" t="n">
        <f aca="false">IF(H17="n-c","n-c",IF(H17&gt;0.01,0.01,IF(H17&lt;-0.01,-0.01,0)))</f>
        <v>0</v>
      </c>
      <c r="J17" s="38" t="n">
        <f aca="false">IF(I17="n-c","n-c",ROUND(F17,2)+I17)</f>
        <v>190.52</v>
      </c>
      <c r="K17" s="39" t="n">
        <f aca="true">IF(B17="n-c","n-c",IF(B17=$K$3,$K$4,IF(B17=$G$4,D17,ROUND(IF($E$3="standard",IF(B17&gt;$K$3,-PPMT($G$3,B17-$K$3,$G$4-$K$3,OFFSET($B$7,MATCH($K$3,$B$8:$B$68),3)),-PPMT($G$3,B17,$G$4,$C$3)+IF(B17=$K$3,$K$4*$K$5,0)),IF($E$3="linear",IF(B17&gt;$K$3,OFFSET($B$7,MATCH($K$3,$B$8:$B$68),3)/($G$4-$K$3),$C$3/$G$4),IF(B17=$G$4,$C$3-$K$4,0))),2))))</f>
        <v>816.5</v>
      </c>
      <c r="L17" s="40" t="n">
        <f aca="false">IF(B17="n-c","n-c",SUM($K$9:K17))</f>
        <v>32954.56</v>
      </c>
      <c r="M17" s="40" t="n">
        <f aca="false">IF(B17="n-c","n-c",SUM($J$9:J17))</f>
        <v>3581.96</v>
      </c>
      <c r="N17" s="30" t="n">
        <f aca="false">IF(B17="n-c","n-c",J17+K17)</f>
        <v>1007.02</v>
      </c>
      <c r="O17" s="30" t="n">
        <f aca="false">IF(B17&lt;$K$3,N17,IF(B17=$K$3,$K$4+J17+$K$4*$K$5,0))</f>
        <v>0</v>
      </c>
      <c r="P17" s="41"/>
      <c r="Q17" s="32" t="n">
        <f aca="false">IF(ISERROR(IF(Q16+1&lt;=$G$4,Q16+1,"n-c")),"n-c",IF(Q16+1&lt;=$G$4,Q16+1,"n-c"))</f>
        <v>9</v>
      </c>
      <c r="R17" s="33" t="n">
        <f aca="false">IF(Q17&lt;&gt;"n-c",IF($E$4="mensuel",EDATE($E$5,Q17),IF($E$4="trimestriel",EDATE($E$5,3*Q17),IF($E$4="semestriel",EDATE($E$5,6*Q17),EDATE($E$5,12*Q17)))),"n-c")</f>
        <v>43374</v>
      </c>
      <c r="S17" s="34" t="n">
        <f aca="false">IF(Q17="n-c","n-c",T16)</f>
        <v>42777.76</v>
      </c>
      <c r="T17" s="34" t="n">
        <f aca="false">IF(Q17="n-c","n-c",S17-Z17)</f>
        <v>41249.98</v>
      </c>
      <c r="U17" s="35" t="n">
        <f aca="false">IF(Q17&lt;&gt;"n-c",IF($E$3="standard",-IPMT($G$3,Q17,$G$4,$C$3),IF($E$3="linear",S17*$G$3,S17*$G$3)),"n-c")</f>
        <v>356.481333333333</v>
      </c>
      <c r="V17" s="36" t="n">
        <f aca="false">IF(ISERROR(U17-ROUND(U17,2)),"n-c",U17-ROUND(U17,2))</f>
        <v>0.00133333333343444</v>
      </c>
      <c r="W17" s="36" t="n">
        <f aca="false">IF(V17="n-c","n-c",SUM($V$9:V17)-SUM($X$9:X16))</f>
        <v>0.00600000000025602</v>
      </c>
      <c r="X17" s="37" t="n">
        <f aca="false">IF(W17="n-c","n-c",IF(W17&gt;0.01,0.01,IF(W17&lt;-0.01,-0.01,0)))</f>
        <v>0</v>
      </c>
      <c r="Y17" s="38" t="n">
        <f aca="false">IF(X17="n-c","n-c",ROUND(U17,2)+X17)</f>
        <v>356.48</v>
      </c>
      <c r="Z17" s="39" t="n">
        <f aca="false">IF(Q17="n-c","n-c",IF(Q17=$G$4,S17,ROUND(IF($E$3="standard",-PPMT($G$3,Q17,$G$4,$C$3),IF($E$3="linear",$C$3/$G$4,IF(Q17=$G$4,$C$3,0))),2)))</f>
        <v>1527.78</v>
      </c>
      <c r="AA17" s="40" t="n">
        <f aca="false">IF(Q17="n-c","n-c",SUM($Z$9:Z17))</f>
        <v>13750.02</v>
      </c>
      <c r="AB17" s="40" t="n">
        <f aca="false">IF(Q17="n-c","n-c",SUM($Y$9:Y17))</f>
        <v>3666.66</v>
      </c>
      <c r="AC17" s="30" t="n">
        <f aca="false">IF(Q17="n-c","n-c",Y17+Z17)</f>
        <v>1884.26</v>
      </c>
    </row>
    <row r="18" customFormat="false" ht="16" hidden="false" customHeight="false" outlineLevel="0" collapsed="false">
      <c r="B18" s="32" t="n">
        <f aca="false">IF(ISERROR(IF(B17+1&lt;=$G$4,B17+1,"n-c")),"n-c",IF(B17+1&lt;=$G$4,B17+1,"n-c"))</f>
        <v>10</v>
      </c>
      <c r="C18" s="33" t="n">
        <f aca="false">IF(B18&lt;&gt;"n-c",IF($E$4="mensuel",EDATE($E$5,B18),IF($E$4="trimestriel",EDATE($E$5,3*B18),IF($E$4="semestriel",EDATE($E$5,6*B18),EDATE($E$5,12*B18)))),"n-c")</f>
        <v>43405</v>
      </c>
      <c r="D18" s="34" t="n">
        <f aca="false">IF(B18="n-c","n-c",E17)</f>
        <v>22045.44</v>
      </c>
      <c r="E18" s="34" t="n">
        <f aca="false">IF(B18="n-c","n-c",IF(B18=$K$3,D18-$K$4,D18-K18))</f>
        <v>21228.94</v>
      </c>
      <c r="F18" s="35" t="n">
        <f aca="true">IF(B18&lt;&gt;"n-c",IF($E$3="standard",IF(B18&gt;$K$3,-IPMT($G$3,B18-$K$3,$G$4-$K$3,OFFSET($B$7,MATCH($K$3,$B$8:$B$68),3)),-IPMT($G$3,B18,$G$4,$C$3)+IF(B18=$K$3,$K$4*$K$5,0)),IF($E$3="linear",D18*$G$3,D18*$G$3)+IF(B18=$K$3,$K$4*$K$5,0)),"n-c")</f>
        <v>183.712</v>
      </c>
      <c r="G18" s="36" t="n">
        <f aca="false">IF(ISERROR(F18-ROUND(F18,2)),"n-c",F18-ROUND(F18,2))</f>
        <v>0.00200000000003797</v>
      </c>
      <c r="H18" s="36" t="n">
        <f aca="false">IF(G18="n-c","n-c",SUM(G$9:$G18)-SUM(I$9:$I17))</f>
        <v>0.00700000000088608</v>
      </c>
      <c r="I18" s="37" t="n">
        <f aca="false">IF(H18="n-c","n-c",IF(H18&gt;0.01,0.01,IF(H18&lt;-0.01,-0.01,0)))</f>
        <v>0</v>
      </c>
      <c r="J18" s="38" t="n">
        <f aca="false">IF(I18="n-c","n-c",ROUND(F18,2)+I18)</f>
        <v>183.71</v>
      </c>
      <c r="K18" s="39" t="n">
        <f aca="true">IF(B18="n-c","n-c",IF(B18=$K$3,$K$4,IF(B18=$G$4,D18,ROUND(IF($E$3="standard",IF(B18&gt;$K$3,-PPMT($G$3,B18-$K$3,$G$4-$K$3,OFFSET($B$7,MATCH($K$3,$B$8:$B$68),3)),-PPMT($G$3,B18,$G$4,$C$3)+IF(B18=$K$3,$K$4*$K$5,0)),IF($E$3="linear",IF(B18&gt;$K$3,OFFSET($B$7,MATCH($K$3,$B$8:$B$68),3)/($G$4-$K$3),$C$3/$G$4),IF(B18=$G$4,$C$3-$K$4,0))),2))))</f>
        <v>816.5</v>
      </c>
      <c r="L18" s="40" t="n">
        <f aca="false">IF(B18="n-c","n-c",SUM($K$9:K18))</f>
        <v>33771.06</v>
      </c>
      <c r="M18" s="40" t="n">
        <f aca="false">IF(B18="n-c","n-c",SUM($J$9:J18))</f>
        <v>3765.67</v>
      </c>
      <c r="N18" s="30" t="n">
        <f aca="false">IF(B18="n-c","n-c",J18+K18)</f>
        <v>1000.21</v>
      </c>
      <c r="O18" s="30" t="n">
        <f aca="false">IF(B18&lt;$K$3,N18,IF(B18=$K$3,$K$4+J18+$K$4*$K$5,0))</f>
        <v>0</v>
      </c>
      <c r="P18" s="41"/>
      <c r="Q18" s="32" t="n">
        <f aca="false">IF(ISERROR(IF(Q17+1&lt;=$G$4,Q17+1,"n-c")),"n-c",IF(Q17+1&lt;=$G$4,Q17+1,"n-c"))</f>
        <v>10</v>
      </c>
      <c r="R18" s="33" t="n">
        <f aca="false">IF(Q18&lt;&gt;"n-c",IF($E$4="mensuel",EDATE($E$5,Q18),IF($E$4="trimestriel",EDATE($E$5,3*Q18),IF($E$4="semestriel",EDATE($E$5,6*Q18),EDATE($E$5,12*Q18)))),"n-c")</f>
        <v>43405</v>
      </c>
      <c r="S18" s="34" t="n">
        <f aca="false">IF(Q18="n-c","n-c",T17)</f>
        <v>41249.98</v>
      </c>
      <c r="T18" s="34" t="n">
        <f aca="false">IF(Q18="n-c","n-c",S18-Z18)</f>
        <v>39722.2</v>
      </c>
      <c r="U18" s="35" t="n">
        <f aca="false">IF(Q18&lt;&gt;"n-c",IF($E$3="standard",-IPMT($G$3,Q18,$G$4,$C$3),IF($E$3="linear",S18*$G$3,S18*$G$3)),"n-c")</f>
        <v>343.749833333333</v>
      </c>
      <c r="V18" s="36" t="n">
        <f aca="false">IF(ISERROR(U18-ROUND(U18,2)),"n-c",U18-ROUND(U18,2))</f>
        <v>-0.000166666666530091</v>
      </c>
      <c r="W18" s="36" t="n">
        <f aca="false">IF(V18="n-c","n-c",SUM($V$9:V18)-SUM($X$9:X17))</f>
        <v>0.00583333333366909</v>
      </c>
      <c r="X18" s="37" t="n">
        <f aca="false">IF(W18="n-c","n-c",IF(W18&gt;0.01,0.01,IF(W18&lt;-0.01,-0.01,0)))</f>
        <v>0</v>
      </c>
      <c r="Y18" s="38" t="n">
        <f aca="false">IF(X18="n-c","n-c",ROUND(U18,2)+X18)</f>
        <v>343.75</v>
      </c>
      <c r="Z18" s="39" t="n">
        <f aca="false">IF(Q18="n-c","n-c",IF(Q18=$G$4,S18,ROUND(IF($E$3="standard",-PPMT($G$3,Q18,$G$4,$C$3),IF($E$3="linear",$C$3/$G$4,IF(Q18=$G$4,$C$3,0))),2)))</f>
        <v>1527.78</v>
      </c>
      <c r="AA18" s="40" t="n">
        <f aca="false">IF(Q18="n-c","n-c",SUM($Z$9:Z18))</f>
        <v>15277.8</v>
      </c>
      <c r="AB18" s="40" t="n">
        <f aca="false">IF(Q18="n-c","n-c",SUM($Y$9:Y18))</f>
        <v>4010.41</v>
      </c>
      <c r="AC18" s="30" t="n">
        <f aca="false">IF(Q18="n-c","n-c",Y18+Z18)</f>
        <v>1871.53</v>
      </c>
    </row>
    <row r="19" customFormat="false" ht="16" hidden="false" customHeight="false" outlineLevel="0" collapsed="false">
      <c r="B19" s="32" t="n">
        <f aca="false">IF(ISERROR(IF(B18+1&lt;=$G$4,B18+1,"n-c")),"n-c",IF(B18+1&lt;=$G$4,B18+1,"n-c"))</f>
        <v>11</v>
      </c>
      <c r="C19" s="33" t="n">
        <f aca="false">IF(B19&lt;&gt;"n-c",IF($E$4="mensuel",EDATE($E$5,B19),IF($E$4="trimestriel",EDATE($E$5,3*B19),IF($E$4="semestriel",EDATE($E$5,6*B19),EDATE($E$5,12*B19)))),"n-c")</f>
        <v>43435</v>
      </c>
      <c r="D19" s="34" t="n">
        <f aca="false">IF(B19="n-c","n-c",E18)</f>
        <v>21228.94</v>
      </c>
      <c r="E19" s="34" t="n">
        <f aca="false">IF(B19="n-c","n-c",IF(B19=$K$3,D19-$K$4,D19-K19))</f>
        <v>20412.44</v>
      </c>
      <c r="F19" s="35" t="n">
        <f aca="true">IF(B19&lt;&gt;"n-c",IF($E$3="standard",IF(B19&gt;$K$3,-IPMT($G$3,B19-$K$3,$G$4-$K$3,OFFSET($B$7,MATCH($K$3,$B$8:$B$68),3)),-IPMT($G$3,B19,$G$4,$C$3)+IF(B19=$K$3,$K$4*$K$5,0)),IF($E$3="linear",D19*$G$3,D19*$G$3)+IF(B19=$K$3,$K$4*$K$5,0)),"n-c")</f>
        <v>176.907833333333</v>
      </c>
      <c r="G19" s="36" t="n">
        <f aca="false">IF(ISERROR(F19-ROUND(F19,2)),"n-c",F19-ROUND(F19,2))</f>
        <v>-0.00216666666659648</v>
      </c>
      <c r="H19" s="36" t="n">
        <f aca="false">IF(G19="n-c","n-c",SUM(G$9:$G19)-SUM(I$9:$I18))</f>
        <v>0.00483333333428959</v>
      </c>
      <c r="I19" s="37" t="n">
        <f aca="false">IF(H19="n-c","n-c",IF(H19&gt;0.01,0.01,IF(H19&lt;-0.01,-0.01,0)))</f>
        <v>0</v>
      </c>
      <c r="J19" s="38" t="n">
        <f aca="false">IF(I19="n-c","n-c",ROUND(F19,2)+I19)</f>
        <v>176.91</v>
      </c>
      <c r="K19" s="39" t="n">
        <f aca="true">IF(B19="n-c","n-c",IF(B19=$K$3,$K$4,IF(B19=$G$4,D19,ROUND(IF($E$3="standard",IF(B19&gt;$K$3,-PPMT($G$3,B19-$K$3,$G$4-$K$3,OFFSET($B$7,MATCH($K$3,$B$8:$B$68),3)),-PPMT($G$3,B19,$G$4,$C$3)+IF(B19=$K$3,$K$4*$K$5,0)),IF($E$3="linear",IF(B19&gt;$K$3,OFFSET($B$7,MATCH($K$3,$B$8:$B$68),3)/($G$4-$K$3),$C$3/$G$4),IF(B19=$G$4,$C$3-$K$4,0))),2))))</f>
        <v>816.5</v>
      </c>
      <c r="L19" s="40" t="n">
        <f aca="false">IF(B19="n-c","n-c",SUM($K$9:K19))</f>
        <v>34587.56</v>
      </c>
      <c r="M19" s="40" t="n">
        <f aca="false">IF(B19="n-c","n-c",SUM($J$9:J19))</f>
        <v>3942.58</v>
      </c>
      <c r="N19" s="30" t="n">
        <f aca="false">IF(B19="n-c","n-c",J19+K19)</f>
        <v>993.41</v>
      </c>
      <c r="O19" s="30" t="n">
        <f aca="false">IF(B19&lt;$K$3,N19,IF(B19=$K$3,$K$4+J19+$K$4*$K$5,0))</f>
        <v>0</v>
      </c>
      <c r="P19" s="41"/>
      <c r="Q19" s="32" t="n">
        <f aca="false">IF(ISERROR(IF(Q18+1&lt;=$G$4,Q18+1,"n-c")),"n-c",IF(Q18+1&lt;=$G$4,Q18+1,"n-c"))</f>
        <v>11</v>
      </c>
      <c r="R19" s="33" t="n">
        <f aca="false">IF(Q19&lt;&gt;"n-c",IF($E$4="mensuel",EDATE($E$5,Q19),IF($E$4="trimestriel",EDATE($E$5,3*Q19),IF($E$4="semestriel",EDATE($E$5,6*Q19),EDATE($E$5,12*Q19)))),"n-c")</f>
        <v>43435</v>
      </c>
      <c r="S19" s="34" t="n">
        <f aca="false">IF(Q19="n-c","n-c",T18)</f>
        <v>39722.2</v>
      </c>
      <c r="T19" s="34" t="n">
        <f aca="false">IF(Q19="n-c","n-c",S19-Z19)</f>
        <v>38194.42</v>
      </c>
      <c r="U19" s="35" t="n">
        <f aca="false">IF(Q19&lt;&gt;"n-c",IF($E$3="standard",-IPMT($G$3,Q19,$G$4,$C$3),IF($E$3="linear",S19*$G$3,S19*$G$3)),"n-c")</f>
        <v>331.018333333333</v>
      </c>
      <c r="V19" s="36" t="n">
        <f aca="false">IF(ISERROR(U19-ROUND(U19,2)),"n-c",U19-ROUND(U19,2))</f>
        <v>-0.00166666666649462</v>
      </c>
      <c r="W19" s="36" t="n">
        <f aca="false">IF(V19="n-c","n-c",SUM($V$9:V19)-SUM($X$9:X18))</f>
        <v>0.00416666666711762</v>
      </c>
      <c r="X19" s="37" t="n">
        <f aca="false">IF(W19="n-c","n-c",IF(W19&gt;0.01,0.01,IF(W19&lt;-0.01,-0.01,0)))</f>
        <v>0</v>
      </c>
      <c r="Y19" s="38" t="n">
        <f aca="false">IF(X19="n-c","n-c",ROUND(U19,2)+X19)</f>
        <v>331.02</v>
      </c>
      <c r="Z19" s="39" t="n">
        <f aca="false">IF(Q19="n-c","n-c",IF(Q19=$G$4,S19,ROUND(IF($E$3="standard",-PPMT($G$3,Q19,$G$4,$C$3),IF($E$3="linear",$C$3/$G$4,IF(Q19=$G$4,$C$3,0))),2)))</f>
        <v>1527.78</v>
      </c>
      <c r="AA19" s="40" t="n">
        <f aca="false">IF(Q19="n-c","n-c",SUM($Z$9:Z19))</f>
        <v>16805.58</v>
      </c>
      <c r="AB19" s="40" t="n">
        <f aca="false">IF(Q19="n-c","n-c",SUM($Y$9:Y19))</f>
        <v>4341.43</v>
      </c>
      <c r="AC19" s="30" t="n">
        <f aca="false">IF(Q19="n-c","n-c",Y19+Z19)</f>
        <v>1858.8</v>
      </c>
    </row>
    <row r="20" customFormat="false" ht="16" hidden="false" customHeight="false" outlineLevel="0" collapsed="false">
      <c r="B20" s="32" t="n">
        <f aca="false">IF(ISERROR(IF(B19+1&lt;=$G$4,B19+1,"n-c")),"n-c",IF(B19+1&lt;=$G$4,B19+1,"n-c"))</f>
        <v>12</v>
      </c>
      <c r="C20" s="33" t="n">
        <f aca="false">IF(B20&lt;&gt;"n-c",IF($E$4="mensuel",EDATE($E$5,B20),IF($E$4="trimestriel",EDATE($E$5,3*B20),IF($E$4="semestriel",EDATE($E$5,6*B20),EDATE($E$5,12*B20)))),"n-c")</f>
        <v>43466</v>
      </c>
      <c r="D20" s="34" t="n">
        <f aca="false">IF(B20="n-c","n-c",E19)</f>
        <v>20412.44</v>
      </c>
      <c r="E20" s="34" t="n">
        <f aca="false">IF(B20="n-c","n-c",IF(B20=$K$3,D20-$K$4,D20-K20))</f>
        <v>19595.94</v>
      </c>
      <c r="F20" s="35" t="n">
        <f aca="true">IF(B20&lt;&gt;"n-c",IF($E$3="standard",IF(B20&gt;$K$3,-IPMT($G$3,B20-$K$3,$G$4-$K$3,OFFSET($B$7,MATCH($K$3,$B$8:$B$68),3)),-IPMT($G$3,B20,$G$4,$C$3)+IF(B20=$K$3,$K$4*$K$5,0)),IF($E$3="linear",D20*$G$3,D20*$G$3)+IF(B20=$K$3,$K$4*$K$5,0)),"n-c")</f>
        <v>170.103666666667</v>
      </c>
      <c r="G20" s="36" t="n">
        <f aca="false">IF(ISERROR(F20-ROUND(F20,2)),"n-c",F20-ROUND(F20,2))</f>
        <v>0.00366666666673154</v>
      </c>
      <c r="H20" s="36" t="n">
        <f aca="false">IF(G20="n-c","n-c",SUM(G$9:$G20)-SUM(I$9:$I19))</f>
        <v>0.00850000000102114</v>
      </c>
      <c r="I20" s="37" t="n">
        <f aca="false">IF(H20="n-c","n-c",IF(H20&gt;0.01,0.01,IF(H20&lt;-0.01,-0.01,0)))</f>
        <v>0</v>
      </c>
      <c r="J20" s="38" t="n">
        <f aca="false">IF(I20="n-c","n-c",ROUND(F20,2)+I20)</f>
        <v>170.1</v>
      </c>
      <c r="K20" s="39" t="n">
        <f aca="true">IF(B20="n-c","n-c",IF(B20=$K$3,$K$4,IF(B20=$G$4,D20,ROUND(IF($E$3="standard",IF(B20&gt;$K$3,-PPMT($G$3,B20-$K$3,$G$4-$K$3,OFFSET($B$7,MATCH($K$3,$B$8:$B$68),3)),-PPMT($G$3,B20,$G$4,$C$3)+IF(B20=$K$3,$K$4*$K$5,0)),IF($E$3="linear",IF(B20&gt;$K$3,OFFSET($B$7,MATCH($K$3,$B$8:$B$68),3)/($G$4-$K$3),$C$3/$G$4),IF(B20=$G$4,$C$3-$K$4,0))),2))))</f>
        <v>816.5</v>
      </c>
      <c r="L20" s="40" t="n">
        <f aca="false">IF(B20="n-c","n-c",SUM($K$9:K20))</f>
        <v>35404.06</v>
      </c>
      <c r="M20" s="40" t="n">
        <f aca="false">IF(B20="n-c","n-c",SUM($J$9:J20))</f>
        <v>4112.68</v>
      </c>
      <c r="N20" s="30" t="n">
        <f aca="false">IF(B20="n-c","n-c",J20+K20)</f>
        <v>986.6</v>
      </c>
      <c r="O20" s="30" t="n">
        <f aca="false">IF(B20&lt;$K$3,N20,IF(B20=$K$3,$K$4+J20+$K$4*$K$5,0))</f>
        <v>0</v>
      </c>
      <c r="P20" s="41"/>
      <c r="Q20" s="32" t="n">
        <f aca="false">IF(ISERROR(IF(Q19+1&lt;=$G$4,Q19+1,"n-c")),"n-c",IF(Q19+1&lt;=$G$4,Q19+1,"n-c"))</f>
        <v>12</v>
      </c>
      <c r="R20" s="33" t="n">
        <f aca="false">IF(Q20&lt;&gt;"n-c",IF($E$4="mensuel",EDATE($E$5,Q20),IF($E$4="trimestriel",EDATE($E$5,3*Q20),IF($E$4="semestriel",EDATE($E$5,6*Q20),EDATE($E$5,12*Q20)))),"n-c")</f>
        <v>43466</v>
      </c>
      <c r="S20" s="34" t="n">
        <f aca="false">IF(Q20="n-c","n-c",T19)</f>
        <v>38194.42</v>
      </c>
      <c r="T20" s="34" t="n">
        <f aca="false">IF(Q20="n-c","n-c",S20-Z20)</f>
        <v>36666.64</v>
      </c>
      <c r="U20" s="35" t="n">
        <f aca="false">IF(Q20&lt;&gt;"n-c",IF($E$3="standard",-IPMT($G$3,Q20,$G$4,$C$3),IF($E$3="linear",S20*$G$3,S20*$G$3)),"n-c")</f>
        <v>318.286833333334</v>
      </c>
      <c r="V20" s="36" t="n">
        <f aca="false">IF(ISERROR(U20-ROUND(U20,2)),"n-c",U20-ROUND(U20,2))</f>
        <v>-0.00316666666651599</v>
      </c>
      <c r="W20" s="36" t="n">
        <f aca="false">IF(V20="n-c","n-c",SUM($V$9:V20)-SUM($X$9:X19))</f>
        <v>0.00100000000054479</v>
      </c>
      <c r="X20" s="37" t="n">
        <f aca="false">IF(W20="n-c","n-c",IF(W20&gt;0.01,0.01,IF(W20&lt;-0.01,-0.01,0)))</f>
        <v>0</v>
      </c>
      <c r="Y20" s="38" t="n">
        <f aca="false">IF(X20="n-c","n-c",ROUND(U20,2)+X20)</f>
        <v>318.29</v>
      </c>
      <c r="Z20" s="39" t="n">
        <f aca="false">IF(Q20="n-c","n-c",IF(Q20=$G$4,S20,ROUND(IF($E$3="standard",-PPMT($G$3,Q20,$G$4,$C$3),IF($E$3="linear",$C$3/$G$4,IF(Q20=$G$4,$C$3,0))),2)))</f>
        <v>1527.78</v>
      </c>
      <c r="AA20" s="40" t="n">
        <f aca="false">IF(Q20="n-c","n-c",SUM($Z$9:Z20))</f>
        <v>18333.36</v>
      </c>
      <c r="AB20" s="40" t="n">
        <f aca="false">IF(Q20="n-c","n-c",SUM($Y$9:Y20))</f>
        <v>4659.72</v>
      </c>
      <c r="AC20" s="30" t="n">
        <f aca="false">IF(Q20="n-c","n-c",Y20+Z20)</f>
        <v>1846.07</v>
      </c>
    </row>
    <row r="21" customFormat="false" ht="16" hidden="false" customHeight="false" outlineLevel="0" collapsed="false">
      <c r="B21" s="32" t="n">
        <f aca="false">IF(ISERROR(IF(B20+1&lt;=$G$4,B20+1,"n-c")),"n-c",IF(B20+1&lt;=$G$4,B20+1,"n-c"))</f>
        <v>13</v>
      </c>
      <c r="C21" s="33" t="n">
        <f aca="false">IF(B21&lt;&gt;"n-c",IF($E$4="mensuel",EDATE($E$5,B21),IF($E$4="trimestriel",EDATE($E$5,3*B21),IF($E$4="semestriel",EDATE($E$5,6*B21),EDATE($E$5,12*B21)))),"n-c")</f>
        <v>43497</v>
      </c>
      <c r="D21" s="34" t="n">
        <f aca="false">IF(B21="n-c","n-c",E20)</f>
        <v>19595.94</v>
      </c>
      <c r="E21" s="34" t="n">
        <f aca="false">IF(B21="n-c","n-c",IF(B21=$K$3,D21-$K$4,D21-K21))</f>
        <v>18779.44</v>
      </c>
      <c r="F21" s="35" t="n">
        <f aca="true">IF(B21&lt;&gt;"n-c",IF($E$3="standard",IF(B21&gt;$K$3,-IPMT($G$3,B21-$K$3,$G$4-$K$3,OFFSET($B$7,MATCH($K$3,$B$8:$B$68),3)),-IPMT($G$3,B21,$G$4,$C$3)+IF(B21=$K$3,$K$4*$K$5,0)),IF($E$3="linear",D21*$G$3,D21*$G$3)+IF(B21=$K$3,$K$4*$K$5,0)),"n-c")</f>
        <v>163.2995</v>
      </c>
      <c r="G21" s="36" t="n">
        <f aca="false">IF(ISERROR(F21-ROUND(F21,2)),"n-c",F21-ROUND(F21,2))</f>
        <v>-0.000499999999959755</v>
      </c>
      <c r="H21" s="36" t="n">
        <f aca="false">IF(G21="n-c","n-c",SUM(G$9:$G21)-SUM(I$9:$I20))</f>
        <v>0.00800000000106138</v>
      </c>
      <c r="I21" s="37" t="n">
        <f aca="false">IF(H21="n-c","n-c",IF(H21&gt;0.01,0.01,IF(H21&lt;-0.01,-0.01,0)))</f>
        <v>0</v>
      </c>
      <c r="J21" s="38" t="n">
        <f aca="false">IF(I21="n-c","n-c",ROUND(F21,2)+I21)</f>
        <v>163.3</v>
      </c>
      <c r="K21" s="39" t="n">
        <f aca="true">IF(B21="n-c","n-c",IF(B21=$K$3,$K$4,IF(B21=$G$4,D21,ROUND(IF($E$3="standard",IF(B21&gt;$K$3,-PPMT($G$3,B21-$K$3,$G$4-$K$3,OFFSET($B$7,MATCH($K$3,$B$8:$B$68),3)),-PPMT($G$3,B21,$G$4,$C$3)+IF(B21=$K$3,$K$4*$K$5,0)),IF($E$3="linear",IF(B21&gt;$K$3,OFFSET($B$7,MATCH($K$3,$B$8:$B$68),3)/($G$4-$K$3),$C$3/$G$4),IF(B21=$G$4,$C$3-$K$4,0))),2))))</f>
        <v>816.5</v>
      </c>
      <c r="L21" s="40" t="n">
        <f aca="false">IF(B21="n-c","n-c",SUM($K$9:K21))</f>
        <v>36220.56</v>
      </c>
      <c r="M21" s="40" t="n">
        <f aca="false">IF(B21="n-c","n-c",SUM($J$9:J21))</f>
        <v>4275.98</v>
      </c>
      <c r="N21" s="30" t="n">
        <f aca="false">IF(B21="n-c","n-c",J21+K21)</f>
        <v>979.8</v>
      </c>
      <c r="O21" s="30" t="n">
        <f aca="false">IF(B21&lt;$K$3,N21,IF(B21=$K$3,$K$4+J21+$K$4*$K$5,0))</f>
        <v>0</v>
      </c>
      <c r="P21" s="41"/>
      <c r="Q21" s="32" t="n">
        <f aca="false">IF(ISERROR(IF(Q20+1&lt;=$G$4,Q20+1,"n-c")),"n-c",IF(Q20+1&lt;=$G$4,Q20+1,"n-c"))</f>
        <v>13</v>
      </c>
      <c r="R21" s="33" t="n">
        <f aca="false">IF(Q21&lt;&gt;"n-c",IF($E$4="mensuel",EDATE($E$5,Q21),IF($E$4="trimestriel",EDATE($E$5,3*Q21),IF($E$4="semestriel",EDATE($E$5,6*Q21),EDATE($E$5,12*Q21)))),"n-c")</f>
        <v>43497</v>
      </c>
      <c r="S21" s="34" t="n">
        <f aca="false">IF(Q21="n-c","n-c",T20)</f>
        <v>36666.64</v>
      </c>
      <c r="T21" s="34" t="n">
        <f aca="false">IF(Q21="n-c","n-c",S21-Z21)</f>
        <v>35138.86</v>
      </c>
      <c r="U21" s="35" t="n">
        <f aca="false">IF(Q21&lt;&gt;"n-c",IF($E$3="standard",-IPMT($G$3,Q21,$G$4,$C$3),IF($E$3="linear",S21*$G$3,S21*$G$3)),"n-c")</f>
        <v>305.555333333334</v>
      </c>
      <c r="V21" s="36" t="n">
        <f aca="false">IF(ISERROR(U21-ROUND(U21,2)),"n-c",U21-ROUND(U21,2))</f>
        <v>-0.00466666666653737</v>
      </c>
      <c r="W21" s="36" t="n">
        <f aca="false">IF(V21="n-c","n-c",SUM($V$9:V21)-SUM($X$9:X20))</f>
        <v>-0.00366666666599258</v>
      </c>
      <c r="X21" s="37" t="n">
        <f aca="false">IF(W21="n-c","n-c",IF(W21&gt;0.01,0.01,IF(W21&lt;-0.01,-0.01,0)))</f>
        <v>0</v>
      </c>
      <c r="Y21" s="38" t="n">
        <f aca="false">IF(X21="n-c","n-c",ROUND(U21,2)+X21)</f>
        <v>305.56</v>
      </c>
      <c r="Z21" s="39" t="n">
        <f aca="false">IF(Q21="n-c","n-c",IF(Q21=$G$4,S21,ROUND(IF($E$3="standard",-PPMT($G$3,Q21,$G$4,$C$3),IF($E$3="linear",$C$3/$G$4,IF(Q21=$G$4,$C$3,0))),2)))</f>
        <v>1527.78</v>
      </c>
      <c r="AA21" s="40" t="n">
        <f aca="false">IF(Q21="n-c","n-c",SUM($Z$9:Z21))</f>
        <v>19861.14</v>
      </c>
      <c r="AB21" s="40" t="n">
        <f aca="false">IF(Q21="n-c","n-c",SUM($Y$9:Y21))</f>
        <v>4965.28</v>
      </c>
      <c r="AC21" s="30" t="n">
        <f aca="false">IF(Q21="n-c","n-c",Y21+Z21)</f>
        <v>1833.34</v>
      </c>
    </row>
    <row r="22" customFormat="false" ht="16" hidden="false" customHeight="false" outlineLevel="0" collapsed="false">
      <c r="B22" s="32" t="n">
        <f aca="false">IF(ISERROR(IF(B21+1&lt;=$G$4,B21+1,"n-c")),"n-c",IF(B21+1&lt;=$G$4,B21+1,"n-c"))</f>
        <v>14</v>
      </c>
      <c r="C22" s="33" t="n">
        <f aca="false">IF(B22&lt;&gt;"n-c",IF($E$4="mensuel",EDATE($E$5,B22),IF($E$4="trimestriel",EDATE($E$5,3*B22),IF($E$4="semestriel",EDATE($E$5,6*B22),EDATE($E$5,12*B22)))),"n-c")</f>
        <v>43525</v>
      </c>
      <c r="D22" s="34" t="n">
        <f aca="false">IF(B22="n-c","n-c",E21)</f>
        <v>18779.44</v>
      </c>
      <c r="E22" s="34" t="n">
        <f aca="false">IF(B22="n-c","n-c",IF(B22=$K$3,D22-$K$4,D22-K22))</f>
        <v>17962.94</v>
      </c>
      <c r="F22" s="35" t="n">
        <f aca="true">IF(B22&lt;&gt;"n-c",IF($E$3="standard",IF(B22&gt;$K$3,-IPMT($G$3,B22-$K$3,$G$4-$K$3,OFFSET($B$7,MATCH($K$3,$B$8:$B$68),3)),-IPMT($G$3,B22,$G$4,$C$3)+IF(B22=$K$3,$K$4*$K$5,0)),IF($E$3="linear",D22*$G$3,D22*$G$3)+IF(B22=$K$3,$K$4*$K$5,0)),"n-c")</f>
        <v>156.495333333333</v>
      </c>
      <c r="G22" s="36" t="n">
        <f aca="false">IF(ISERROR(F22-ROUND(F22,2)),"n-c",F22-ROUND(F22,2))</f>
        <v>-0.00466666666662263</v>
      </c>
      <c r="H22" s="36" t="n">
        <f aca="false">IF(G22="n-c","n-c",SUM(G$9:$G22)-SUM(I$9:$I21))</f>
        <v>0.00333333333443875</v>
      </c>
      <c r="I22" s="37" t="n">
        <f aca="false">IF(H22="n-c","n-c",IF(H22&gt;0.01,0.01,IF(H22&lt;-0.01,-0.01,0)))</f>
        <v>0</v>
      </c>
      <c r="J22" s="38" t="n">
        <f aca="false">IF(I22="n-c","n-c",ROUND(F22,2)+I22)</f>
        <v>156.5</v>
      </c>
      <c r="K22" s="39" t="n">
        <f aca="true">IF(B22="n-c","n-c",IF(B22=$K$3,$K$4,IF(B22=$G$4,D22,ROUND(IF($E$3="standard",IF(B22&gt;$K$3,-PPMT($G$3,B22-$K$3,$G$4-$K$3,OFFSET($B$7,MATCH($K$3,$B$8:$B$68),3)),-PPMT($G$3,B22,$G$4,$C$3)+IF(B22=$K$3,$K$4*$K$5,0)),IF($E$3="linear",IF(B22&gt;$K$3,OFFSET($B$7,MATCH($K$3,$B$8:$B$68),3)/($G$4-$K$3),$C$3/$G$4),IF(B22=$G$4,$C$3-$K$4,0))),2))))</f>
        <v>816.5</v>
      </c>
      <c r="L22" s="40" t="n">
        <f aca="false">IF(B22="n-c","n-c",SUM($K$9:K22))</f>
        <v>37037.06</v>
      </c>
      <c r="M22" s="40" t="n">
        <f aca="false">IF(B22="n-c","n-c",SUM($J$9:J22))</f>
        <v>4432.48</v>
      </c>
      <c r="N22" s="30" t="n">
        <f aca="false">IF(B22="n-c","n-c",J22+K22)</f>
        <v>973</v>
      </c>
      <c r="O22" s="30" t="n">
        <f aca="false">IF(B22&lt;$K$3,N22,IF(B22=$K$3,$K$4+J22+$K$4*$K$5,0))</f>
        <v>0</v>
      </c>
      <c r="P22" s="41"/>
      <c r="Q22" s="32" t="n">
        <f aca="false">IF(ISERROR(IF(Q21+1&lt;=$G$4,Q21+1,"n-c")),"n-c",IF(Q21+1&lt;=$G$4,Q21+1,"n-c"))</f>
        <v>14</v>
      </c>
      <c r="R22" s="33" t="n">
        <f aca="false">IF(Q22&lt;&gt;"n-c",IF($E$4="mensuel",EDATE($E$5,Q22),IF($E$4="trimestriel",EDATE($E$5,3*Q22),IF($E$4="semestriel",EDATE($E$5,6*Q22),EDATE($E$5,12*Q22)))),"n-c")</f>
        <v>43525</v>
      </c>
      <c r="S22" s="34" t="n">
        <f aca="false">IF(Q22="n-c","n-c",T21)</f>
        <v>35138.86</v>
      </c>
      <c r="T22" s="34" t="n">
        <f aca="false">IF(Q22="n-c","n-c",S22-Z22)</f>
        <v>33611.08</v>
      </c>
      <c r="U22" s="35" t="n">
        <f aca="false">IF(Q22&lt;&gt;"n-c",IF($E$3="standard",-IPMT($G$3,Q22,$G$4,$C$3),IF($E$3="linear",S22*$G$3,S22*$G$3)),"n-c")</f>
        <v>292.823833333334</v>
      </c>
      <c r="V22" s="36" t="n">
        <f aca="false">IF(ISERROR(U22-ROUND(U22,2)),"n-c",U22-ROUND(U22,2))</f>
        <v>0.00383333333354585</v>
      </c>
      <c r="W22" s="36" t="n">
        <f aca="false">IF(V22="n-c","n-c",SUM($V$9:V22)-SUM($X$9:X21))</f>
        <v>0.000166666667496429</v>
      </c>
      <c r="X22" s="37" t="n">
        <f aca="false">IF(W22="n-c","n-c",IF(W22&gt;0.01,0.01,IF(W22&lt;-0.01,-0.01,0)))</f>
        <v>0</v>
      </c>
      <c r="Y22" s="38" t="n">
        <f aca="false">IF(X22="n-c","n-c",ROUND(U22,2)+X22)</f>
        <v>292.82</v>
      </c>
      <c r="Z22" s="39" t="n">
        <f aca="false">IF(Q22="n-c","n-c",IF(Q22=$G$4,S22,ROUND(IF($E$3="standard",-PPMT($G$3,Q22,$G$4,$C$3),IF($E$3="linear",$C$3/$G$4,IF(Q22=$G$4,$C$3,0))),2)))</f>
        <v>1527.78</v>
      </c>
      <c r="AA22" s="40" t="n">
        <f aca="false">IF(Q22="n-c","n-c",SUM($Z$9:Z22))</f>
        <v>21388.92</v>
      </c>
      <c r="AB22" s="40" t="n">
        <f aca="false">IF(Q22="n-c","n-c",SUM($Y$9:Y22))</f>
        <v>5258.1</v>
      </c>
      <c r="AC22" s="30" t="n">
        <f aca="false">IF(Q22="n-c","n-c",Y22+Z22)</f>
        <v>1820.6</v>
      </c>
    </row>
    <row r="23" customFormat="false" ht="16" hidden="false" customHeight="false" outlineLevel="0" collapsed="false">
      <c r="B23" s="32" t="n">
        <f aca="false">IF(ISERROR(IF(B22+1&lt;=$G$4,B22+1,"n-c")),"n-c",IF(B22+1&lt;=$G$4,B22+1,"n-c"))</f>
        <v>15</v>
      </c>
      <c r="C23" s="33" t="n">
        <f aca="false">IF(B23&lt;&gt;"n-c",IF($E$4="mensuel",EDATE($E$5,B23),IF($E$4="trimestriel",EDATE($E$5,3*B23),IF($E$4="semestriel",EDATE($E$5,6*B23),EDATE($E$5,12*B23)))),"n-c")</f>
        <v>43556</v>
      </c>
      <c r="D23" s="34" t="n">
        <f aca="false">IF(B23="n-c","n-c",E22)</f>
        <v>17962.94</v>
      </c>
      <c r="E23" s="34" t="n">
        <f aca="false">IF(B23="n-c","n-c",IF(B23=$K$3,D23-$K$4,D23-K23))</f>
        <v>17146.44</v>
      </c>
      <c r="F23" s="35" t="n">
        <f aca="true">IF(B23&lt;&gt;"n-c",IF($E$3="standard",IF(B23&gt;$K$3,-IPMT($G$3,B23-$K$3,$G$4-$K$3,OFFSET($B$7,MATCH($K$3,$B$8:$B$68),3)),-IPMT($G$3,B23,$G$4,$C$3)+IF(B23=$K$3,$K$4*$K$5,0)),IF($E$3="linear",D23*$G$3,D23*$G$3)+IF(B23=$K$3,$K$4*$K$5,0)),"n-c")</f>
        <v>149.691166666667</v>
      </c>
      <c r="G23" s="36" t="n">
        <f aca="false">IF(ISERROR(F23-ROUND(F23,2)),"n-c",F23-ROUND(F23,2))</f>
        <v>0.0011666666667054</v>
      </c>
      <c r="H23" s="36" t="n">
        <f aca="false">IF(G23="n-c","n-c",SUM(G$9:$G23)-SUM(I$9:$I22))</f>
        <v>0.00450000000114414</v>
      </c>
      <c r="I23" s="37" t="n">
        <f aca="false">IF(H23="n-c","n-c",IF(H23&gt;0.01,0.01,IF(H23&lt;-0.01,-0.01,0)))</f>
        <v>0</v>
      </c>
      <c r="J23" s="38" t="n">
        <f aca="false">IF(I23="n-c","n-c",ROUND(F23,2)+I23)</f>
        <v>149.69</v>
      </c>
      <c r="K23" s="39" t="n">
        <f aca="true">IF(B23="n-c","n-c",IF(B23=$K$3,$K$4,IF(B23=$G$4,D23,ROUND(IF($E$3="standard",IF(B23&gt;$K$3,-PPMT($G$3,B23-$K$3,$G$4-$K$3,OFFSET($B$7,MATCH($K$3,$B$8:$B$68),3)),-PPMT($G$3,B23,$G$4,$C$3)+IF(B23=$K$3,$K$4*$K$5,0)),IF($E$3="linear",IF(B23&gt;$K$3,OFFSET($B$7,MATCH($K$3,$B$8:$B$68),3)/($G$4-$K$3),$C$3/$G$4),IF(B23=$G$4,$C$3-$K$4,0))),2))))</f>
        <v>816.5</v>
      </c>
      <c r="L23" s="40" t="n">
        <f aca="false">IF(B23="n-c","n-c",SUM($K$9:K23))</f>
        <v>37853.56</v>
      </c>
      <c r="M23" s="40" t="n">
        <f aca="false">IF(B23="n-c","n-c",SUM($J$9:J23))</f>
        <v>4582.17</v>
      </c>
      <c r="N23" s="30" t="n">
        <f aca="false">IF(B23="n-c","n-c",J23+K23)</f>
        <v>966.19</v>
      </c>
      <c r="O23" s="30" t="n">
        <f aca="false">IF(B23&lt;$K$3,N23,IF(B23=$K$3,$K$4+J23+$K$4*$K$5,0))</f>
        <v>0</v>
      </c>
      <c r="P23" s="41"/>
      <c r="Q23" s="32" t="n">
        <f aca="false">IF(ISERROR(IF(Q22+1&lt;=$G$4,Q22+1,"n-c")),"n-c",IF(Q22+1&lt;=$G$4,Q22+1,"n-c"))</f>
        <v>15</v>
      </c>
      <c r="R23" s="33" t="n">
        <f aca="false">IF(Q23&lt;&gt;"n-c",IF($E$4="mensuel",EDATE($E$5,Q23),IF($E$4="trimestriel",EDATE($E$5,3*Q23),IF($E$4="semestriel",EDATE($E$5,6*Q23),EDATE($E$5,12*Q23)))),"n-c")</f>
        <v>43556</v>
      </c>
      <c r="S23" s="34" t="n">
        <f aca="false">IF(Q23="n-c","n-c",T22)</f>
        <v>33611.08</v>
      </c>
      <c r="T23" s="34" t="n">
        <f aca="false">IF(Q23="n-c","n-c",S23-Z23)</f>
        <v>32083.3</v>
      </c>
      <c r="U23" s="35" t="n">
        <f aca="false">IF(Q23&lt;&gt;"n-c",IF($E$3="standard",-IPMT($G$3,Q23,$G$4,$C$3),IF($E$3="linear",S23*$G$3,S23*$G$3)),"n-c")</f>
        <v>280.092333333334</v>
      </c>
      <c r="V23" s="36" t="n">
        <f aca="false">IF(ISERROR(U23-ROUND(U23,2)),"n-c",U23-ROUND(U23,2))</f>
        <v>0.00233333333352448</v>
      </c>
      <c r="W23" s="36" t="n">
        <f aca="false">IF(V23="n-c","n-c",SUM($V$9:V23)-SUM($X$9:X22))</f>
        <v>0.00250000000096406</v>
      </c>
      <c r="X23" s="37" t="n">
        <f aca="false">IF(W23="n-c","n-c",IF(W23&gt;0.01,0.01,IF(W23&lt;-0.01,-0.01,0)))</f>
        <v>0</v>
      </c>
      <c r="Y23" s="38" t="n">
        <f aca="false">IF(X23="n-c","n-c",ROUND(U23,2)+X23)</f>
        <v>280.09</v>
      </c>
      <c r="Z23" s="39" t="n">
        <f aca="false">IF(Q23="n-c","n-c",IF(Q23=$G$4,S23,ROUND(IF($E$3="standard",-PPMT($G$3,Q23,$G$4,$C$3),IF($E$3="linear",$C$3/$G$4,IF(Q23=$G$4,$C$3,0))),2)))</f>
        <v>1527.78</v>
      </c>
      <c r="AA23" s="40" t="n">
        <f aca="false">IF(Q23="n-c","n-c",SUM($Z$9:Z23))</f>
        <v>22916.7</v>
      </c>
      <c r="AB23" s="40" t="n">
        <f aca="false">IF(Q23="n-c","n-c",SUM($Y$9:Y23))</f>
        <v>5538.19</v>
      </c>
      <c r="AC23" s="30" t="n">
        <f aca="false">IF(Q23="n-c","n-c",Y23+Z23)</f>
        <v>1807.87</v>
      </c>
    </row>
    <row r="24" customFormat="false" ht="16" hidden="false" customHeight="false" outlineLevel="0" collapsed="false">
      <c r="B24" s="32" t="n">
        <f aca="false">IF(ISERROR(IF(B23+1&lt;=$G$4,B23+1,"n-c")),"n-c",IF(B23+1&lt;=$G$4,B23+1,"n-c"))</f>
        <v>16</v>
      </c>
      <c r="C24" s="33" t="n">
        <f aca="false">IF(B24&lt;&gt;"n-c",IF($E$4="mensuel",EDATE($E$5,B24),IF($E$4="trimestriel",EDATE($E$5,3*B24),IF($E$4="semestriel",EDATE($E$5,6*B24),EDATE($E$5,12*B24)))),"n-c")</f>
        <v>43586</v>
      </c>
      <c r="D24" s="34" t="n">
        <f aca="false">IF(B24="n-c","n-c",E23)</f>
        <v>17146.44</v>
      </c>
      <c r="E24" s="34" t="n">
        <f aca="false">IF(B24="n-c","n-c",IF(B24=$K$3,D24-$K$4,D24-K24))</f>
        <v>16329.94</v>
      </c>
      <c r="F24" s="35" t="n">
        <f aca="true">IF(B24&lt;&gt;"n-c",IF($E$3="standard",IF(B24&gt;$K$3,-IPMT($G$3,B24-$K$3,$G$4-$K$3,OFFSET($B$7,MATCH($K$3,$B$8:$B$68),3)),-IPMT($G$3,B24,$G$4,$C$3)+IF(B24=$K$3,$K$4*$K$5,0)),IF($E$3="linear",D24*$G$3,D24*$G$3)+IF(B24=$K$3,$K$4*$K$5,0)),"n-c")</f>
        <v>142.887</v>
      </c>
      <c r="G24" s="36" t="n">
        <f aca="false">IF(ISERROR(F24-ROUND(F24,2)),"n-c",F24-ROUND(F24,2))</f>
        <v>-0.00299999999992906</v>
      </c>
      <c r="H24" s="36" t="n">
        <f aca="false">IF(G24="n-c","n-c",SUM(G$9:$G24)-SUM(I$9:$I23))</f>
        <v>0.00150000000121509</v>
      </c>
      <c r="I24" s="37" t="n">
        <f aca="false">IF(H24="n-c","n-c",IF(H24&gt;0.01,0.01,IF(H24&lt;-0.01,-0.01,0)))</f>
        <v>0</v>
      </c>
      <c r="J24" s="38" t="n">
        <f aca="false">IF(I24="n-c","n-c",ROUND(F24,2)+I24)</f>
        <v>142.89</v>
      </c>
      <c r="K24" s="39" t="n">
        <f aca="true">IF(B24="n-c","n-c",IF(B24=$K$3,$K$4,IF(B24=$G$4,D24,ROUND(IF($E$3="standard",IF(B24&gt;$K$3,-PPMT($G$3,B24-$K$3,$G$4-$K$3,OFFSET($B$7,MATCH($K$3,$B$8:$B$68),3)),-PPMT($G$3,B24,$G$4,$C$3)+IF(B24=$K$3,$K$4*$K$5,0)),IF($E$3="linear",IF(B24&gt;$K$3,OFFSET($B$7,MATCH($K$3,$B$8:$B$68),3)/($G$4-$K$3),$C$3/$G$4),IF(B24=$G$4,$C$3-$K$4,0))),2))))</f>
        <v>816.5</v>
      </c>
      <c r="L24" s="40" t="n">
        <f aca="false">IF(B24="n-c","n-c",SUM($K$9:K24))</f>
        <v>38670.06</v>
      </c>
      <c r="M24" s="40" t="n">
        <f aca="false">IF(B24="n-c","n-c",SUM($J$9:J24))</f>
        <v>4725.06</v>
      </c>
      <c r="N24" s="30" t="n">
        <f aca="false">IF(B24="n-c","n-c",J24+K24)</f>
        <v>959.39</v>
      </c>
      <c r="O24" s="30" t="n">
        <f aca="false">IF(B24&lt;$K$3,N24,IF(B24=$K$3,$K$4+J24+$K$4*$K$5,0))</f>
        <v>0</v>
      </c>
      <c r="P24" s="41"/>
      <c r="Q24" s="32" t="n">
        <f aca="false">IF(ISERROR(IF(Q23+1&lt;=$G$4,Q23+1,"n-c")),"n-c",IF(Q23+1&lt;=$G$4,Q23+1,"n-c"))</f>
        <v>16</v>
      </c>
      <c r="R24" s="33" t="n">
        <f aca="false">IF(Q24&lt;&gt;"n-c",IF($E$4="mensuel",EDATE($E$5,Q24),IF($E$4="trimestriel",EDATE($E$5,3*Q24),IF($E$4="semestriel",EDATE($E$5,6*Q24),EDATE($E$5,12*Q24)))),"n-c")</f>
        <v>43586</v>
      </c>
      <c r="S24" s="34" t="n">
        <f aca="false">IF(Q24="n-c","n-c",T23)</f>
        <v>32083.3</v>
      </c>
      <c r="T24" s="34" t="n">
        <f aca="false">IF(Q24="n-c","n-c",S24-Z24)</f>
        <v>30555.52</v>
      </c>
      <c r="U24" s="35" t="n">
        <f aca="false">IF(Q24&lt;&gt;"n-c",IF($E$3="standard",-IPMT($G$3,Q24,$G$4,$C$3),IF($E$3="linear",S24*$G$3,S24*$G$3)),"n-c")</f>
        <v>267.360833333334</v>
      </c>
      <c r="V24" s="36" t="n">
        <f aca="false">IF(ISERROR(U24-ROUND(U24,2)),"n-c",U24-ROUND(U24,2))</f>
        <v>0.000833333333503106</v>
      </c>
      <c r="W24" s="36" t="n">
        <f aca="false">IF(V24="n-c","n-c",SUM($V$9:V24)-SUM($X$9:X23))</f>
        <v>0.00333333333441033</v>
      </c>
      <c r="X24" s="37" t="n">
        <f aca="false">IF(W24="n-c","n-c",IF(W24&gt;0.01,0.01,IF(W24&lt;-0.01,-0.01,0)))</f>
        <v>0</v>
      </c>
      <c r="Y24" s="38" t="n">
        <f aca="false">IF(X24="n-c","n-c",ROUND(U24,2)+X24)</f>
        <v>267.36</v>
      </c>
      <c r="Z24" s="39" t="n">
        <f aca="false">IF(Q24="n-c","n-c",IF(Q24=$G$4,S24,ROUND(IF($E$3="standard",-PPMT($G$3,Q24,$G$4,$C$3),IF($E$3="linear",$C$3/$G$4,IF(Q24=$G$4,$C$3,0))),2)))</f>
        <v>1527.78</v>
      </c>
      <c r="AA24" s="40" t="n">
        <f aca="false">IF(Q24="n-c","n-c",SUM($Z$9:Z24))</f>
        <v>24444.48</v>
      </c>
      <c r="AB24" s="40" t="n">
        <f aca="false">IF(Q24="n-c","n-c",SUM($Y$9:Y24))</f>
        <v>5805.55</v>
      </c>
      <c r="AC24" s="30" t="n">
        <f aca="false">IF(Q24="n-c","n-c",Y24+Z24)</f>
        <v>1795.14</v>
      </c>
    </row>
    <row r="25" customFormat="false" ht="16" hidden="false" customHeight="false" outlineLevel="0" collapsed="false">
      <c r="B25" s="32" t="n">
        <f aca="false">IF(ISERROR(IF(B24+1&lt;=$G$4,B24+1,"n-c")),"n-c",IF(B24+1&lt;=$G$4,B24+1,"n-c"))</f>
        <v>17</v>
      </c>
      <c r="C25" s="33" t="n">
        <f aca="false">IF(B25&lt;&gt;"n-c",IF($E$4="mensuel",EDATE($E$5,B25),IF($E$4="trimestriel",EDATE($E$5,3*B25),IF($E$4="semestriel",EDATE($E$5,6*B25),EDATE($E$5,12*B25)))),"n-c")</f>
        <v>43617</v>
      </c>
      <c r="D25" s="34" t="n">
        <f aca="false">IF(B25="n-c","n-c",E24)</f>
        <v>16329.94</v>
      </c>
      <c r="E25" s="34" t="n">
        <f aca="false">IF(B25="n-c","n-c",IF(B25=$K$3,D25-$K$4,D25-K25))</f>
        <v>15513.44</v>
      </c>
      <c r="F25" s="35" t="n">
        <f aca="true">IF(B25&lt;&gt;"n-c",IF($E$3="standard",IF(B25&gt;$K$3,-IPMT($G$3,B25-$K$3,$G$4-$K$3,OFFSET($B$7,MATCH($K$3,$B$8:$B$68),3)),-IPMT($G$3,B25,$G$4,$C$3)+IF(B25=$K$3,$K$4*$K$5,0)),IF($E$3="linear",D25*$G$3,D25*$G$3)+IF(B25=$K$3,$K$4*$K$5,0)),"n-c")</f>
        <v>136.082833333333</v>
      </c>
      <c r="G25" s="36" t="n">
        <f aca="false">IF(ISERROR(F25-ROUND(F25,2)),"n-c",F25-ROUND(F25,2))</f>
        <v>0.00283333333337055</v>
      </c>
      <c r="H25" s="36" t="n">
        <f aca="false">IF(G25="n-c","n-c",SUM(G$9:$G25)-SUM(I$9:$I24))</f>
        <v>0.00433333333458563</v>
      </c>
      <c r="I25" s="37" t="n">
        <f aca="false">IF(H25="n-c","n-c",IF(H25&gt;0.01,0.01,IF(H25&lt;-0.01,-0.01,0)))</f>
        <v>0</v>
      </c>
      <c r="J25" s="38" t="n">
        <f aca="false">IF(I25="n-c","n-c",ROUND(F25,2)+I25)</f>
        <v>136.08</v>
      </c>
      <c r="K25" s="39" t="n">
        <f aca="true">IF(B25="n-c","n-c",IF(B25=$K$3,$K$4,IF(B25=$G$4,D25,ROUND(IF($E$3="standard",IF(B25&gt;$K$3,-PPMT($G$3,B25-$K$3,$G$4-$K$3,OFFSET($B$7,MATCH($K$3,$B$8:$B$68),3)),-PPMT($G$3,B25,$G$4,$C$3)+IF(B25=$K$3,$K$4*$K$5,0)),IF($E$3="linear",IF(B25&gt;$K$3,OFFSET($B$7,MATCH($K$3,$B$8:$B$68),3)/($G$4-$K$3),$C$3/$G$4),IF(B25=$G$4,$C$3-$K$4,0))),2))))</f>
        <v>816.5</v>
      </c>
      <c r="L25" s="40" t="n">
        <f aca="false">IF(B25="n-c","n-c",SUM($K$9:K25))</f>
        <v>39486.56</v>
      </c>
      <c r="M25" s="40" t="n">
        <f aca="false">IF(B25="n-c","n-c",SUM($J$9:J25))</f>
        <v>4861.14</v>
      </c>
      <c r="N25" s="30" t="n">
        <f aca="false">IF(B25="n-c","n-c",J25+K25)</f>
        <v>952.58</v>
      </c>
      <c r="O25" s="30" t="n">
        <f aca="false">IF(B25&lt;$K$3,N25,IF(B25=$K$3,$K$4+J25+$K$4*$K$5,0))</f>
        <v>0</v>
      </c>
      <c r="P25" s="41"/>
      <c r="Q25" s="32" t="n">
        <f aca="false">IF(ISERROR(IF(Q24+1&lt;=$G$4,Q24+1,"n-c")),"n-c",IF(Q24+1&lt;=$G$4,Q24+1,"n-c"))</f>
        <v>17</v>
      </c>
      <c r="R25" s="33" t="n">
        <f aca="false">IF(Q25&lt;&gt;"n-c",IF($E$4="mensuel",EDATE($E$5,Q25),IF($E$4="trimestriel",EDATE($E$5,3*Q25),IF($E$4="semestriel",EDATE($E$5,6*Q25),EDATE($E$5,12*Q25)))),"n-c")</f>
        <v>43617</v>
      </c>
      <c r="S25" s="34" t="n">
        <f aca="false">IF(Q25="n-c","n-c",T24)</f>
        <v>30555.52</v>
      </c>
      <c r="T25" s="34" t="n">
        <f aca="false">IF(Q25="n-c","n-c",S25-Z25)</f>
        <v>29027.74</v>
      </c>
      <c r="U25" s="35" t="n">
        <f aca="false">IF(Q25&lt;&gt;"n-c",IF($E$3="standard",-IPMT($G$3,Q25,$G$4,$C$3),IF($E$3="linear",S25*$G$3,S25*$G$3)),"n-c")</f>
        <v>254.629333333334</v>
      </c>
      <c r="V25" s="36" t="n">
        <f aca="false">IF(ISERROR(U25-ROUND(U25,2)),"n-c",U25-ROUND(U25,2))</f>
        <v>-0.000666666666461424</v>
      </c>
      <c r="W25" s="36" t="n">
        <f aca="false">IF(V25="n-c","n-c",SUM($V$9:V25)-SUM($X$9:X24))</f>
        <v>0.00266666666789206</v>
      </c>
      <c r="X25" s="37" t="n">
        <f aca="false">IF(W25="n-c","n-c",IF(W25&gt;0.01,0.01,IF(W25&lt;-0.01,-0.01,0)))</f>
        <v>0</v>
      </c>
      <c r="Y25" s="38" t="n">
        <f aca="false">IF(X25="n-c","n-c",ROUND(U25,2)+X25)</f>
        <v>254.63</v>
      </c>
      <c r="Z25" s="39" t="n">
        <f aca="false">IF(Q25="n-c","n-c",IF(Q25=$G$4,S25,ROUND(IF($E$3="standard",-PPMT($G$3,Q25,$G$4,$C$3),IF($E$3="linear",$C$3/$G$4,IF(Q25=$G$4,$C$3,0))),2)))</f>
        <v>1527.78</v>
      </c>
      <c r="AA25" s="40" t="n">
        <f aca="false">IF(Q25="n-c","n-c",SUM($Z$9:Z25))</f>
        <v>25972.26</v>
      </c>
      <c r="AB25" s="40" t="n">
        <f aca="false">IF(Q25="n-c","n-c",SUM($Y$9:Y25))</f>
        <v>6060.18</v>
      </c>
      <c r="AC25" s="30" t="n">
        <f aca="false">IF(Q25="n-c","n-c",Y25+Z25)</f>
        <v>1782.41</v>
      </c>
    </row>
    <row r="26" customFormat="false" ht="16" hidden="false" customHeight="false" outlineLevel="0" collapsed="false">
      <c r="B26" s="32" t="n">
        <f aca="false">IF(ISERROR(IF(B25+1&lt;=$G$4,B25+1,"n-c")),"n-c",IF(B25+1&lt;=$G$4,B25+1,"n-c"))</f>
        <v>18</v>
      </c>
      <c r="C26" s="33" t="n">
        <f aca="false">IF(B26&lt;&gt;"n-c",IF($E$4="mensuel",EDATE($E$5,B26),IF($E$4="trimestriel",EDATE($E$5,3*B26),IF($E$4="semestriel",EDATE($E$5,6*B26),EDATE($E$5,12*B26)))),"n-c")</f>
        <v>43647</v>
      </c>
      <c r="D26" s="34" t="n">
        <f aca="false">IF(B26="n-c","n-c",E25)</f>
        <v>15513.44</v>
      </c>
      <c r="E26" s="34" t="n">
        <f aca="false">IF(B26="n-c","n-c",IF(B26=$K$3,D26-$K$4,D26-K26))</f>
        <v>14696.94</v>
      </c>
      <c r="F26" s="35" t="n">
        <f aca="true">IF(B26&lt;&gt;"n-c",IF($E$3="standard",IF(B26&gt;$K$3,-IPMT($G$3,B26-$K$3,$G$4-$K$3,OFFSET($B$7,MATCH($K$3,$B$8:$B$68),3)),-IPMT($G$3,B26,$G$4,$C$3)+IF(B26=$K$3,$K$4*$K$5,0)),IF($E$3="linear",D26*$G$3,D26*$G$3)+IF(B26=$K$3,$K$4*$K$5,0)),"n-c")</f>
        <v>129.278666666667</v>
      </c>
      <c r="G26" s="36" t="n">
        <f aca="false">IF(ISERROR(F26-ROUND(F26,2)),"n-c",F26-ROUND(F26,2))</f>
        <v>-0.00133333333329233</v>
      </c>
      <c r="H26" s="36" t="n">
        <f aca="false">IF(G26="n-c","n-c",SUM(G$9:$G26)-SUM(I$9:$I25))</f>
        <v>0.0030000000012933</v>
      </c>
      <c r="I26" s="37" t="n">
        <f aca="false">IF(H26="n-c","n-c",IF(H26&gt;0.01,0.01,IF(H26&lt;-0.01,-0.01,0)))</f>
        <v>0</v>
      </c>
      <c r="J26" s="38" t="n">
        <f aca="false">IF(I26="n-c","n-c",ROUND(F26,2)+I26)</f>
        <v>129.28</v>
      </c>
      <c r="K26" s="39" t="n">
        <f aca="true">IF(B26="n-c","n-c",IF(B26=$K$3,$K$4,IF(B26=$G$4,D26,ROUND(IF($E$3="standard",IF(B26&gt;$K$3,-PPMT($G$3,B26-$K$3,$G$4-$K$3,OFFSET($B$7,MATCH($K$3,$B$8:$B$68),3)),-PPMT($G$3,B26,$G$4,$C$3)+IF(B26=$K$3,$K$4*$K$5,0)),IF($E$3="linear",IF(B26&gt;$K$3,OFFSET($B$7,MATCH($K$3,$B$8:$B$68),3)/($G$4-$K$3),$C$3/$G$4),IF(B26=$G$4,$C$3-$K$4,0))),2))))</f>
        <v>816.5</v>
      </c>
      <c r="L26" s="40" t="n">
        <f aca="false">IF(B26="n-c","n-c",SUM($K$9:K26))</f>
        <v>40303.06</v>
      </c>
      <c r="M26" s="40" t="n">
        <f aca="false">IF(B26="n-c","n-c",SUM($J$9:J26))</f>
        <v>4990.42</v>
      </c>
      <c r="N26" s="30" t="n">
        <f aca="false">IF(B26="n-c","n-c",J26+K26)</f>
        <v>945.78</v>
      </c>
      <c r="O26" s="30" t="n">
        <f aca="false">IF(B26&lt;$K$3,N26,IF(B26=$K$3,$K$4+J26+$K$4*$K$5,0))</f>
        <v>0</v>
      </c>
      <c r="P26" s="41"/>
      <c r="Q26" s="32" t="n">
        <f aca="false">IF(ISERROR(IF(Q25+1&lt;=$G$4,Q25+1,"n-c")),"n-c",IF(Q25+1&lt;=$G$4,Q25+1,"n-c"))</f>
        <v>18</v>
      </c>
      <c r="R26" s="33" t="n">
        <f aca="false">IF(Q26&lt;&gt;"n-c",IF($E$4="mensuel",EDATE($E$5,Q26),IF($E$4="trimestriel",EDATE($E$5,3*Q26),IF($E$4="semestriel",EDATE($E$5,6*Q26),EDATE($E$5,12*Q26)))),"n-c")</f>
        <v>43647</v>
      </c>
      <c r="S26" s="34" t="n">
        <f aca="false">IF(Q26="n-c","n-c",T25)</f>
        <v>29027.74</v>
      </c>
      <c r="T26" s="34" t="n">
        <f aca="false">IF(Q26="n-c","n-c",S26-Z26)</f>
        <v>27499.96</v>
      </c>
      <c r="U26" s="35" t="n">
        <f aca="false">IF(Q26&lt;&gt;"n-c",IF($E$3="standard",-IPMT($G$3,Q26,$G$4,$C$3),IF($E$3="linear",S26*$G$3,S26*$G$3)),"n-c")</f>
        <v>241.897833333334</v>
      </c>
      <c r="V26" s="36" t="n">
        <f aca="false">IF(ISERROR(U26-ROUND(U26,2)),"n-c",U26-ROUND(U26,2))</f>
        <v>-0.00216666666645438</v>
      </c>
      <c r="W26" s="36" t="n">
        <f aca="false">IF(V26="n-c","n-c",SUM($V$9:V26)-SUM($X$9:X25))</f>
        <v>0.00050000000138084</v>
      </c>
      <c r="X26" s="37" t="n">
        <f aca="false">IF(W26="n-c","n-c",IF(W26&gt;0.01,0.01,IF(W26&lt;-0.01,-0.01,0)))</f>
        <v>0</v>
      </c>
      <c r="Y26" s="38" t="n">
        <f aca="false">IF(X26="n-c","n-c",ROUND(U26,2)+X26)</f>
        <v>241.9</v>
      </c>
      <c r="Z26" s="39" t="n">
        <f aca="false">IF(Q26="n-c","n-c",IF(Q26=$G$4,S26,ROUND(IF($E$3="standard",-PPMT($G$3,Q26,$G$4,$C$3),IF($E$3="linear",$C$3/$G$4,IF(Q26=$G$4,$C$3,0))),2)))</f>
        <v>1527.78</v>
      </c>
      <c r="AA26" s="40" t="n">
        <f aca="false">IF(Q26="n-c","n-c",SUM($Z$9:Z26))</f>
        <v>27500.04</v>
      </c>
      <c r="AB26" s="40" t="n">
        <f aca="false">IF(Q26="n-c","n-c",SUM($Y$9:Y26))</f>
        <v>6302.08</v>
      </c>
      <c r="AC26" s="30" t="n">
        <f aca="false">IF(Q26="n-c","n-c",Y26+Z26)</f>
        <v>1769.68</v>
      </c>
    </row>
    <row r="27" customFormat="false" ht="16" hidden="false" customHeight="false" outlineLevel="0" collapsed="false">
      <c r="B27" s="32" t="n">
        <f aca="false">IF(ISERROR(IF(B26+1&lt;=$G$4,B26+1,"n-c")),"n-c",IF(B26+1&lt;=$G$4,B26+1,"n-c"))</f>
        <v>19</v>
      </c>
      <c r="C27" s="33" t="n">
        <f aca="false">IF(B27&lt;&gt;"n-c",IF($E$4="mensuel",EDATE($E$5,B27),IF($E$4="trimestriel",EDATE($E$5,3*B27),IF($E$4="semestriel",EDATE($E$5,6*B27),EDATE($E$5,12*B27)))),"n-c")</f>
        <v>43678</v>
      </c>
      <c r="D27" s="34" t="n">
        <f aca="false">IF(B27="n-c","n-c",E26)</f>
        <v>14696.94</v>
      </c>
      <c r="E27" s="34" t="n">
        <f aca="false">IF(B27="n-c","n-c",IF(B27=$K$3,D27-$K$4,D27-K27))</f>
        <v>13880.44</v>
      </c>
      <c r="F27" s="35" t="n">
        <f aca="true">IF(B27&lt;&gt;"n-c",IF($E$3="standard",IF(B27&gt;$K$3,-IPMT($G$3,B27-$K$3,$G$4-$K$3,OFFSET($B$7,MATCH($K$3,$B$8:$B$68),3)),-IPMT($G$3,B27,$G$4,$C$3)+IF(B27=$K$3,$K$4*$K$5,0)),IF($E$3="linear",D27*$G$3,D27*$G$3)+IF(B27=$K$3,$K$4*$K$5,0)),"n-c")</f>
        <v>122.4745</v>
      </c>
      <c r="G27" s="36" t="n">
        <f aca="false">IF(ISERROR(F27-ROUND(F27,2)),"n-c",F27-ROUND(F27,2))</f>
        <v>0.00450000000004991</v>
      </c>
      <c r="H27" s="36" t="n">
        <f aca="false">IF(G27="n-c","n-c",SUM(G$9:$G27)-SUM(I$9:$I26))</f>
        <v>0.00750000000134321</v>
      </c>
      <c r="I27" s="37" t="n">
        <f aca="false">IF(H27="n-c","n-c",IF(H27&gt;0.01,0.01,IF(H27&lt;-0.01,-0.01,0)))</f>
        <v>0</v>
      </c>
      <c r="J27" s="38" t="n">
        <f aca="false">IF(I27="n-c","n-c",ROUND(F27,2)+I27)</f>
        <v>122.47</v>
      </c>
      <c r="K27" s="39" t="n">
        <f aca="true">IF(B27="n-c","n-c",IF(B27=$K$3,$K$4,IF(B27=$G$4,D27,ROUND(IF($E$3="standard",IF(B27&gt;$K$3,-PPMT($G$3,B27-$K$3,$G$4-$K$3,OFFSET($B$7,MATCH($K$3,$B$8:$B$68),3)),-PPMT($G$3,B27,$G$4,$C$3)+IF(B27=$K$3,$K$4*$K$5,0)),IF($E$3="linear",IF(B27&gt;$K$3,OFFSET($B$7,MATCH($K$3,$B$8:$B$68),3)/($G$4-$K$3),$C$3/$G$4),IF(B27=$G$4,$C$3-$K$4,0))),2))))</f>
        <v>816.5</v>
      </c>
      <c r="L27" s="40" t="n">
        <f aca="false">IF(B27="n-c","n-c",SUM($K$9:K27))</f>
        <v>41119.56</v>
      </c>
      <c r="M27" s="40" t="n">
        <f aca="false">IF(B27="n-c","n-c",SUM($J$9:J27))</f>
        <v>5112.89</v>
      </c>
      <c r="N27" s="30" t="n">
        <f aca="false">IF(B27="n-c","n-c",J27+K27)</f>
        <v>938.97</v>
      </c>
      <c r="O27" s="30" t="n">
        <f aca="false">IF(B27&lt;$K$3,N27,IF(B27=$K$3,$K$4+J27+$K$4*$K$5,0))</f>
        <v>0</v>
      </c>
      <c r="P27" s="41"/>
      <c r="Q27" s="32" t="n">
        <f aca="false">IF(ISERROR(IF(Q26+1&lt;=$G$4,Q26+1,"n-c")),"n-c",IF(Q26+1&lt;=$G$4,Q26+1,"n-c"))</f>
        <v>19</v>
      </c>
      <c r="R27" s="33" t="n">
        <f aca="false">IF(Q27&lt;&gt;"n-c",IF($E$4="mensuel",EDATE($E$5,Q27),IF($E$4="trimestriel",EDATE($E$5,3*Q27),IF($E$4="semestriel",EDATE($E$5,6*Q27),EDATE($E$5,12*Q27)))),"n-c")</f>
        <v>43678</v>
      </c>
      <c r="S27" s="34" t="n">
        <f aca="false">IF(Q27="n-c","n-c",T26)</f>
        <v>27499.96</v>
      </c>
      <c r="T27" s="34" t="n">
        <f aca="false">IF(Q27="n-c","n-c",S27-Z27)</f>
        <v>25972.18</v>
      </c>
      <c r="U27" s="35" t="n">
        <f aca="false">IF(Q27&lt;&gt;"n-c",IF($E$3="standard",-IPMT($G$3,Q27,$G$4,$C$3),IF($E$3="linear",S27*$G$3,S27*$G$3)),"n-c")</f>
        <v>229.166333333334</v>
      </c>
      <c r="V27" s="36" t="n">
        <f aca="false">IF(ISERROR(U27-ROUND(U27,2)),"n-c",U27-ROUND(U27,2))</f>
        <v>-0.00366666666644733</v>
      </c>
      <c r="W27" s="36" t="n">
        <f aca="false">IF(V27="n-c","n-c",SUM($V$9:V27)-SUM($X$9:X26))</f>
        <v>-0.00316666666509491</v>
      </c>
      <c r="X27" s="37" t="n">
        <f aca="false">IF(W27="n-c","n-c",IF(W27&gt;0.01,0.01,IF(W27&lt;-0.01,-0.01,0)))</f>
        <v>0</v>
      </c>
      <c r="Y27" s="38" t="n">
        <f aca="false">IF(X27="n-c","n-c",ROUND(U27,2)+X27)</f>
        <v>229.17</v>
      </c>
      <c r="Z27" s="39" t="n">
        <f aca="false">IF(Q27="n-c","n-c",IF(Q27=$G$4,S27,ROUND(IF($E$3="standard",-PPMT($G$3,Q27,$G$4,$C$3),IF($E$3="linear",$C$3/$G$4,IF(Q27=$G$4,$C$3,0))),2)))</f>
        <v>1527.78</v>
      </c>
      <c r="AA27" s="40" t="n">
        <f aca="false">IF(Q27="n-c","n-c",SUM($Z$9:Z27))</f>
        <v>29027.82</v>
      </c>
      <c r="AB27" s="40" t="n">
        <f aca="false">IF(Q27="n-c","n-c",SUM($Y$9:Y27))</f>
        <v>6531.25</v>
      </c>
      <c r="AC27" s="30" t="n">
        <f aca="false">IF(Q27="n-c","n-c",Y27+Z27)</f>
        <v>1756.95</v>
      </c>
    </row>
    <row r="28" customFormat="false" ht="16" hidden="false" customHeight="false" outlineLevel="0" collapsed="false">
      <c r="B28" s="32" t="n">
        <f aca="false">IF(ISERROR(IF(B27+1&lt;=$G$4,B27+1,"n-c")),"n-c",IF(B27+1&lt;=$G$4,B27+1,"n-c"))</f>
        <v>20</v>
      </c>
      <c r="C28" s="33" t="n">
        <f aca="false">IF(B28&lt;&gt;"n-c",IF($E$4="mensuel",EDATE($E$5,B28),IF($E$4="trimestriel",EDATE($E$5,3*B28),IF($E$4="semestriel",EDATE($E$5,6*B28),EDATE($E$5,12*B28)))),"n-c")</f>
        <v>43709</v>
      </c>
      <c r="D28" s="34" t="n">
        <f aca="false">IF(B28="n-c","n-c",E27)</f>
        <v>13880.44</v>
      </c>
      <c r="E28" s="34" t="n">
        <f aca="false">IF(B28="n-c","n-c",IF(B28=$K$3,D28-$K$4,D28-K28))</f>
        <v>13063.94</v>
      </c>
      <c r="F28" s="35" t="n">
        <f aca="true">IF(B28&lt;&gt;"n-c",IF($E$3="standard",IF(B28&gt;$K$3,-IPMT($G$3,B28-$K$3,$G$4-$K$3,OFFSET($B$7,MATCH($K$3,$B$8:$B$68),3)),-IPMT($G$3,B28,$G$4,$C$3)+IF(B28=$K$3,$K$4*$K$5,0)),IF($E$3="linear",D28*$G$3,D28*$G$3)+IF(B28=$K$3,$K$4*$K$5,0)),"n-c")</f>
        <v>115.670333333333</v>
      </c>
      <c r="G28" s="36" t="n">
        <f aca="false">IF(ISERROR(F28-ROUND(F28,2)),"n-c",F28-ROUND(F28,2))</f>
        <v>0.000333333333372821</v>
      </c>
      <c r="H28" s="36" t="n">
        <f aca="false">IF(G28="n-c","n-c",SUM(G$9:$G28)-SUM(I$9:$I27))</f>
        <v>0.00783333333471603</v>
      </c>
      <c r="I28" s="37" t="n">
        <f aca="false">IF(H28="n-c","n-c",IF(H28&gt;0.01,0.01,IF(H28&lt;-0.01,-0.01,0)))</f>
        <v>0</v>
      </c>
      <c r="J28" s="38" t="n">
        <f aca="false">IF(I28="n-c","n-c",ROUND(F28,2)+I28)</f>
        <v>115.67</v>
      </c>
      <c r="K28" s="39" t="n">
        <f aca="true">IF(B28="n-c","n-c",IF(B28=$K$3,$K$4,IF(B28=$G$4,D28,ROUND(IF($E$3="standard",IF(B28&gt;$K$3,-PPMT($G$3,B28-$K$3,$G$4-$K$3,OFFSET($B$7,MATCH($K$3,$B$8:$B$68),3)),-PPMT($G$3,B28,$G$4,$C$3)+IF(B28=$K$3,$K$4*$K$5,0)),IF($E$3="linear",IF(B28&gt;$K$3,OFFSET($B$7,MATCH($K$3,$B$8:$B$68),3)/($G$4-$K$3),$C$3/$G$4),IF(B28=$G$4,$C$3-$K$4,0))),2))))</f>
        <v>816.5</v>
      </c>
      <c r="L28" s="40" t="n">
        <f aca="false">IF(B28="n-c","n-c",SUM($K$9:K28))</f>
        <v>41936.06</v>
      </c>
      <c r="M28" s="40" t="n">
        <f aca="false">IF(B28="n-c","n-c",SUM($J$9:J28))</f>
        <v>5228.56</v>
      </c>
      <c r="N28" s="30" t="n">
        <f aca="false">IF(B28="n-c","n-c",J28+K28)</f>
        <v>932.17</v>
      </c>
      <c r="O28" s="30" t="n">
        <f aca="false">IF(B28&lt;$K$3,N28,IF(B28=$K$3,$K$4+J28+$K$4*$K$5,0))</f>
        <v>0</v>
      </c>
      <c r="P28" s="41"/>
      <c r="Q28" s="32" t="n">
        <f aca="false">IF(ISERROR(IF(Q27+1&lt;=$G$4,Q27+1,"n-c")),"n-c",IF(Q27+1&lt;=$G$4,Q27+1,"n-c"))</f>
        <v>20</v>
      </c>
      <c r="R28" s="33" t="n">
        <f aca="false">IF(Q28&lt;&gt;"n-c",IF($E$4="mensuel",EDATE($E$5,Q28),IF($E$4="trimestriel",EDATE($E$5,3*Q28),IF($E$4="semestriel",EDATE($E$5,6*Q28),EDATE($E$5,12*Q28)))),"n-c")</f>
        <v>43709</v>
      </c>
      <c r="S28" s="34" t="n">
        <f aca="false">IF(Q28="n-c","n-c",T27)</f>
        <v>25972.18</v>
      </c>
      <c r="T28" s="34" t="n">
        <f aca="false">IF(Q28="n-c","n-c",S28-Z28)</f>
        <v>24444.4</v>
      </c>
      <c r="U28" s="35" t="n">
        <f aca="false">IF(Q28&lt;&gt;"n-c",IF($E$3="standard",-IPMT($G$3,Q28,$G$4,$C$3),IF($E$3="linear",S28*$G$3,S28*$G$3)),"n-c")</f>
        <v>216.434833333334</v>
      </c>
      <c r="V28" s="36" t="n">
        <f aca="false">IF(ISERROR(U28-ROUND(U28,2)),"n-c",U28-ROUND(U28,2))</f>
        <v>0.00483333333355063</v>
      </c>
      <c r="W28" s="36" t="n">
        <f aca="false">IF(V28="n-c","n-c",SUM($V$9:V28)-SUM($X$9:X27))</f>
        <v>0.00166666666839888</v>
      </c>
      <c r="X28" s="37" t="n">
        <f aca="false">IF(W28="n-c","n-c",IF(W28&gt;0.01,0.01,IF(W28&lt;-0.01,-0.01,0)))</f>
        <v>0</v>
      </c>
      <c r="Y28" s="38" t="n">
        <f aca="false">IF(X28="n-c","n-c",ROUND(U28,2)+X28)</f>
        <v>216.43</v>
      </c>
      <c r="Z28" s="39" t="n">
        <f aca="false">IF(Q28="n-c","n-c",IF(Q28=$G$4,S28,ROUND(IF($E$3="standard",-PPMT($G$3,Q28,$G$4,$C$3),IF($E$3="linear",$C$3/$G$4,IF(Q28=$G$4,$C$3,0))),2)))</f>
        <v>1527.78</v>
      </c>
      <c r="AA28" s="40" t="n">
        <f aca="false">IF(Q28="n-c","n-c",SUM($Z$9:Z28))</f>
        <v>30555.6</v>
      </c>
      <c r="AB28" s="40" t="n">
        <f aca="false">IF(Q28="n-c","n-c",SUM($Y$9:Y28))</f>
        <v>6747.68</v>
      </c>
      <c r="AC28" s="30" t="n">
        <f aca="false">IF(Q28="n-c","n-c",Y28+Z28)</f>
        <v>1744.21</v>
      </c>
    </row>
    <row r="29" customFormat="false" ht="16" hidden="false" customHeight="false" outlineLevel="0" collapsed="false">
      <c r="B29" s="32" t="n">
        <f aca="false">IF(ISERROR(IF(B28+1&lt;=$G$4,B28+1,"n-c")),"n-c",IF(B28+1&lt;=$G$4,B28+1,"n-c"))</f>
        <v>21</v>
      </c>
      <c r="C29" s="33" t="n">
        <f aca="false">IF(B29&lt;&gt;"n-c",IF($E$4="mensuel",EDATE($E$5,B29),IF($E$4="trimestriel",EDATE($E$5,3*B29),IF($E$4="semestriel",EDATE($E$5,6*B29),EDATE($E$5,12*B29)))),"n-c")</f>
        <v>43739</v>
      </c>
      <c r="D29" s="34" t="n">
        <f aca="false">IF(B29="n-c","n-c",E28)</f>
        <v>13063.94</v>
      </c>
      <c r="E29" s="34" t="n">
        <f aca="false">IF(B29="n-c","n-c",IF(B29=$K$3,D29-$K$4,D29-K29))</f>
        <v>12247.44</v>
      </c>
      <c r="F29" s="35" t="n">
        <f aca="true">IF(B29&lt;&gt;"n-c",IF($E$3="standard",IF(B29&gt;$K$3,-IPMT($G$3,B29-$K$3,$G$4-$K$3,OFFSET($B$7,MATCH($K$3,$B$8:$B$68),3)),-IPMT($G$3,B29,$G$4,$C$3)+IF(B29=$K$3,$K$4*$K$5,0)),IF($E$3="linear",D29*$G$3,D29*$G$3)+IF(B29=$K$3,$K$4*$K$5,0)),"n-c")</f>
        <v>108.866166666667</v>
      </c>
      <c r="G29" s="36" t="n">
        <f aca="false">IF(ISERROR(F29-ROUND(F29,2)),"n-c",F29-ROUND(F29,2))</f>
        <v>-0.00383333333330427</v>
      </c>
      <c r="H29" s="36" t="n">
        <f aca="false">IF(G29="n-c","n-c",SUM(G$9:$G29)-SUM(I$9:$I28))</f>
        <v>0.00400000000141176</v>
      </c>
      <c r="I29" s="37" t="n">
        <f aca="false">IF(H29="n-c","n-c",IF(H29&gt;0.01,0.01,IF(H29&lt;-0.01,-0.01,0)))</f>
        <v>0</v>
      </c>
      <c r="J29" s="38" t="n">
        <f aca="false">IF(I29="n-c","n-c",ROUND(F29,2)+I29)</f>
        <v>108.87</v>
      </c>
      <c r="K29" s="39" t="n">
        <f aca="true">IF(B29="n-c","n-c",IF(B29=$K$3,$K$4,IF(B29=$G$4,D29,ROUND(IF($E$3="standard",IF(B29&gt;$K$3,-PPMT($G$3,B29-$K$3,$G$4-$K$3,OFFSET($B$7,MATCH($K$3,$B$8:$B$68),3)),-PPMT($G$3,B29,$G$4,$C$3)+IF(B29=$K$3,$K$4*$K$5,0)),IF($E$3="linear",IF(B29&gt;$K$3,OFFSET($B$7,MATCH($K$3,$B$8:$B$68),3)/($G$4-$K$3),$C$3/$G$4),IF(B29=$G$4,$C$3-$K$4,0))),2))))</f>
        <v>816.5</v>
      </c>
      <c r="L29" s="40" t="n">
        <f aca="false">IF(B29="n-c","n-c",SUM($K$9:K29))</f>
        <v>42752.56</v>
      </c>
      <c r="M29" s="40" t="n">
        <f aca="false">IF(B29="n-c","n-c",SUM($J$9:J29))</f>
        <v>5337.43</v>
      </c>
      <c r="N29" s="30" t="n">
        <f aca="false">IF(B29="n-c","n-c",J29+K29)</f>
        <v>925.37</v>
      </c>
      <c r="O29" s="30" t="n">
        <f aca="false">IF(B29&lt;$K$3,N29,IF(B29=$K$3,$K$4+J29+$K$4*$K$5,0))</f>
        <v>0</v>
      </c>
      <c r="P29" s="41"/>
      <c r="Q29" s="32" t="n">
        <f aca="false">IF(ISERROR(IF(Q28+1&lt;=$G$4,Q28+1,"n-c")),"n-c",IF(Q28+1&lt;=$G$4,Q28+1,"n-c"))</f>
        <v>21</v>
      </c>
      <c r="R29" s="33" t="n">
        <f aca="false">IF(Q29&lt;&gt;"n-c",IF($E$4="mensuel",EDATE($E$5,Q29),IF($E$4="trimestriel",EDATE($E$5,3*Q29),IF($E$4="semestriel",EDATE($E$5,6*Q29),EDATE($E$5,12*Q29)))),"n-c")</f>
        <v>43739</v>
      </c>
      <c r="S29" s="34" t="n">
        <f aca="false">IF(Q29="n-c","n-c",T28)</f>
        <v>24444.4</v>
      </c>
      <c r="T29" s="34" t="n">
        <f aca="false">IF(Q29="n-c","n-c",S29-Z29)</f>
        <v>22916.62</v>
      </c>
      <c r="U29" s="35" t="n">
        <f aca="false">IF(Q29&lt;&gt;"n-c",IF($E$3="standard",-IPMT($G$3,Q29,$G$4,$C$3),IF($E$3="linear",S29*$G$3,S29*$G$3)),"n-c")</f>
        <v>203.703333333334</v>
      </c>
      <c r="V29" s="36" t="n">
        <f aca="false">IF(ISERROR(U29-ROUND(U29,2)),"n-c",U29-ROUND(U29,2))</f>
        <v>0.0033333333335861</v>
      </c>
      <c r="W29" s="36" t="n">
        <f aca="false">IF(V29="n-c","n-c",SUM($V$9:V29)-SUM($X$9:X28))</f>
        <v>0.00500000000192813</v>
      </c>
      <c r="X29" s="37" t="n">
        <f aca="false">IF(W29="n-c","n-c",IF(W29&gt;0.01,0.01,IF(W29&lt;-0.01,-0.01,0)))</f>
        <v>0</v>
      </c>
      <c r="Y29" s="38" t="n">
        <f aca="false">IF(X29="n-c","n-c",ROUND(U29,2)+X29)</f>
        <v>203.7</v>
      </c>
      <c r="Z29" s="39" t="n">
        <f aca="false">IF(Q29="n-c","n-c",IF(Q29=$G$4,S29,ROUND(IF($E$3="standard",-PPMT($G$3,Q29,$G$4,$C$3),IF($E$3="linear",$C$3/$G$4,IF(Q29=$G$4,$C$3,0))),2)))</f>
        <v>1527.78</v>
      </c>
      <c r="AA29" s="40" t="n">
        <f aca="false">IF(Q29="n-c","n-c",SUM($Z$9:Z29))</f>
        <v>32083.38</v>
      </c>
      <c r="AB29" s="40" t="n">
        <f aca="false">IF(Q29="n-c","n-c",SUM($Y$9:Y29))</f>
        <v>6951.38</v>
      </c>
      <c r="AC29" s="30" t="n">
        <f aca="false">IF(Q29="n-c","n-c",Y29+Z29)</f>
        <v>1731.48</v>
      </c>
    </row>
    <row r="30" customFormat="false" ht="16" hidden="false" customHeight="false" outlineLevel="0" collapsed="false">
      <c r="B30" s="32" t="n">
        <f aca="false">IF(ISERROR(IF(B29+1&lt;=$G$4,B29+1,"n-c")),"n-c",IF(B29+1&lt;=$G$4,B29+1,"n-c"))</f>
        <v>22</v>
      </c>
      <c r="C30" s="33" t="n">
        <f aca="false">IF(B30&lt;&gt;"n-c",IF($E$4="mensuel",EDATE($E$5,B30),IF($E$4="trimestriel",EDATE($E$5,3*B30),IF($E$4="semestriel",EDATE($E$5,6*B30),EDATE($E$5,12*B30)))),"n-c")</f>
        <v>43770</v>
      </c>
      <c r="D30" s="34" t="n">
        <f aca="false">IF(B30="n-c","n-c",E29)</f>
        <v>12247.44</v>
      </c>
      <c r="E30" s="34" t="n">
        <f aca="false">IF(B30="n-c","n-c",IF(B30=$K$3,D30-$K$4,D30-K30))</f>
        <v>11430.94</v>
      </c>
      <c r="F30" s="35" t="n">
        <f aca="true">IF(B30&lt;&gt;"n-c",IF($E$3="standard",IF(B30&gt;$K$3,-IPMT($G$3,B30-$K$3,$G$4-$K$3,OFFSET($B$7,MATCH($K$3,$B$8:$B$68),3)),-IPMT($G$3,B30,$G$4,$C$3)+IF(B30=$K$3,$K$4*$K$5,0)),IF($E$3="linear",D30*$G$3,D30*$G$3)+IF(B30=$K$3,$K$4*$K$5,0)),"n-c")</f>
        <v>102.062</v>
      </c>
      <c r="G30" s="36" t="n">
        <f aca="false">IF(ISERROR(F30-ROUND(F30,2)),"n-c",F30-ROUND(F30,2))</f>
        <v>0.00200000000003797</v>
      </c>
      <c r="H30" s="36" t="n">
        <f aca="false">IF(G30="n-c","n-c",SUM(G$9:$G30)-SUM(I$9:$I29))</f>
        <v>0.00600000000144973</v>
      </c>
      <c r="I30" s="37" t="n">
        <f aca="false">IF(H30="n-c","n-c",IF(H30&gt;0.01,0.01,IF(H30&lt;-0.01,-0.01,0)))</f>
        <v>0</v>
      </c>
      <c r="J30" s="38" t="n">
        <f aca="false">IF(I30="n-c","n-c",ROUND(F30,2)+I30)</f>
        <v>102.06</v>
      </c>
      <c r="K30" s="39" t="n">
        <f aca="true">IF(B30="n-c","n-c",IF(B30=$K$3,$K$4,IF(B30=$G$4,D30,ROUND(IF($E$3="standard",IF(B30&gt;$K$3,-PPMT($G$3,B30-$K$3,$G$4-$K$3,OFFSET($B$7,MATCH($K$3,$B$8:$B$68),3)),-PPMT($G$3,B30,$G$4,$C$3)+IF(B30=$K$3,$K$4*$K$5,0)),IF($E$3="linear",IF(B30&gt;$K$3,OFFSET($B$7,MATCH($K$3,$B$8:$B$68),3)/($G$4-$K$3),$C$3/$G$4),IF(B30=$G$4,$C$3-$K$4,0))),2))))</f>
        <v>816.5</v>
      </c>
      <c r="L30" s="40" t="n">
        <f aca="false">IF(B30="n-c","n-c",SUM($K$9:K30))</f>
        <v>43569.06</v>
      </c>
      <c r="M30" s="40" t="n">
        <f aca="false">IF(B30="n-c","n-c",SUM($J$9:J30))</f>
        <v>5439.49</v>
      </c>
      <c r="N30" s="30" t="n">
        <f aca="false">IF(B30="n-c","n-c",J30+K30)</f>
        <v>918.56</v>
      </c>
      <c r="O30" s="30" t="n">
        <f aca="false">IF(B30&lt;$K$3,N30,IF(B30=$K$3,$K$4+J30+$K$4*$K$5,0))</f>
        <v>0</v>
      </c>
      <c r="P30" s="41"/>
      <c r="Q30" s="32" t="n">
        <f aca="false">IF(ISERROR(IF(Q29+1&lt;=$G$4,Q29+1,"n-c")),"n-c",IF(Q29+1&lt;=$G$4,Q29+1,"n-c"))</f>
        <v>22</v>
      </c>
      <c r="R30" s="33" t="n">
        <f aca="false">IF(Q30&lt;&gt;"n-c",IF($E$4="mensuel",EDATE($E$5,Q30),IF($E$4="trimestriel",EDATE($E$5,3*Q30),IF($E$4="semestriel",EDATE($E$5,6*Q30),EDATE($E$5,12*Q30)))),"n-c")</f>
        <v>43770</v>
      </c>
      <c r="S30" s="34" t="n">
        <f aca="false">IF(Q30="n-c","n-c",T29)</f>
        <v>22916.62</v>
      </c>
      <c r="T30" s="34" t="n">
        <f aca="false">IF(Q30="n-c","n-c",S30-Z30)</f>
        <v>21388.84</v>
      </c>
      <c r="U30" s="35" t="n">
        <f aca="false">IF(Q30&lt;&gt;"n-c",IF($E$3="standard",-IPMT($G$3,Q30,$G$4,$C$3),IF($E$3="linear",S30*$G$3,S30*$G$3)),"n-c")</f>
        <v>190.971833333334</v>
      </c>
      <c r="V30" s="36" t="n">
        <f aca="false">IF(ISERROR(U30-ROUND(U30,2)),"n-c",U30-ROUND(U30,2))</f>
        <v>0.00183333333356472</v>
      </c>
      <c r="W30" s="36" t="n">
        <f aca="false">IF(V30="n-c","n-c",SUM($V$9:V30)-SUM($X$9:X29))</f>
        <v>0.00683333333546443</v>
      </c>
      <c r="X30" s="37" t="n">
        <f aca="false">IF(W30="n-c","n-c",IF(W30&gt;0.01,0.01,IF(W30&lt;-0.01,-0.01,0)))</f>
        <v>0</v>
      </c>
      <c r="Y30" s="38" t="n">
        <f aca="false">IF(X30="n-c","n-c",ROUND(U30,2)+X30)</f>
        <v>190.97</v>
      </c>
      <c r="Z30" s="39" t="n">
        <f aca="false">IF(Q30="n-c","n-c",IF(Q30=$G$4,S30,ROUND(IF($E$3="standard",-PPMT($G$3,Q30,$G$4,$C$3),IF($E$3="linear",$C$3/$G$4,IF(Q30=$G$4,$C$3,0))),2)))</f>
        <v>1527.78</v>
      </c>
      <c r="AA30" s="40" t="n">
        <f aca="false">IF(Q30="n-c","n-c",SUM($Z$9:Z30))</f>
        <v>33611.16</v>
      </c>
      <c r="AB30" s="40" t="n">
        <f aca="false">IF(Q30="n-c","n-c",SUM($Y$9:Y30))</f>
        <v>7142.35</v>
      </c>
      <c r="AC30" s="30" t="n">
        <f aca="false">IF(Q30="n-c","n-c",Y30+Z30)</f>
        <v>1718.75</v>
      </c>
    </row>
    <row r="31" customFormat="false" ht="16" hidden="false" customHeight="false" outlineLevel="0" collapsed="false">
      <c r="B31" s="32" t="n">
        <f aca="false">IF(ISERROR(IF(B30+1&lt;=$G$4,B30+1,"n-c")),"n-c",IF(B30+1&lt;=$G$4,B30+1,"n-c"))</f>
        <v>23</v>
      </c>
      <c r="C31" s="33" t="n">
        <f aca="false">IF(B31&lt;&gt;"n-c",IF($E$4="mensuel",EDATE($E$5,B31),IF($E$4="trimestriel",EDATE($E$5,3*B31),IF($E$4="semestriel",EDATE($E$5,6*B31),EDATE($E$5,12*B31)))),"n-c")</f>
        <v>43800</v>
      </c>
      <c r="D31" s="34" t="n">
        <f aca="false">IF(B31="n-c","n-c",E30)</f>
        <v>11430.94</v>
      </c>
      <c r="E31" s="34" t="n">
        <f aca="false">IF(B31="n-c","n-c",IF(B31=$K$3,D31-$K$4,D31-K31))</f>
        <v>10614.44</v>
      </c>
      <c r="F31" s="35" t="n">
        <f aca="true">IF(B31&lt;&gt;"n-c",IF($E$3="standard",IF(B31&gt;$K$3,-IPMT($G$3,B31-$K$3,$G$4-$K$3,OFFSET($B$7,MATCH($K$3,$B$8:$B$68),3)),-IPMT($G$3,B31,$G$4,$C$3)+IF(B31=$K$3,$K$4*$K$5,0)),IF($E$3="linear",D31*$G$3,D31*$G$3)+IF(B31=$K$3,$K$4*$K$5,0)),"n-c")</f>
        <v>95.2578333333334</v>
      </c>
      <c r="G31" s="36" t="n">
        <f aca="false">IF(ISERROR(F31-ROUND(F31,2)),"n-c",F31-ROUND(F31,2))</f>
        <v>-0.00216666666663912</v>
      </c>
      <c r="H31" s="36" t="n">
        <f aca="false">IF(G31="n-c","n-c",SUM(G$9:$G31)-SUM(I$9:$I30))</f>
        <v>0.00383333333481062</v>
      </c>
      <c r="I31" s="37" t="n">
        <f aca="false">IF(H31="n-c","n-c",IF(H31&gt;0.01,0.01,IF(H31&lt;-0.01,-0.01,0)))</f>
        <v>0</v>
      </c>
      <c r="J31" s="38" t="n">
        <f aca="false">IF(I31="n-c","n-c",ROUND(F31,2)+I31)</f>
        <v>95.26</v>
      </c>
      <c r="K31" s="39" t="n">
        <f aca="true">IF(B31="n-c","n-c",IF(B31=$K$3,$K$4,IF(B31=$G$4,D31,ROUND(IF($E$3="standard",IF(B31&gt;$K$3,-PPMT($G$3,B31-$K$3,$G$4-$K$3,OFFSET($B$7,MATCH($K$3,$B$8:$B$68),3)),-PPMT($G$3,B31,$G$4,$C$3)+IF(B31=$K$3,$K$4*$K$5,0)),IF($E$3="linear",IF(B31&gt;$K$3,OFFSET($B$7,MATCH($K$3,$B$8:$B$68),3)/($G$4-$K$3),$C$3/$G$4),IF(B31=$G$4,$C$3-$K$4,0))),2))))</f>
        <v>816.5</v>
      </c>
      <c r="L31" s="40" t="n">
        <f aca="false">IF(B31="n-c","n-c",SUM($K$9:K31))</f>
        <v>44385.56</v>
      </c>
      <c r="M31" s="40" t="n">
        <f aca="false">IF(B31="n-c","n-c",SUM($J$9:J31))</f>
        <v>5534.75</v>
      </c>
      <c r="N31" s="30" t="n">
        <f aca="false">IF(B31="n-c","n-c",J31+K31)</f>
        <v>911.76</v>
      </c>
      <c r="O31" s="30" t="n">
        <f aca="false">IF(B31&lt;$K$3,N31,IF(B31=$K$3,$K$4+J31+$K$4*$K$5,0))</f>
        <v>0</v>
      </c>
      <c r="P31" s="41"/>
      <c r="Q31" s="32" t="n">
        <f aca="false">IF(ISERROR(IF(Q30+1&lt;=$G$4,Q30+1,"n-c")),"n-c",IF(Q30+1&lt;=$G$4,Q30+1,"n-c"))</f>
        <v>23</v>
      </c>
      <c r="R31" s="33" t="n">
        <f aca="false">IF(Q31&lt;&gt;"n-c",IF($E$4="mensuel",EDATE($E$5,Q31),IF($E$4="trimestriel",EDATE($E$5,3*Q31),IF($E$4="semestriel",EDATE($E$5,6*Q31),EDATE($E$5,12*Q31)))),"n-c")</f>
        <v>43800</v>
      </c>
      <c r="S31" s="34" t="n">
        <f aca="false">IF(Q31="n-c","n-c",T30)</f>
        <v>21388.84</v>
      </c>
      <c r="T31" s="34" t="n">
        <f aca="false">IF(Q31="n-c","n-c",S31-Z31)</f>
        <v>19861.06</v>
      </c>
      <c r="U31" s="35" t="n">
        <f aca="false">IF(Q31&lt;&gt;"n-c",IF($E$3="standard",-IPMT($G$3,Q31,$G$4,$C$3),IF($E$3="linear",S31*$G$3,S31*$G$3)),"n-c")</f>
        <v>178.240333333334</v>
      </c>
      <c r="V31" s="36" t="n">
        <f aca="false">IF(ISERROR(U31-ROUND(U31,2)),"n-c",U31-ROUND(U31,2))</f>
        <v>0.000333333333571773</v>
      </c>
      <c r="W31" s="36" t="n">
        <f aca="false">IF(V31="n-c","n-c",SUM($V$9:V31)-SUM($X$9:X30))</f>
        <v>0.00716666666900778</v>
      </c>
      <c r="X31" s="37" t="n">
        <f aca="false">IF(W31="n-c","n-c",IF(W31&gt;0.01,0.01,IF(W31&lt;-0.01,-0.01,0)))</f>
        <v>0</v>
      </c>
      <c r="Y31" s="38" t="n">
        <f aca="false">IF(X31="n-c","n-c",ROUND(U31,2)+X31)</f>
        <v>178.24</v>
      </c>
      <c r="Z31" s="39" t="n">
        <f aca="false">IF(Q31="n-c","n-c",IF(Q31=$G$4,S31,ROUND(IF($E$3="standard",-PPMT($G$3,Q31,$G$4,$C$3),IF($E$3="linear",$C$3/$G$4,IF(Q31=$G$4,$C$3,0))),2)))</f>
        <v>1527.78</v>
      </c>
      <c r="AA31" s="40" t="n">
        <f aca="false">IF(Q31="n-c","n-c",SUM($Z$9:Z31))</f>
        <v>35138.94</v>
      </c>
      <c r="AB31" s="40" t="n">
        <f aca="false">IF(Q31="n-c","n-c",SUM($Y$9:Y31))</f>
        <v>7320.59</v>
      </c>
      <c r="AC31" s="30" t="n">
        <f aca="false">IF(Q31="n-c","n-c",Y31+Z31)</f>
        <v>1706.02</v>
      </c>
    </row>
    <row r="32" customFormat="false" ht="16" hidden="false" customHeight="false" outlineLevel="0" collapsed="false">
      <c r="B32" s="32" t="n">
        <f aca="false">IF(ISERROR(IF(B31+1&lt;=$G$4,B31+1,"n-c")),"n-c",IF(B31+1&lt;=$G$4,B31+1,"n-c"))</f>
        <v>24</v>
      </c>
      <c r="C32" s="33" t="n">
        <f aca="false">IF(B32&lt;&gt;"n-c",IF($E$4="mensuel",EDATE($E$5,B32),IF($E$4="trimestriel",EDATE($E$5,3*B32),IF($E$4="semestriel",EDATE($E$5,6*B32),EDATE($E$5,12*B32)))),"n-c")</f>
        <v>43831</v>
      </c>
      <c r="D32" s="34" t="n">
        <f aca="false">IF(B32="n-c","n-c",E31)</f>
        <v>10614.44</v>
      </c>
      <c r="E32" s="34" t="n">
        <f aca="false">IF(B32="n-c","n-c",IF(B32=$K$3,D32-$K$4,D32-K32))</f>
        <v>9797.94</v>
      </c>
      <c r="F32" s="35" t="n">
        <f aca="true">IF(B32&lt;&gt;"n-c",IF($E$3="standard",IF(B32&gt;$K$3,-IPMT($G$3,B32-$K$3,$G$4-$K$3,OFFSET($B$7,MATCH($K$3,$B$8:$B$68),3)),-IPMT($G$3,B32,$G$4,$C$3)+IF(B32=$K$3,$K$4*$K$5,0)),IF($E$3="linear",D32*$G$3,D32*$G$3)+IF(B32=$K$3,$K$4*$K$5,0)),"n-c")</f>
        <v>88.4536666666667</v>
      </c>
      <c r="G32" s="36" t="n">
        <f aca="false">IF(ISERROR(F32-ROUND(F32,2)),"n-c",F32-ROUND(F32,2))</f>
        <v>0.00366666666670312</v>
      </c>
      <c r="H32" s="36" t="n">
        <f aca="false">IF(G32="n-c","n-c",SUM(G$9:$G32)-SUM(I$9:$I31))</f>
        <v>0.00750000000151374</v>
      </c>
      <c r="I32" s="37" t="n">
        <f aca="false">IF(H32="n-c","n-c",IF(H32&gt;0.01,0.01,IF(H32&lt;-0.01,-0.01,0)))</f>
        <v>0</v>
      </c>
      <c r="J32" s="38" t="n">
        <f aca="false">IF(I32="n-c","n-c",ROUND(F32,2)+I32)</f>
        <v>88.45</v>
      </c>
      <c r="K32" s="39" t="n">
        <f aca="true">IF(B32="n-c","n-c",IF(B32=$K$3,$K$4,IF(B32=$G$4,D32,ROUND(IF($E$3="standard",IF(B32&gt;$K$3,-PPMT($G$3,B32-$K$3,$G$4-$K$3,OFFSET($B$7,MATCH($K$3,$B$8:$B$68),3)),-PPMT($G$3,B32,$G$4,$C$3)+IF(B32=$K$3,$K$4*$K$5,0)),IF($E$3="linear",IF(B32&gt;$K$3,OFFSET($B$7,MATCH($K$3,$B$8:$B$68),3)/($G$4-$K$3),$C$3/$G$4),IF(B32=$G$4,$C$3-$K$4,0))),2))))</f>
        <v>816.5</v>
      </c>
      <c r="L32" s="40" t="n">
        <f aca="false">IF(B32="n-c","n-c",SUM($K$9:K32))</f>
        <v>45202.06</v>
      </c>
      <c r="M32" s="40" t="n">
        <f aca="false">IF(B32="n-c","n-c",SUM($J$9:J32))</f>
        <v>5623.2</v>
      </c>
      <c r="N32" s="30" t="n">
        <f aca="false">IF(B32="n-c","n-c",J32+K32)</f>
        <v>904.95</v>
      </c>
      <c r="O32" s="30" t="n">
        <f aca="false">IF(B32&lt;$K$3,N32,IF(B32=$K$3,$K$4+J32+$K$4*$K$5,0))</f>
        <v>0</v>
      </c>
      <c r="P32" s="41"/>
      <c r="Q32" s="32" t="n">
        <f aca="false">IF(ISERROR(IF(Q31+1&lt;=$G$4,Q31+1,"n-c")),"n-c",IF(Q31+1&lt;=$G$4,Q31+1,"n-c"))</f>
        <v>24</v>
      </c>
      <c r="R32" s="33" t="n">
        <f aca="false">IF(Q32&lt;&gt;"n-c",IF($E$4="mensuel",EDATE($E$5,Q32),IF($E$4="trimestriel",EDATE($E$5,3*Q32),IF($E$4="semestriel",EDATE($E$5,6*Q32),EDATE($E$5,12*Q32)))),"n-c")</f>
        <v>43831</v>
      </c>
      <c r="S32" s="34" t="n">
        <f aca="false">IF(Q32="n-c","n-c",T31)</f>
        <v>19861.06</v>
      </c>
      <c r="T32" s="34" t="n">
        <f aca="false">IF(Q32="n-c","n-c",S32-Z32)</f>
        <v>18333.28</v>
      </c>
      <c r="U32" s="35" t="n">
        <f aca="false">IF(Q32&lt;&gt;"n-c",IF($E$3="standard",-IPMT($G$3,Q32,$G$4,$C$3),IF($E$3="linear",S32*$G$3,S32*$G$3)),"n-c")</f>
        <v>165.508833333334</v>
      </c>
      <c r="V32" s="36" t="n">
        <f aca="false">IF(ISERROR(U32-ROUND(U32,2)),"n-c",U32-ROUND(U32,2))</f>
        <v>-0.00116666666639276</v>
      </c>
      <c r="W32" s="36" t="n">
        <f aca="false">IF(V32="n-c","n-c",SUM($V$9:V32)-SUM($X$9:X31))</f>
        <v>0.00600000000255818</v>
      </c>
      <c r="X32" s="37" t="n">
        <f aca="false">IF(W32="n-c","n-c",IF(W32&gt;0.01,0.01,IF(W32&lt;-0.01,-0.01,0)))</f>
        <v>0</v>
      </c>
      <c r="Y32" s="38" t="n">
        <f aca="false">IF(X32="n-c","n-c",ROUND(U32,2)+X32)</f>
        <v>165.51</v>
      </c>
      <c r="Z32" s="39" t="n">
        <f aca="false">IF(Q32="n-c","n-c",IF(Q32=$G$4,S32,ROUND(IF($E$3="standard",-PPMT($G$3,Q32,$G$4,$C$3),IF($E$3="linear",$C$3/$G$4,IF(Q32=$G$4,$C$3,0))),2)))</f>
        <v>1527.78</v>
      </c>
      <c r="AA32" s="40" t="n">
        <f aca="false">IF(Q32="n-c","n-c",SUM($Z$9:Z32))</f>
        <v>36666.72</v>
      </c>
      <c r="AB32" s="40" t="n">
        <f aca="false">IF(Q32="n-c","n-c",SUM($Y$9:Y32))</f>
        <v>7486.1</v>
      </c>
      <c r="AC32" s="30" t="n">
        <f aca="false">IF(Q32="n-c","n-c",Y32+Z32)</f>
        <v>1693.29</v>
      </c>
    </row>
    <row r="33" customFormat="false" ht="16" hidden="false" customHeight="false" outlineLevel="0" collapsed="false">
      <c r="B33" s="32" t="n">
        <f aca="false">IF(ISERROR(IF(B32+1&lt;=$G$4,B32+1,"n-c")),"n-c",IF(B32+1&lt;=$G$4,B32+1,"n-c"))</f>
        <v>25</v>
      </c>
      <c r="C33" s="33" t="n">
        <f aca="false">IF(B33&lt;&gt;"n-c",IF($E$4="mensuel",EDATE($E$5,B33),IF($E$4="trimestriel",EDATE($E$5,3*B33),IF($E$4="semestriel",EDATE($E$5,6*B33),EDATE($E$5,12*B33)))),"n-c")</f>
        <v>43862</v>
      </c>
      <c r="D33" s="34" t="n">
        <f aca="false">IF(B33="n-c","n-c",E32)</f>
        <v>9797.94</v>
      </c>
      <c r="E33" s="34" t="n">
        <f aca="false">IF(B33="n-c","n-c",IF(B33=$K$3,D33-$K$4,D33-K33))</f>
        <v>8981.44</v>
      </c>
      <c r="F33" s="35" t="n">
        <f aca="true">IF(B33&lt;&gt;"n-c",IF($E$3="standard",IF(B33&gt;$K$3,-IPMT($G$3,B33-$K$3,$G$4-$K$3,OFFSET($B$7,MATCH($K$3,$B$8:$B$68),3)),-IPMT($G$3,B33,$G$4,$C$3)+IF(B33=$K$3,$K$4*$K$5,0)),IF($E$3="linear",D33*$G$3,D33*$G$3)+IF(B33=$K$3,$K$4*$K$5,0)),"n-c")</f>
        <v>81.6495</v>
      </c>
      <c r="G33" s="36" t="n">
        <f aca="false">IF(ISERROR(F33-ROUND(F33,2)),"n-c",F33-ROUND(F33,2))</f>
        <v>-0.000499999999973966</v>
      </c>
      <c r="H33" s="36" t="n">
        <f aca="false">IF(G33="n-c","n-c",SUM(G$9:$G33)-SUM(I$9:$I32))</f>
        <v>0.00700000000153977</v>
      </c>
      <c r="I33" s="37" t="n">
        <f aca="false">IF(H33="n-c","n-c",IF(H33&gt;0.01,0.01,IF(H33&lt;-0.01,-0.01,0)))</f>
        <v>0</v>
      </c>
      <c r="J33" s="38" t="n">
        <f aca="false">IF(I33="n-c","n-c",ROUND(F33,2)+I33)</f>
        <v>81.65</v>
      </c>
      <c r="K33" s="39" t="n">
        <f aca="true">IF(B33="n-c","n-c",IF(B33=$K$3,$K$4,IF(B33=$G$4,D33,ROUND(IF($E$3="standard",IF(B33&gt;$K$3,-PPMT($G$3,B33-$K$3,$G$4-$K$3,OFFSET($B$7,MATCH($K$3,$B$8:$B$68),3)),-PPMT($G$3,B33,$G$4,$C$3)+IF(B33=$K$3,$K$4*$K$5,0)),IF($E$3="linear",IF(B33&gt;$K$3,OFFSET($B$7,MATCH($K$3,$B$8:$B$68),3)/($G$4-$K$3),$C$3/$G$4),IF(B33=$G$4,$C$3-$K$4,0))),2))))</f>
        <v>816.5</v>
      </c>
      <c r="L33" s="40" t="n">
        <f aca="false">IF(B33="n-c","n-c",SUM($K$9:K33))</f>
        <v>46018.56</v>
      </c>
      <c r="M33" s="40" t="n">
        <f aca="false">IF(B33="n-c","n-c",SUM($J$9:J33))</f>
        <v>5704.85</v>
      </c>
      <c r="N33" s="30" t="n">
        <f aca="false">IF(B33="n-c","n-c",J33+K33)</f>
        <v>898.15</v>
      </c>
      <c r="O33" s="30" t="n">
        <f aca="false">IF(B33&lt;$K$3,N33,IF(B33=$K$3,$K$4+J33+$K$4*$K$5,0))</f>
        <v>0</v>
      </c>
      <c r="P33" s="41"/>
      <c r="Q33" s="32" t="n">
        <f aca="false">IF(ISERROR(IF(Q32+1&lt;=$G$4,Q32+1,"n-c")),"n-c",IF(Q32+1&lt;=$G$4,Q32+1,"n-c"))</f>
        <v>25</v>
      </c>
      <c r="R33" s="33" t="n">
        <f aca="false">IF(Q33&lt;&gt;"n-c",IF($E$4="mensuel",EDATE($E$5,Q33),IF($E$4="trimestriel",EDATE($E$5,3*Q33),IF($E$4="semestriel",EDATE($E$5,6*Q33),EDATE($E$5,12*Q33)))),"n-c")</f>
        <v>43862</v>
      </c>
      <c r="S33" s="34" t="n">
        <f aca="false">IF(Q33="n-c","n-c",T32)</f>
        <v>18333.28</v>
      </c>
      <c r="T33" s="34" t="n">
        <f aca="false">IF(Q33="n-c","n-c",S33-Z33)</f>
        <v>16805.5</v>
      </c>
      <c r="U33" s="35" t="n">
        <f aca="false">IF(Q33&lt;&gt;"n-c",IF($E$3="standard",-IPMT($G$3,Q33,$G$4,$C$3),IF($E$3="linear",S33*$G$3,S33*$G$3)),"n-c")</f>
        <v>152.777333333334</v>
      </c>
      <c r="V33" s="36" t="n">
        <f aca="false">IF(ISERROR(U33-ROUND(U33,2)),"n-c",U33-ROUND(U33,2))</f>
        <v>-0.00266666666641413</v>
      </c>
      <c r="W33" s="36" t="n">
        <f aca="false">IF(V33="n-c","n-c",SUM($V$9:V33)-SUM($X$9:X32))</f>
        <v>0.00333333333611563</v>
      </c>
      <c r="X33" s="37" t="n">
        <f aca="false">IF(W33="n-c","n-c",IF(W33&gt;0.01,0.01,IF(W33&lt;-0.01,-0.01,0)))</f>
        <v>0</v>
      </c>
      <c r="Y33" s="38" t="n">
        <f aca="false">IF(X33="n-c","n-c",ROUND(U33,2)+X33)</f>
        <v>152.78</v>
      </c>
      <c r="Z33" s="39" t="n">
        <f aca="false">IF(Q33="n-c","n-c",IF(Q33=$G$4,S33,ROUND(IF($E$3="standard",-PPMT($G$3,Q33,$G$4,$C$3),IF($E$3="linear",$C$3/$G$4,IF(Q33=$G$4,$C$3,0))),2)))</f>
        <v>1527.78</v>
      </c>
      <c r="AA33" s="40" t="n">
        <f aca="false">IF(Q33="n-c","n-c",SUM($Z$9:Z33))</f>
        <v>38194.5</v>
      </c>
      <c r="AB33" s="40" t="n">
        <f aca="false">IF(Q33="n-c","n-c",SUM($Y$9:Y33))</f>
        <v>7638.88</v>
      </c>
      <c r="AC33" s="30" t="n">
        <f aca="false">IF(Q33="n-c","n-c",Y33+Z33)</f>
        <v>1680.56</v>
      </c>
    </row>
    <row r="34" customFormat="false" ht="16" hidden="false" customHeight="false" outlineLevel="0" collapsed="false">
      <c r="B34" s="32" t="n">
        <f aca="false">IF(ISERROR(IF(B33+1&lt;=$G$4,B33+1,"n-c")),"n-c",IF(B33+1&lt;=$G$4,B33+1,"n-c"))</f>
        <v>26</v>
      </c>
      <c r="C34" s="33" t="n">
        <f aca="false">IF(B34&lt;&gt;"n-c",IF($E$4="mensuel",EDATE($E$5,B34),IF($E$4="trimestriel",EDATE($E$5,3*B34),IF($E$4="semestriel",EDATE($E$5,6*B34),EDATE($E$5,12*B34)))),"n-c")</f>
        <v>43891</v>
      </c>
      <c r="D34" s="34" t="n">
        <f aca="false">IF(B34="n-c","n-c",E33)</f>
        <v>8981.44</v>
      </c>
      <c r="E34" s="34" t="n">
        <f aca="false">IF(B34="n-c","n-c",IF(B34=$K$3,D34-$K$4,D34-K34))</f>
        <v>8164.94</v>
      </c>
      <c r="F34" s="35" t="n">
        <f aca="true">IF(B34&lt;&gt;"n-c",IF($E$3="standard",IF(B34&gt;$K$3,-IPMT($G$3,B34-$K$3,$G$4-$K$3,OFFSET($B$7,MATCH($K$3,$B$8:$B$68),3)),-IPMT($G$3,B34,$G$4,$C$3)+IF(B34=$K$3,$K$4*$K$5,0)),IF($E$3="linear",D34*$G$3,D34*$G$3)+IF(B34=$K$3,$K$4*$K$5,0)),"n-c")</f>
        <v>74.8453333333334</v>
      </c>
      <c r="G34" s="36" t="n">
        <f aca="false">IF(ISERROR(F34-ROUND(F34,2)),"n-c",F34-ROUND(F34,2))</f>
        <v>-0.00466666666662263</v>
      </c>
      <c r="H34" s="36" t="n">
        <f aca="false">IF(G34="n-c","n-c",SUM(G$9:$G34)-SUM(I$9:$I33))</f>
        <v>0.00233333333491714</v>
      </c>
      <c r="I34" s="37" t="n">
        <f aca="false">IF(H34="n-c","n-c",IF(H34&gt;0.01,0.01,IF(H34&lt;-0.01,-0.01,0)))</f>
        <v>0</v>
      </c>
      <c r="J34" s="38" t="n">
        <f aca="false">IF(I34="n-c","n-c",ROUND(F34,2)+I34)</f>
        <v>74.85</v>
      </c>
      <c r="K34" s="39" t="n">
        <f aca="true">IF(B34="n-c","n-c",IF(B34=$K$3,$K$4,IF(B34=$G$4,D34,ROUND(IF($E$3="standard",IF(B34&gt;$K$3,-PPMT($G$3,B34-$K$3,$G$4-$K$3,OFFSET($B$7,MATCH($K$3,$B$8:$B$68),3)),-PPMT($G$3,B34,$G$4,$C$3)+IF(B34=$K$3,$K$4*$K$5,0)),IF($E$3="linear",IF(B34&gt;$K$3,OFFSET($B$7,MATCH($K$3,$B$8:$B$68),3)/($G$4-$K$3),$C$3/$G$4),IF(B34=$G$4,$C$3-$K$4,0))),2))))</f>
        <v>816.5</v>
      </c>
      <c r="L34" s="40" t="n">
        <f aca="false">IF(B34="n-c","n-c",SUM($K$9:K34))</f>
        <v>46835.06</v>
      </c>
      <c r="M34" s="40" t="n">
        <f aca="false">IF(B34="n-c","n-c",SUM($J$9:J34))</f>
        <v>5779.7</v>
      </c>
      <c r="N34" s="30" t="n">
        <f aca="false">IF(B34="n-c","n-c",J34+K34)</f>
        <v>891.35</v>
      </c>
      <c r="O34" s="30" t="n">
        <f aca="false">IF(B34&lt;$K$3,N34,IF(B34=$K$3,$K$4+J34+$K$4*$K$5,0))</f>
        <v>0</v>
      </c>
      <c r="P34" s="41"/>
      <c r="Q34" s="32" t="n">
        <f aca="false">IF(ISERROR(IF(Q33+1&lt;=$G$4,Q33+1,"n-c")),"n-c",IF(Q33+1&lt;=$G$4,Q33+1,"n-c"))</f>
        <v>26</v>
      </c>
      <c r="R34" s="33" t="n">
        <f aca="false">IF(Q34&lt;&gt;"n-c",IF($E$4="mensuel",EDATE($E$5,Q34),IF($E$4="trimestriel",EDATE($E$5,3*Q34),IF($E$4="semestriel",EDATE($E$5,6*Q34),EDATE($E$5,12*Q34)))),"n-c")</f>
        <v>43891</v>
      </c>
      <c r="S34" s="34" t="n">
        <f aca="false">IF(Q34="n-c","n-c",T33)</f>
        <v>16805.5</v>
      </c>
      <c r="T34" s="34" t="n">
        <f aca="false">IF(Q34="n-c","n-c",S34-Z34)</f>
        <v>15277.72</v>
      </c>
      <c r="U34" s="35" t="n">
        <f aca="false">IF(Q34&lt;&gt;"n-c",IF($E$3="standard",-IPMT($G$3,Q34,$G$4,$C$3),IF($E$3="linear",S34*$G$3,S34*$G$3)),"n-c")</f>
        <v>140.045833333334</v>
      </c>
      <c r="V34" s="36" t="n">
        <f aca="false">IF(ISERROR(U34-ROUND(U34,2)),"n-c",U34-ROUND(U34,2))</f>
        <v>-0.00416666666640708</v>
      </c>
      <c r="W34" s="36" t="n">
        <f aca="false">IF(V34="n-c","n-c",SUM($V$9:V34)-SUM($X$9:X33))</f>
        <v>-0.000833333330319874</v>
      </c>
      <c r="X34" s="37" t="n">
        <f aca="false">IF(W34="n-c","n-c",IF(W34&gt;0.01,0.01,IF(W34&lt;-0.01,-0.01,0)))</f>
        <v>0</v>
      </c>
      <c r="Y34" s="38" t="n">
        <f aca="false">IF(X34="n-c","n-c",ROUND(U34,2)+X34)</f>
        <v>140.05</v>
      </c>
      <c r="Z34" s="39" t="n">
        <f aca="false">IF(Q34="n-c","n-c",IF(Q34=$G$4,S34,ROUND(IF($E$3="standard",-PPMT($G$3,Q34,$G$4,$C$3),IF($E$3="linear",$C$3/$G$4,IF(Q34=$G$4,$C$3,0))),2)))</f>
        <v>1527.78</v>
      </c>
      <c r="AA34" s="40" t="n">
        <f aca="false">IF(Q34="n-c","n-c",SUM($Z$9:Z34))</f>
        <v>39722.28</v>
      </c>
      <c r="AB34" s="40" t="n">
        <f aca="false">IF(Q34="n-c","n-c",SUM($Y$9:Y34))</f>
        <v>7778.93</v>
      </c>
      <c r="AC34" s="30" t="n">
        <f aca="false">IF(Q34="n-c","n-c",Y34+Z34)</f>
        <v>1667.83</v>
      </c>
    </row>
    <row r="35" customFormat="false" ht="16" hidden="false" customHeight="false" outlineLevel="0" collapsed="false">
      <c r="B35" s="32" t="n">
        <f aca="false">IF(ISERROR(IF(B34+1&lt;=$G$4,B34+1,"n-c")),"n-c",IF(B34+1&lt;=$G$4,B34+1,"n-c"))</f>
        <v>27</v>
      </c>
      <c r="C35" s="33" t="n">
        <f aca="false">IF(B35&lt;&gt;"n-c",IF($E$4="mensuel",EDATE($E$5,B35),IF($E$4="trimestriel",EDATE($E$5,3*B35),IF($E$4="semestriel",EDATE($E$5,6*B35),EDATE($E$5,12*B35)))),"n-c")</f>
        <v>43922</v>
      </c>
      <c r="D35" s="34" t="n">
        <f aca="false">IF(B35="n-c","n-c",E34)</f>
        <v>8164.94</v>
      </c>
      <c r="E35" s="34" t="n">
        <f aca="false">IF(B35="n-c","n-c",IF(B35=$K$3,D35-$K$4,D35-K35))</f>
        <v>7348.44</v>
      </c>
      <c r="F35" s="35" t="n">
        <f aca="true">IF(B35&lt;&gt;"n-c",IF($E$3="standard",IF(B35&gt;$K$3,-IPMT($G$3,B35-$K$3,$G$4-$K$3,OFFSET($B$7,MATCH($K$3,$B$8:$B$68),3)),-IPMT($G$3,B35,$G$4,$C$3)+IF(B35=$K$3,$K$4*$K$5,0)),IF($E$3="linear",D35*$G$3,D35*$G$3)+IF(B35=$K$3,$K$4*$K$5,0)),"n-c")</f>
        <v>68.0411666666667</v>
      </c>
      <c r="G35" s="36" t="n">
        <f aca="false">IF(ISERROR(F35-ROUND(F35,2)),"n-c",F35-ROUND(F35,2))</f>
        <v>0.00116666666669119</v>
      </c>
      <c r="H35" s="36" t="n">
        <f aca="false">IF(G35="n-c","n-c",SUM(G$9:$G35)-SUM(I$9:$I34))</f>
        <v>0.00350000000160833</v>
      </c>
      <c r="I35" s="37" t="n">
        <f aca="false">IF(H35="n-c","n-c",IF(H35&gt;0.01,0.01,IF(H35&lt;-0.01,-0.01,0)))</f>
        <v>0</v>
      </c>
      <c r="J35" s="38" t="n">
        <f aca="false">IF(I35="n-c","n-c",ROUND(F35,2)+I35)</f>
        <v>68.04</v>
      </c>
      <c r="K35" s="39" t="n">
        <f aca="true">IF(B35="n-c","n-c",IF(B35=$K$3,$K$4,IF(B35=$G$4,D35,ROUND(IF($E$3="standard",IF(B35&gt;$K$3,-PPMT($G$3,B35-$K$3,$G$4-$K$3,OFFSET($B$7,MATCH($K$3,$B$8:$B$68),3)),-PPMT($G$3,B35,$G$4,$C$3)+IF(B35=$K$3,$K$4*$K$5,0)),IF($E$3="linear",IF(B35&gt;$K$3,OFFSET($B$7,MATCH($K$3,$B$8:$B$68),3)/($G$4-$K$3),$C$3/$G$4),IF(B35=$G$4,$C$3-$K$4,0))),2))))</f>
        <v>816.5</v>
      </c>
      <c r="L35" s="40" t="n">
        <f aca="false">IF(B35="n-c","n-c",SUM($K$9:K35))</f>
        <v>47651.56</v>
      </c>
      <c r="M35" s="40" t="n">
        <f aca="false">IF(B35="n-c","n-c",SUM($J$9:J35))</f>
        <v>5847.74</v>
      </c>
      <c r="N35" s="30" t="n">
        <f aca="false">IF(B35="n-c","n-c",J35+K35)</f>
        <v>884.54</v>
      </c>
      <c r="O35" s="30" t="n">
        <f aca="false">IF(B35&lt;$K$3,N35,IF(B35=$K$3,$K$4+J35+$K$4*$K$5,0))</f>
        <v>0</v>
      </c>
      <c r="P35" s="41"/>
      <c r="Q35" s="32" t="n">
        <f aca="false">IF(ISERROR(IF(Q34+1&lt;=$G$4,Q34+1,"n-c")),"n-c",IF(Q34+1&lt;=$G$4,Q34+1,"n-c"))</f>
        <v>27</v>
      </c>
      <c r="R35" s="33" t="n">
        <f aca="false">IF(Q35&lt;&gt;"n-c",IF($E$4="mensuel",EDATE($E$5,Q35),IF($E$4="trimestriel",EDATE($E$5,3*Q35),IF($E$4="semestriel",EDATE($E$5,6*Q35),EDATE($E$5,12*Q35)))),"n-c")</f>
        <v>43922</v>
      </c>
      <c r="S35" s="34" t="n">
        <f aca="false">IF(Q35="n-c","n-c",T34)</f>
        <v>15277.72</v>
      </c>
      <c r="T35" s="34" t="n">
        <f aca="false">IF(Q35="n-c","n-c",S35-Z35)</f>
        <v>13749.94</v>
      </c>
      <c r="U35" s="35" t="n">
        <f aca="false">IF(Q35&lt;&gt;"n-c",IF($E$3="standard",-IPMT($G$3,Q35,$G$4,$C$3),IF($E$3="linear",S35*$G$3,S35*$G$3)),"n-c")</f>
        <v>127.314333333334</v>
      </c>
      <c r="V35" s="36" t="n">
        <f aca="false">IF(ISERROR(U35-ROUND(U35,2)),"n-c",U35-ROUND(U35,2))</f>
        <v>0.00433333333359087</v>
      </c>
      <c r="W35" s="36" t="n">
        <f aca="false">IF(V35="n-c","n-c",SUM($V$9:V35)-SUM($X$9:X34))</f>
        <v>0.00350000000324258</v>
      </c>
      <c r="X35" s="37" t="n">
        <f aca="false">IF(W35="n-c","n-c",IF(W35&gt;0.01,0.01,IF(W35&lt;-0.01,-0.01,0)))</f>
        <v>0</v>
      </c>
      <c r="Y35" s="38" t="n">
        <f aca="false">IF(X35="n-c","n-c",ROUND(U35,2)+X35)</f>
        <v>127.31</v>
      </c>
      <c r="Z35" s="39" t="n">
        <f aca="false">IF(Q35="n-c","n-c",IF(Q35=$G$4,S35,ROUND(IF($E$3="standard",-PPMT($G$3,Q35,$G$4,$C$3),IF($E$3="linear",$C$3/$G$4,IF(Q35=$G$4,$C$3,0))),2)))</f>
        <v>1527.78</v>
      </c>
      <c r="AA35" s="40" t="n">
        <f aca="false">IF(Q35="n-c","n-c",SUM($Z$9:Z35))</f>
        <v>41250.06</v>
      </c>
      <c r="AB35" s="40" t="n">
        <f aca="false">IF(Q35="n-c","n-c",SUM($Y$9:Y35))</f>
        <v>7906.24</v>
      </c>
      <c r="AC35" s="30" t="n">
        <f aca="false">IF(Q35="n-c","n-c",Y35+Z35)</f>
        <v>1655.09</v>
      </c>
    </row>
    <row r="36" customFormat="false" ht="16" hidden="false" customHeight="false" outlineLevel="0" collapsed="false">
      <c r="B36" s="32" t="n">
        <f aca="false">IF(ISERROR(IF(B35+1&lt;=$G$4,B35+1,"n-c")),"n-c",IF(B35+1&lt;=$G$4,B35+1,"n-c"))</f>
        <v>28</v>
      </c>
      <c r="C36" s="33" t="n">
        <f aca="false">IF(B36&lt;&gt;"n-c",IF($E$4="mensuel",EDATE($E$5,B36),IF($E$4="trimestriel",EDATE($E$5,3*B36),IF($E$4="semestriel",EDATE($E$5,6*B36),EDATE($E$5,12*B36)))),"n-c")</f>
        <v>43952</v>
      </c>
      <c r="D36" s="34" t="n">
        <f aca="false">IF(B36="n-c","n-c",E35)</f>
        <v>7348.44</v>
      </c>
      <c r="E36" s="34" t="n">
        <f aca="false">IF(B36="n-c","n-c",IF(B36=$K$3,D36-$K$4,D36-K36))</f>
        <v>6531.94</v>
      </c>
      <c r="F36" s="35" t="n">
        <f aca="true">IF(B36&lt;&gt;"n-c",IF($E$3="standard",IF(B36&gt;$K$3,-IPMT($G$3,B36-$K$3,$G$4-$K$3,OFFSET($B$7,MATCH($K$3,$B$8:$B$68),3)),-IPMT($G$3,B36,$G$4,$C$3)+IF(B36=$K$3,$K$4*$K$5,0)),IF($E$3="linear",D36*$G$3,D36*$G$3)+IF(B36=$K$3,$K$4*$K$5,0)),"n-c")</f>
        <v>61.237</v>
      </c>
      <c r="G36" s="36" t="n">
        <f aca="false">IF(ISERROR(F36-ROUND(F36,2)),"n-c",F36-ROUND(F36,2))</f>
        <v>-0.00299999999997169</v>
      </c>
      <c r="H36" s="36" t="n">
        <f aca="false">IF(G36="n-c","n-c",SUM(G$9:$G36)-SUM(I$9:$I35))</f>
        <v>0.000500000001636636</v>
      </c>
      <c r="I36" s="37" t="n">
        <f aca="false">IF(H36="n-c","n-c",IF(H36&gt;0.01,0.01,IF(H36&lt;-0.01,-0.01,0)))</f>
        <v>0</v>
      </c>
      <c r="J36" s="38" t="n">
        <f aca="false">IF(I36="n-c","n-c",ROUND(F36,2)+I36)</f>
        <v>61.24</v>
      </c>
      <c r="K36" s="39" t="n">
        <f aca="true">IF(B36="n-c","n-c",IF(B36=$K$3,$K$4,IF(B36=$G$4,D36,ROUND(IF($E$3="standard",IF(B36&gt;$K$3,-PPMT($G$3,B36-$K$3,$G$4-$K$3,OFFSET($B$7,MATCH($K$3,$B$8:$B$68),3)),-PPMT($G$3,B36,$G$4,$C$3)+IF(B36=$K$3,$K$4*$K$5,0)),IF($E$3="linear",IF(B36&gt;$K$3,OFFSET($B$7,MATCH($K$3,$B$8:$B$68),3)/($G$4-$K$3),$C$3/$G$4),IF(B36=$G$4,$C$3-$K$4,0))),2))))</f>
        <v>816.5</v>
      </c>
      <c r="L36" s="40" t="n">
        <f aca="false">IF(B36="n-c","n-c",SUM($K$9:K36))</f>
        <v>48468.06</v>
      </c>
      <c r="M36" s="40" t="n">
        <f aca="false">IF(B36="n-c","n-c",SUM($J$9:J36))</f>
        <v>5908.98</v>
      </c>
      <c r="N36" s="30" t="n">
        <f aca="false">IF(B36="n-c","n-c",J36+K36)</f>
        <v>877.74</v>
      </c>
      <c r="O36" s="30" t="n">
        <f aca="false">IF(B36&lt;$K$3,N36,IF(B36=$K$3,$K$4+J36+$K$4*$K$5,0))</f>
        <v>0</v>
      </c>
      <c r="P36" s="41"/>
      <c r="Q36" s="32" t="n">
        <f aca="false">IF(ISERROR(IF(Q35+1&lt;=$G$4,Q35+1,"n-c")),"n-c",IF(Q35+1&lt;=$G$4,Q35+1,"n-c"))</f>
        <v>28</v>
      </c>
      <c r="R36" s="33" t="n">
        <f aca="false">IF(Q36&lt;&gt;"n-c",IF($E$4="mensuel",EDATE($E$5,Q36),IF($E$4="trimestriel",EDATE($E$5,3*Q36),IF($E$4="semestriel",EDATE($E$5,6*Q36),EDATE($E$5,12*Q36)))),"n-c")</f>
        <v>43952</v>
      </c>
      <c r="S36" s="34" t="n">
        <f aca="false">IF(Q36="n-c","n-c",T35)</f>
        <v>13749.94</v>
      </c>
      <c r="T36" s="34" t="n">
        <f aca="false">IF(Q36="n-c","n-c",S36-Z36)</f>
        <v>12222.16</v>
      </c>
      <c r="U36" s="35" t="n">
        <f aca="false">IF(Q36&lt;&gt;"n-c",IF($E$3="standard",-IPMT($G$3,Q36,$G$4,$C$3),IF($E$3="linear",S36*$G$3,S36*$G$3)),"n-c")</f>
        <v>114.582833333334</v>
      </c>
      <c r="V36" s="36" t="n">
        <f aca="false">IF(ISERROR(U36-ROUND(U36,2)),"n-c",U36-ROUND(U36,2))</f>
        <v>0.00283333333358371</v>
      </c>
      <c r="W36" s="36" t="n">
        <f aca="false">IF(V36="n-c","n-c",SUM($V$9:V36)-SUM($X$9:X35))</f>
        <v>0.00633333333681208</v>
      </c>
      <c r="X36" s="37" t="n">
        <f aca="false">IF(W36="n-c","n-c",IF(W36&gt;0.01,0.01,IF(W36&lt;-0.01,-0.01,0)))</f>
        <v>0</v>
      </c>
      <c r="Y36" s="38" t="n">
        <f aca="false">IF(X36="n-c","n-c",ROUND(U36,2)+X36)</f>
        <v>114.58</v>
      </c>
      <c r="Z36" s="39" t="n">
        <f aca="false">IF(Q36="n-c","n-c",IF(Q36=$G$4,S36,ROUND(IF($E$3="standard",-PPMT($G$3,Q36,$G$4,$C$3),IF($E$3="linear",$C$3/$G$4,IF(Q36=$G$4,$C$3,0))),2)))</f>
        <v>1527.78</v>
      </c>
      <c r="AA36" s="40" t="n">
        <f aca="false">IF(Q36="n-c","n-c",SUM($Z$9:Z36))</f>
        <v>42777.84</v>
      </c>
      <c r="AB36" s="40" t="n">
        <f aca="false">IF(Q36="n-c","n-c",SUM($Y$9:Y36))</f>
        <v>8020.82</v>
      </c>
      <c r="AC36" s="30" t="n">
        <f aca="false">IF(Q36="n-c","n-c",Y36+Z36)</f>
        <v>1642.36</v>
      </c>
    </row>
    <row r="37" customFormat="false" ht="16" hidden="false" customHeight="false" outlineLevel="0" collapsed="false">
      <c r="B37" s="32" t="n">
        <f aca="false">IF(ISERROR(IF(B36+1&lt;=$G$4,B36+1,"n-c")),"n-c",IF(B36+1&lt;=$G$4,B36+1,"n-c"))</f>
        <v>29</v>
      </c>
      <c r="C37" s="33" t="n">
        <f aca="false">IF(B37&lt;&gt;"n-c",IF($E$4="mensuel",EDATE($E$5,B37),IF($E$4="trimestriel",EDATE($E$5,3*B37),IF($E$4="semestriel",EDATE($E$5,6*B37),EDATE($E$5,12*B37)))),"n-c")</f>
        <v>43983</v>
      </c>
      <c r="D37" s="34" t="n">
        <f aca="false">IF(B37="n-c","n-c",E36)</f>
        <v>6531.94</v>
      </c>
      <c r="E37" s="34" t="n">
        <f aca="false">IF(B37="n-c","n-c",IF(B37=$K$3,D37-$K$4,D37-K37))</f>
        <v>5715.44</v>
      </c>
      <c r="F37" s="35" t="n">
        <f aca="true">IF(B37&lt;&gt;"n-c",IF($E$3="standard",IF(B37&gt;$K$3,-IPMT($G$3,B37-$K$3,$G$4-$K$3,OFFSET($B$7,MATCH($K$3,$B$8:$B$68),3)),-IPMT($G$3,B37,$G$4,$C$3)+IF(B37=$K$3,$K$4*$K$5,0)),IF($E$3="linear",D37*$G$3,D37*$G$3)+IF(B37=$K$3,$K$4*$K$5,0)),"n-c")</f>
        <v>54.4328333333334</v>
      </c>
      <c r="G37" s="36" t="n">
        <f aca="false">IF(ISERROR(F37-ROUND(F37,2)),"n-c",F37-ROUND(F37,2))</f>
        <v>0.00283333333336344</v>
      </c>
      <c r="H37" s="36" t="n">
        <f aca="false">IF(G37="n-c","n-c",SUM(G$9:$G37)-SUM(I$9:$I36))</f>
        <v>0.00333333333500008</v>
      </c>
      <c r="I37" s="37" t="n">
        <f aca="false">IF(H37="n-c","n-c",IF(H37&gt;0.01,0.01,IF(H37&lt;-0.01,-0.01,0)))</f>
        <v>0</v>
      </c>
      <c r="J37" s="38" t="n">
        <f aca="false">IF(I37="n-c","n-c",ROUND(F37,2)+I37)</f>
        <v>54.43</v>
      </c>
      <c r="K37" s="39" t="n">
        <f aca="true">IF(B37="n-c","n-c",IF(B37=$K$3,$K$4,IF(B37=$G$4,D37,ROUND(IF($E$3="standard",IF(B37&gt;$K$3,-PPMT($G$3,B37-$K$3,$G$4-$K$3,OFFSET($B$7,MATCH($K$3,$B$8:$B$68),3)),-PPMT($G$3,B37,$G$4,$C$3)+IF(B37=$K$3,$K$4*$K$5,0)),IF($E$3="linear",IF(B37&gt;$K$3,OFFSET($B$7,MATCH($K$3,$B$8:$B$68),3)/($G$4-$K$3),$C$3/$G$4),IF(B37=$G$4,$C$3-$K$4,0))),2))))</f>
        <v>816.5</v>
      </c>
      <c r="L37" s="40" t="n">
        <f aca="false">IF(B37="n-c","n-c",SUM($K$9:K37))</f>
        <v>49284.56</v>
      </c>
      <c r="M37" s="40" t="n">
        <f aca="false">IF(B37="n-c","n-c",SUM($J$9:J37))</f>
        <v>5963.41</v>
      </c>
      <c r="N37" s="30" t="n">
        <f aca="false">IF(B37="n-c","n-c",J37+K37)</f>
        <v>870.93</v>
      </c>
      <c r="O37" s="30" t="n">
        <f aca="false">IF(B37&lt;$K$3,N37,IF(B37=$K$3,$K$4+J37+$K$4*$K$5,0))</f>
        <v>0</v>
      </c>
      <c r="P37" s="41"/>
      <c r="Q37" s="32" t="n">
        <f aca="false">IF(ISERROR(IF(Q36+1&lt;=$G$4,Q36+1,"n-c")),"n-c",IF(Q36+1&lt;=$G$4,Q36+1,"n-c"))</f>
        <v>29</v>
      </c>
      <c r="R37" s="33" t="n">
        <f aca="false">IF(Q37&lt;&gt;"n-c",IF($E$4="mensuel",EDATE($E$5,Q37),IF($E$4="trimestriel",EDATE($E$5,3*Q37),IF($E$4="semestriel",EDATE($E$5,6*Q37),EDATE($E$5,12*Q37)))),"n-c")</f>
        <v>43983</v>
      </c>
      <c r="S37" s="34" t="n">
        <f aca="false">IF(Q37="n-c","n-c",T36)</f>
        <v>12222.16</v>
      </c>
      <c r="T37" s="34" t="n">
        <f aca="false">IF(Q37="n-c","n-c",S37-Z37)</f>
        <v>10694.38</v>
      </c>
      <c r="U37" s="35" t="n">
        <f aca="false">IF(Q37&lt;&gt;"n-c",IF($E$3="standard",-IPMT($G$3,Q37,$G$4,$C$3),IF($E$3="linear",S37*$G$3,S37*$G$3)),"n-c")</f>
        <v>101.851333333334</v>
      </c>
      <c r="V37" s="36" t="n">
        <f aca="false">IF(ISERROR(U37-ROUND(U37,2)),"n-c",U37-ROUND(U37,2))</f>
        <v>0.00133333333359076</v>
      </c>
      <c r="W37" s="36" t="n">
        <f aca="false">IF(V37="n-c","n-c",SUM($V$9:V37)-SUM($X$9:X36))</f>
        <v>0.00766666667037441</v>
      </c>
      <c r="X37" s="37" t="n">
        <f aca="false">IF(W37="n-c","n-c",IF(W37&gt;0.01,0.01,IF(W37&lt;-0.01,-0.01,0)))</f>
        <v>0</v>
      </c>
      <c r="Y37" s="38" t="n">
        <f aca="false">IF(X37="n-c","n-c",ROUND(U37,2)+X37)</f>
        <v>101.85</v>
      </c>
      <c r="Z37" s="39" t="n">
        <f aca="false">IF(Q37="n-c","n-c",IF(Q37=$G$4,S37,ROUND(IF($E$3="standard",-PPMT($G$3,Q37,$G$4,$C$3),IF($E$3="linear",$C$3/$G$4,IF(Q37=$G$4,$C$3,0))),2)))</f>
        <v>1527.78</v>
      </c>
      <c r="AA37" s="40" t="n">
        <f aca="false">IF(Q37="n-c","n-c",SUM($Z$9:Z37))</f>
        <v>44305.62</v>
      </c>
      <c r="AB37" s="40" t="n">
        <f aca="false">IF(Q37="n-c","n-c",SUM($Y$9:Y37))</f>
        <v>8122.67</v>
      </c>
      <c r="AC37" s="30" t="n">
        <f aca="false">IF(Q37="n-c","n-c",Y37+Z37)</f>
        <v>1629.63</v>
      </c>
    </row>
    <row r="38" customFormat="false" ht="16" hidden="false" customHeight="false" outlineLevel="0" collapsed="false">
      <c r="B38" s="32" t="n">
        <f aca="false">IF(ISERROR(IF(B37+1&lt;=$G$4,B37+1,"n-c")),"n-c",IF(B37+1&lt;=$G$4,B37+1,"n-c"))</f>
        <v>30</v>
      </c>
      <c r="C38" s="33" t="n">
        <f aca="false">IF(B38&lt;&gt;"n-c",IF($E$4="mensuel",EDATE($E$5,B38),IF($E$4="trimestriel",EDATE($E$5,3*B38),IF($E$4="semestriel",EDATE($E$5,6*B38),EDATE($E$5,12*B38)))),"n-c")</f>
        <v>44013</v>
      </c>
      <c r="D38" s="34" t="n">
        <f aca="false">IF(B38="n-c","n-c",E37)</f>
        <v>5715.44</v>
      </c>
      <c r="E38" s="34" t="n">
        <f aca="false">IF(B38="n-c","n-c",IF(B38=$K$3,D38-$K$4,D38-K38))</f>
        <v>4898.94</v>
      </c>
      <c r="F38" s="35" t="n">
        <f aca="true">IF(B38&lt;&gt;"n-c",IF($E$3="standard",IF(B38&gt;$K$3,-IPMT($G$3,B38-$K$3,$G$4-$K$3,OFFSET($B$7,MATCH($K$3,$B$8:$B$68),3)),-IPMT($G$3,B38,$G$4,$C$3)+IF(B38=$K$3,$K$4*$K$5,0)),IF($E$3="linear",D38*$G$3,D38*$G$3)+IF(B38=$K$3,$K$4*$K$5,0)),"n-c")</f>
        <v>47.6286666666667</v>
      </c>
      <c r="G38" s="36" t="n">
        <f aca="false">IF(ISERROR(F38-ROUND(F38,2)),"n-c",F38-ROUND(F38,2))</f>
        <v>-0.00133333333330654</v>
      </c>
      <c r="H38" s="36" t="n">
        <f aca="false">IF(G38="n-c","n-c",SUM(G$9:$G38)-SUM(I$9:$I37))</f>
        <v>0.00200000000169354</v>
      </c>
      <c r="I38" s="37" t="n">
        <f aca="false">IF(H38="n-c","n-c",IF(H38&gt;0.01,0.01,IF(H38&lt;-0.01,-0.01,0)))</f>
        <v>0</v>
      </c>
      <c r="J38" s="38" t="n">
        <f aca="false">IF(I38="n-c","n-c",ROUND(F38,2)+I38)</f>
        <v>47.63</v>
      </c>
      <c r="K38" s="39" t="n">
        <f aca="true">IF(B38="n-c","n-c",IF(B38=$K$3,$K$4,IF(B38=$G$4,D38,ROUND(IF($E$3="standard",IF(B38&gt;$K$3,-PPMT($G$3,B38-$K$3,$G$4-$K$3,OFFSET($B$7,MATCH($K$3,$B$8:$B$68),3)),-PPMT($G$3,B38,$G$4,$C$3)+IF(B38=$K$3,$K$4*$K$5,0)),IF($E$3="linear",IF(B38&gt;$K$3,OFFSET($B$7,MATCH($K$3,$B$8:$B$68),3)/($G$4-$K$3),$C$3/$G$4),IF(B38=$G$4,$C$3-$K$4,0))),2))))</f>
        <v>816.5</v>
      </c>
      <c r="L38" s="40" t="n">
        <f aca="false">IF(B38="n-c","n-c",SUM($K$9:K38))</f>
        <v>50101.06</v>
      </c>
      <c r="M38" s="40" t="n">
        <f aca="false">IF(B38="n-c","n-c",SUM($J$9:J38))</f>
        <v>6011.04</v>
      </c>
      <c r="N38" s="30" t="n">
        <f aca="false">IF(B38="n-c","n-c",J38+K38)</f>
        <v>864.13</v>
      </c>
      <c r="O38" s="30" t="n">
        <f aca="false">IF(B38&lt;$K$3,N38,IF(B38=$K$3,$K$4+J38+$K$4*$K$5,0))</f>
        <v>0</v>
      </c>
      <c r="P38" s="41"/>
      <c r="Q38" s="32" t="n">
        <f aca="false">IF(ISERROR(IF(Q37+1&lt;=$G$4,Q37+1,"n-c")),"n-c",IF(Q37+1&lt;=$G$4,Q37+1,"n-c"))</f>
        <v>30</v>
      </c>
      <c r="R38" s="33" t="n">
        <f aca="false">IF(Q38&lt;&gt;"n-c",IF($E$4="mensuel",EDATE($E$5,Q38),IF($E$4="trimestriel",EDATE($E$5,3*Q38),IF($E$4="semestriel",EDATE($E$5,6*Q38),EDATE($E$5,12*Q38)))),"n-c")</f>
        <v>44013</v>
      </c>
      <c r="S38" s="34" t="n">
        <f aca="false">IF(Q38="n-c","n-c",T37)</f>
        <v>10694.38</v>
      </c>
      <c r="T38" s="34" t="n">
        <f aca="false">IF(Q38="n-c","n-c",S38-Z38)</f>
        <v>9166.60000000003</v>
      </c>
      <c r="U38" s="35" t="n">
        <f aca="false">IF(Q38&lt;&gt;"n-c",IF($E$3="standard",-IPMT($G$3,Q38,$G$4,$C$3),IF($E$3="linear",S38*$G$3,S38*$G$3)),"n-c")</f>
        <v>89.1198333333336</v>
      </c>
      <c r="V38" s="36" t="n">
        <f aca="false">IF(ISERROR(U38-ROUND(U38,2)),"n-c",U38-ROUND(U38,2))</f>
        <v>-0.000166666666430615</v>
      </c>
      <c r="W38" s="36" t="n">
        <f aca="false">IF(V38="n-c","n-c",SUM($V$9:V38)-SUM($X$9:X37))</f>
        <v>0.00750000000392959</v>
      </c>
      <c r="X38" s="37" t="n">
        <f aca="false">IF(W38="n-c","n-c",IF(W38&gt;0.01,0.01,IF(W38&lt;-0.01,-0.01,0)))</f>
        <v>0</v>
      </c>
      <c r="Y38" s="38" t="n">
        <f aca="false">IF(X38="n-c","n-c",ROUND(U38,2)+X38)</f>
        <v>89.12</v>
      </c>
      <c r="Z38" s="39" t="n">
        <f aca="false">IF(Q38="n-c","n-c",IF(Q38=$G$4,S38,ROUND(IF($E$3="standard",-PPMT($G$3,Q38,$G$4,$C$3),IF($E$3="linear",$C$3/$G$4,IF(Q38=$G$4,$C$3,0))),2)))</f>
        <v>1527.78</v>
      </c>
      <c r="AA38" s="40" t="n">
        <f aca="false">IF(Q38="n-c","n-c",SUM($Z$9:Z38))</f>
        <v>45833.4</v>
      </c>
      <c r="AB38" s="40" t="n">
        <f aca="false">IF(Q38="n-c","n-c",SUM($Y$9:Y38))</f>
        <v>8211.79</v>
      </c>
      <c r="AC38" s="30" t="n">
        <f aca="false">IF(Q38="n-c","n-c",Y38+Z38)</f>
        <v>1616.9</v>
      </c>
    </row>
    <row r="39" customFormat="false" ht="16" hidden="false" customHeight="false" outlineLevel="0" collapsed="false">
      <c r="B39" s="32" t="n">
        <f aca="false">IF(ISERROR(IF(B38+1&lt;=$G$4,B38+1,"n-c")),"n-c",IF(B38+1&lt;=$G$4,B38+1,"n-c"))</f>
        <v>31</v>
      </c>
      <c r="C39" s="33" t="n">
        <f aca="false">IF(B39&lt;&gt;"n-c",IF($E$4="mensuel",EDATE($E$5,B39),IF($E$4="trimestriel",EDATE($E$5,3*B39),IF($E$4="semestriel",EDATE($E$5,6*B39),EDATE($E$5,12*B39)))),"n-c")</f>
        <v>44044</v>
      </c>
      <c r="D39" s="34" t="n">
        <f aca="false">IF(B39="n-c","n-c",E38)</f>
        <v>4898.94</v>
      </c>
      <c r="E39" s="34" t="n">
        <f aca="false">IF(B39="n-c","n-c",IF(B39=$K$3,D39-$K$4,D39-K39))</f>
        <v>4082.44</v>
      </c>
      <c r="F39" s="35" t="n">
        <f aca="true">IF(B39&lt;&gt;"n-c",IF($E$3="standard",IF(B39&gt;$K$3,-IPMT($G$3,B39-$K$3,$G$4-$K$3,OFFSET($B$7,MATCH($K$3,$B$8:$B$68),3)),-IPMT($G$3,B39,$G$4,$C$3)+IF(B39=$K$3,$K$4*$K$5,0)),IF($E$3="linear",D39*$G$3,D39*$G$3)+IF(B39=$K$3,$K$4*$K$5,0)),"n-c")</f>
        <v>40.8245</v>
      </c>
      <c r="G39" s="36" t="n">
        <f aca="false">IF(ISERROR(F39-ROUND(F39,2)),"n-c",F39-ROUND(F39,2))</f>
        <v>0.00450000000002859</v>
      </c>
      <c r="H39" s="36" t="n">
        <f aca="false">IF(G39="n-c","n-c",SUM(G$9:$G39)-SUM(I$9:$I38))</f>
        <v>0.00650000000172213</v>
      </c>
      <c r="I39" s="37" t="n">
        <f aca="false">IF(H39="n-c","n-c",IF(H39&gt;0.01,0.01,IF(H39&lt;-0.01,-0.01,0)))</f>
        <v>0</v>
      </c>
      <c r="J39" s="38" t="n">
        <f aca="false">IF(I39="n-c","n-c",ROUND(F39,2)+I39)</f>
        <v>40.82</v>
      </c>
      <c r="K39" s="39" t="n">
        <f aca="true">IF(B39="n-c","n-c",IF(B39=$K$3,$K$4,IF(B39=$G$4,D39,ROUND(IF($E$3="standard",IF(B39&gt;$K$3,-PPMT($G$3,B39-$K$3,$G$4-$K$3,OFFSET($B$7,MATCH($K$3,$B$8:$B$68),3)),-PPMT($G$3,B39,$G$4,$C$3)+IF(B39=$K$3,$K$4*$K$5,0)),IF($E$3="linear",IF(B39&gt;$K$3,OFFSET($B$7,MATCH($K$3,$B$8:$B$68),3)/($G$4-$K$3),$C$3/$G$4),IF(B39=$G$4,$C$3-$K$4,0))),2))))</f>
        <v>816.5</v>
      </c>
      <c r="L39" s="40" t="n">
        <f aca="false">IF(B39="n-c","n-c",SUM($K$9:K39))</f>
        <v>50917.56</v>
      </c>
      <c r="M39" s="40" t="n">
        <f aca="false">IF(B39="n-c","n-c",SUM($J$9:J39))</f>
        <v>6051.86</v>
      </c>
      <c r="N39" s="30" t="n">
        <f aca="false">IF(B39="n-c","n-c",J39+K39)</f>
        <v>857.32</v>
      </c>
      <c r="O39" s="30" t="n">
        <f aca="false">IF(B39&lt;$K$3,N39,IF(B39=$K$3,$K$4+J39+$K$4*$K$5,0))</f>
        <v>0</v>
      </c>
      <c r="P39" s="41"/>
      <c r="Q39" s="32" t="n">
        <f aca="false">IF(ISERROR(IF(Q38+1&lt;=$G$4,Q38+1,"n-c")),"n-c",IF(Q38+1&lt;=$G$4,Q38+1,"n-c"))</f>
        <v>31</v>
      </c>
      <c r="R39" s="33" t="n">
        <f aca="false">IF(Q39&lt;&gt;"n-c",IF($E$4="mensuel",EDATE($E$5,Q39),IF($E$4="trimestriel",EDATE($E$5,3*Q39),IF($E$4="semestriel",EDATE($E$5,6*Q39),EDATE($E$5,12*Q39)))),"n-c")</f>
        <v>44044</v>
      </c>
      <c r="S39" s="34" t="n">
        <f aca="false">IF(Q39="n-c","n-c",T38)</f>
        <v>9166.60000000003</v>
      </c>
      <c r="T39" s="34" t="n">
        <f aca="false">IF(Q39="n-c","n-c",S39-Z39)</f>
        <v>7638.82000000003</v>
      </c>
      <c r="U39" s="35" t="n">
        <f aca="false">IF(Q39&lt;&gt;"n-c",IF($E$3="standard",-IPMT($G$3,Q39,$G$4,$C$3),IF($E$3="linear",S39*$G$3,S39*$G$3)),"n-c")</f>
        <v>76.3883333333336</v>
      </c>
      <c r="V39" s="36" t="n">
        <f aca="false">IF(ISERROR(U39-ROUND(U39,2)),"n-c",U39-ROUND(U39,2))</f>
        <v>-0.00166666666643778</v>
      </c>
      <c r="W39" s="36" t="n">
        <f aca="false">IF(V39="n-c","n-c",SUM($V$9:V39)-SUM($X$9:X38))</f>
        <v>0.0058333333374776</v>
      </c>
      <c r="X39" s="37" t="n">
        <f aca="false">IF(W39="n-c","n-c",IF(W39&gt;0.01,0.01,IF(W39&lt;-0.01,-0.01,0)))</f>
        <v>0</v>
      </c>
      <c r="Y39" s="38" t="n">
        <f aca="false">IF(X39="n-c","n-c",ROUND(U39,2)+X39)</f>
        <v>76.39</v>
      </c>
      <c r="Z39" s="39" t="n">
        <f aca="false">IF(Q39="n-c","n-c",IF(Q39=$G$4,S39,ROUND(IF($E$3="standard",-PPMT($G$3,Q39,$G$4,$C$3),IF($E$3="linear",$C$3/$G$4,IF(Q39=$G$4,$C$3,0))),2)))</f>
        <v>1527.78</v>
      </c>
      <c r="AA39" s="40" t="n">
        <f aca="false">IF(Q39="n-c","n-c",SUM($Z$9:Z39))</f>
        <v>47361.18</v>
      </c>
      <c r="AB39" s="40" t="n">
        <f aca="false">IF(Q39="n-c","n-c",SUM($Y$9:Y39))</f>
        <v>8288.18</v>
      </c>
      <c r="AC39" s="30" t="n">
        <f aca="false">IF(Q39="n-c","n-c",Y39+Z39)</f>
        <v>1604.17</v>
      </c>
    </row>
    <row r="40" customFormat="false" ht="16" hidden="false" customHeight="false" outlineLevel="0" collapsed="false">
      <c r="B40" s="32" t="n">
        <f aca="false">IF(ISERROR(IF(B39+1&lt;=$G$4,B39+1,"n-c")),"n-c",IF(B39+1&lt;=$G$4,B39+1,"n-c"))</f>
        <v>32</v>
      </c>
      <c r="C40" s="33" t="n">
        <f aca="false">IF(B40&lt;&gt;"n-c",IF($E$4="mensuel",EDATE($E$5,B40),IF($E$4="trimestriel",EDATE($E$5,3*B40),IF($E$4="semestriel",EDATE($E$5,6*B40),EDATE($E$5,12*B40)))),"n-c")</f>
        <v>44075</v>
      </c>
      <c r="D40" s="34" t="n">
        <f aca="false">IF(B40="n-c","n-c",E39)</f>
        <v>4082.44</v>
      </c>
      <c r="E40" s="34" t="n">
        <f aca="false">IF(B40="n-c","n-c",IF(B40=$K$3,D40-$K$4,D40-K40))</f>
        <v>3265.94</v>
      </c>
      <c r="F40" s="35" t="n">
        <f aca="true">IF(B40&lt;&gt;"n-c",IF($E$3="standard",IF(B40&gt;$K$3,-IPMT($G$3,B40-$K$3,$G$4-$K$3,OFFSET($B$7,MATCH($K$3,$B$8:$B$68),3)),-IPMT($G$3,B40,$G$4,$C$3)+IF(B40=$K$3,$K$4*$K$5,0)),IF($E$3="linear",D40*$G$3,D40*$G$3)+IF(B40=$K$3,$K$4*$K$5,0)),"n-c")</f>
        <v>34.0203333333334</v>
      </c>
      <c r="G40" s="36" t="n">
        <f aca="false">IF(ISERROR(F40-ROUND(F40,2)),"n-c",F40-ROUND(F40,2))</f>
        <v>0.00033333333335861</v>
      </c>
      <c r="H40" s="36" t="n">
        <f aca="false">IF(G40="n-c","n-c",SUM(G$9:$G40)-SUM(I$9:$I39))</f>
        <v>0.00683333333508074</v>
      </c>
      <c r="I40" s="37" t="n">
        <f aca="false">IF(H40="n-c","n-c",IF(H40&gt;0.01,0.01,IF(H40&lt;-0.01,-0.01,0)))</f>
        <v>0</v>
      </c>
      <c r="J40" s="38" t="n">
        <f aca="false">IF(I40="n-c","n-c",ROUND(F40,2)+I40)</f>
        <v>34.02</v>
      </c>
      <c r="K40" s="39" t="n">
        <f aca="true">IF(B40="n-c","n-c",IF(B40=$K$3,$K$4,IF(B40=$G$4,D40,ROUND(IF($E$3="standard",IF(B40&gt;$K$3,-PPMT($G$3,B40-$K$3,$G$4-$K$3,OFFSET($B$7,MATCH($K$3,$B$8:$B$68),3)),-PPMT($G$3,B40,$G$4,$C$3)+IF(B40=$K$3,$K$4*$K$5,0)),IF($E$3="linear",IF(B40&gt;$K$3,OFFSET($B$7,MATCH($K$3,$B$8:$B$68),3)/($G$4-$K$3),$C$3/$G$4),IF(B40=$G$4,$C$3-$K$4,0))),2))))</f>
        <v>816.5</v>
      </c>
      <c r="L40" s="40" t="n">
        <f aca="false">IF(B40="n-c","n-c",SUM($K$9:K40))</f>
        <v>51734.06</v>
      </c>
      <c r="M40" s="40" t="n">
        <f aca="false">IF(B40="n-c","n-c",SUM($J$9:J40))</f>
        <v>6085.88</v>
      </c>
      <c r="N40" s="30" t="n">
        <f aca="false">IF(B40="n-c","n-c",J40+K40)</f>
        <v>850.52</v>
      </c>
      <c r="O40" s="30" t="n">
        <f aca="false">IF(B40&lt;$K$3,N40,IF(B40=$K$3,$K$4+J40+$K$4*$K$5,0))</f>
        <v>0</v>
      </c>
      <c r="P40" s="41"/>
      <c r="Q40" s="32" t="n">
        <f aca="false">IF(ISERROR(IF(Q39+1&lt;=$G$4,Q39+1,"n-c")),"n-c",IF(Q39+1&lt;=$G$4,Q39+1,"n-c"))</f>
        <v>32</v>
      </c>
      <c r="R40" s="33" t="n">
        <f aca="false">IF(Q40&lt;&gt;"n-c",IF($E$4="mensuel",EDATE($E$5,Q40),IF($E$4="trimestriel",EDATE($E$5,3*Q40),IF($E$4="semestriel",EDATE($E$5,6*Q40),EDATE($E$5,12*Q40)))),"n-c")</f>
        <v>44075</v>
      </c>
      <c r="S40" s="34" t="n">
        <f aca="false">IF(Q40="n-c","n-c",T39)</f>
        <v>7638.82000000003</v>
      </c>
      <c r="T40" s="34" t="n">
        <f aca="false">IF(Q40="n-c","n-c",S40-Z40)</f>
        <v>6111.04000000003</v>
      </c>
      <c r="U40" s="35" t="n">
        <f aca="false">IF(Q40&lt;&gt;"n-c",IF($E$3="standard",-IPMT($G$3,Q40,$G$4,$C$3),IF($E$3="linear",S40*$G$3,S40*$G$3)),"n-c")</f>
        <v>63.6568333333336</v>
      </c>
      <c r="V40" s="36" t="n">
        <f aca="false">IF(ISERROR(U40-ROUND(U40,2)),"n-c",U40-ROUND(U40,2))</f>
        <v>-0.00316666666643073</v>
      </c>
      <c r="W40" s="36" t="n">
        <f aca="false">IF(V40="n-c","n-c",SUM($V$9:V40)-SUM($X$9:X39))</f>
        <v>0.00266666667103266</v>
      </c>
      <c r="X40" s="37" t="n">
        <f aca="false">IF(W40="n-c","n-c",IF(W40&gt;0.01,0.01,IF(W40&lt;-0.01,-0.01,0)))</f>
        <v>0</v>
      </c>
      <c r="Y40" s="38" t="n">
        <f aca="false">IF(X40="n-c","n-c",ROUND(U40,2)+X40)</f>
        <v>63.66</v>
      </c>
      <c r="Z40" s="39" t="n">
        <f aca="false">IF(Q40="n-c","n-c",IF(Q40=$G$4,S40,ROUND(IF($E$3="standard",-PPMT($G$3,Q40,$G$4,$C$3),IF($E$3="linear",$C$3/$G$4,IF(Q40=$G$4,$C$3,0))),2)))</f>
        <v>1527.78</v>
      </c>
      <c r="AA40" s="40" t="n">
        <f aca="false">IF(Q40="n-c","n-c",SUM($Z$9:Z40))</f>
        <v>48888.96</v>
      </c>
      <c r="AB40" s="40" t="n">
        <f aca="false">IF(Q40="n-c","n-c",SUM($Y$9:Y40))</f>
        <v>8351.84</v>
      </c>
      <c r="AC40" s="30" t="n">
        <f aca="false">IF(Q40="n-c","n-c",Y40+Z40)</f>
        <v>1591.44</v>
      </c>
    </row>
    <row r="41" customFormat="false" ht="16" hidden="false" customHeight="false" outlineLevel="0" collapsed="false">
      <c r="B41" s="32" t="n">
        <f aca="false">IF(ISERROR(IF(B40+1&lt;=$G$4,B40+1,"n-c")),"n-c",IF(B40+1&lt;=$G$4,B40+1,"n-c"))</f>
        <v>33</v>
      </c>
      <c r="C41" s="33" t="n">
        <f aca="false">IF(B41&lt;&gt;"n-c",IF($E$4="mensuel",EDATE($E$5,B41),IF($E$4="trimestriel",EDATE($E$5,3*B41),IF($E$4="semestriel",EDATE($E$5,6*B41),EDATE($E$5,12*B41)))),"n-c")</f>
        <v>44105</v>
      </c>
      <c r="D41" s="34" t="n">
        <f aca="false">IF(B41="n-c","n-c",E40)</f>
        <v>3265.94</v>
      </c>
      <c r="E41" s="34" t="n">
        <f aca="false">IF(B41="n-c","n-c",IF(B41=$K$3,D41-$K$4,D41-K41))</f>
        <v>2449.44</v>
      </c>
      <c r="F41" s="35" t="n">
        <f aca="true">IF(B41&lt;&gt;"n-c",IF($E$3="standard",IF(B41&gt;$K$3,-IPMT($G$3,B41-$K$3,$G$4-$K$3,OFFSET($B$7,MATCH($K$3,$B$8:$B$68),3)),-IPMT($G$3,B41,$G$4,$C$3)+IF(B41=$K$3,$K$4*$K$5,0)),IF($E$3="linear",D41*$G$3,D41*$G$3)+IF(B41=$K$3,$K$4*$K$5,0)),"n-c")</f>
        <v>27.2161666666667</v>
      </c>
      <c r="G41" s="36" t="n">
        <f aca="false">IF(ISERROR(F41-ROUND(F41,2)),"n-c",F41-ROUND(F41,2))</f>
        <v>-0.00383333333330782</v>
      </c>
      <c r="H41" s="36" t="n">
        <f aca="false">IF(G41="n-c","n-c",SUM(G$9:$G41)-SUM(I$9:$I40))</f>
        <v>0.00300000000177292</v>
      </c>
      <c r="I41" s="37" t="n">
        <f aca="false">IF(H41="n-c","n-c",IF(H41&gt;0.01,0.01,IF(H41&lt;-0.01,-0.01,0)))</f>
        <v>0</v>
      </c>
      <c r="J41" s="38" t="n">
        <f aca="false">IF(I41="n-c","n-c",ROUND(F41,2)+I41)</f>
        <v>27.22</v>
      </c>
      <c r="K41" s="39" t="n">
        <f aca="true">IF(B41="n-c","n-c",IF(B41=$K$3,$K$4,IF(B41=$G$4,D41,ROUND(IF($E$3="standard",IF(B41&gt;$K$3,-PPMT($G$3,B41-$K$3,$G$4-$K$3,OFFSET($B$7,MATCH($K$3,$B$8:$B$68),3)),-PPMT($G$3,B41,$G$4,$C$3)+IF(B41=$K$3,$K$4*$K$5,0)),IF($E$3="linear",IF(B41&gt;$K$3,OFFSET($B$7,MATCH($K$3,$B$8:$B$68),3)/($G$4-$K$3),$C$3/$G$4),IF(B41=$G$4,$C$3-$K$4,0))),2))))</f>
        <v>816.5</v>
      </c>
      <c r="L41" s="40" t="n">
        <f aca="false">IF(B41="n-c","n-c",SUM($K$9:K41))</f>
        <v>52550.56</v>
      </c>
      <c r="M41" s="40" t="n">
        <f aca="false">IF(B41="n-c","n-c",SUM($J$9:J41))</f>
        <v>6113.1</v>
      </c>
      <c r="N41" s="30" t="n">
        <f aca="false">IF(B41="n-c","n-c",J41+K41)</f>
        <v>843.72</v>
      </c>
      <c r="O41" s="30" t="n">
        <f aca="false">IF(B41&lt;$K$3,N41,IF(B41=$K$3,$K$4+J41+$K$4*$K$5,0))</f>
        <v>0</v>
      </c>
      <c r="P41" s="41"/>
      <c r="Q41" s="32" t="n">
        <f aca="false">IF(ISERROR(IF(Q40+1&lt;=$G$4,Q40+1,"n-c")),"n-c",IF(Q40+1&lt;=$G$4,Q40+1,"n-c"))</f>
        <v>33</v>
      </c>
      <c r="R41" s="33" t="n">
        <f aca="false">IF(Q41&lt;&gt;"n-c",IF($E$4="mensuel",EDATE($E$5,Q41),IF($E$4="trimestriel",EDATE($E$5,3*Q41),IF($E$4="semestriel",EDATE($E$5,6*Q41),EDATE($E$5,12*Q41)))),"n-c")</f>
        <v>44105</v>
      </c>
      <c r="S41" s="34" t="n">
        <f aca="false">IF(Q41="n-c","n-c",T40)</f>
        <v>6111.04000000003</v>
      </c>
      <c r="T41" s="34" t="n">
        <f aca="false">IF(Q41="n-c","n-c",S41-Z41)</f>
        <v>4583.26000000003</v>
      </c>
      <c r="U41" s="35" t="n">
        <f aca="false">IF(Q41&lt;&gt;"n-c",IF($E$3="standard",-IPMT($G$3,Q41,$G$4,$C$3),IF($E$3="linear",S41*$G$3,S41*$G$3)),"n-c")</f>
        <v>50.9253333333336</v>
      </c>
      <c r="V41" s="36" t="n">
        <f aca="false">IF(ISERROR(U41-ROUND(U41,2)),"n-c",U41-ROUND(U41,2))</f>
        <v>-0.00466666666643789</v>
      </c>
      <c r="W41" s="36" t="n">
        <f aca="false">IF(V41="n-c","n-c",SUM($V$9:V41)-SUM($X$9:X40))</f>
        <v>-0.00199999999541234</v>
      </c>
      <c r="X41" s="37" t="n">
        <f aca="false">IF(W41="n-c","n-c",IF(W41&gt;0.01,0.01,IF(W41&lt;-0.01,-0.01,0)))</f>
        <v>0</v>
      </c>
      <c r="Y41" s="38" t="n">
        <f aca="false">IF(X41="n-c","n-c",ROUND(U41,2)+X41)</f>
        <v>50.93</v>
      </c>
      <c r="Z41" s="39" t="n">
        <f aca="false">IF(Q41="n-c","n-c",IF(Q41=$G$4,S41,ROUND(IF($E$3="standard",-PPMT($G$3,Q41,$G$4,$C$3),IF($E$3="linear",$C$3/$G$4,IF(Q41=$G$4,$C$3,0))),2)))</f>
        <v>1527.78</v>
      </c>
      <c r="AA41" s="40" t="n">
        <f aca="false">IF(Q41="n-c","n-c",SUM($Z$9:Z41))</f>
        <v>50416.74</v>
      </c>
      <c r="AB41" s="40" t="n">
        <f aca="false">IF(Q41="n-c","n-c",SUM($Y$9:Y41))</f>
        <v>8402.77</v>
      </c>
      <c r="AC41" s="30" t="n">
        <f aca="false">IF(Q41="n-c","n-c",Y41+Z41)</f>
        <v>1578.71</v>
      </c>
    </row>
    <row r="42" customFormat="false" ht="16" hidden="false" customHeight="false" outlineLevel="0" collapsed="false">
      <c r="B42" s="32" t="n">
        <f aca="false">IF(ISERROR(IF(B41+1&lt;=$G$4,B41+1,"n-c")),"n-c",IF(B41+1&lt;=$G$4,B41+1,"n-c"))</f>
        <v>34</v>
      </c>
      <c r="C42" s="33" t="n">
        <f aca="false">IF(B42&lt;&gt;"n-c",IF($E$4="mensuel",EDATE($E$5,B42),IF($E$4="trimestriel",EDATE($E$5,3*B42),IF($E$4="semestriel",EDATE($E$5,6*B42),EDATE($E$5,12*B42)))),"n-c")</f>
        <v>44136</v>
      </c>
      <c r="D42" s="34" t="n">
        <f aca="false">IF(B42="n-c","n-c",E41)</f>
        <v>2449.44</v>
      </c>
      <c r="E42" s="34" t="n">
        <f aca="false">IF(B42="n-c","n-c",IF(B42=$K$3,D42-$K$4,D42-K42))</f>
        <v>1632.94</v>
      </c>
      <c r="F42" s="35" t="n">
        <f aca="true">IF(B42&lt;&gt;"n-c",IF($E$3="standard",IF(B42&gt;$K$3,-IPMT($G$3,B42-$K$3,$G$4-$K$3,OFFSET($B$7,MATCH($K$3,$B$8:$B$68),3)),-IPMT($G$3,B42,$G$4,$C$3)+IF(B42=$K$3,$K$4*$K$5,0)),IF($E$3="linear",D42*$G$3,D42*$G$3)+IF(B42=$K$3,$K$4*$K$5,0)),"n-c")</f>
        <v>20.412</v>
      </c>
      <c r="G42" s="36" t="n">
        <f aca="false">IF(ISERROR(F42-ROUND(F42,2)),"n-c",F42-ROUND(F42,2))</f>
        <v>0.00200000000002376</v>
      </c>
      <c r="H42" s="36" t="n">
        <f aca="false">IF(G42="n-c","n-c",SUM(G$9:$G42)-SUM(I$9:$I41))</f>
        <v>0.00500000000179668</v>
      </c>
      <c r="I42" s="37" t="n">
        <f aca="false">IF(H42="n-c","n-c",IF(H42&gt;0.01,0.01,IF(H42&lt;-0.01,-0.01,0)))</f>
        <v>0</v>
      </c>
      <c r="J42" s="38" t="n">
        <f aca="false">IF(I42="n-c","n-c",ROUND(F42,2)+I42)</f>
        <v>20.41</v>
      </c>
      <c r="K42" s="39" t="n">
        <f aca="true">IF(B42="n-c","n-c",IF(B42=$K$3,$K$4,IF(B42=$G$4,D42,ROUND(IF($E$3="standard",IF(B42&gt;$K$3,-PPMT($G$3,B42-$K$3,$G$4-$K$3,OFFSET($B$7,MATCH($K$3,$B$8:$B$68),3)),-PPMT($G$3,B42,$G$4,$C$3)+IF(B42=$K$3,$K$4*$K$5,0)),IF($E$3="linear",IF(B42&gt;$K$3,OFFSET($B$7,MATCH($K$3,$B$8:$B$68),3)/($G$4-$K$3),$C$3/$G$4),IF(B42=$G$4,$C$3-$K$4,0))),2))))</f>
        <v>816.5</v>
      </c>
      <c r="L42" s="40" t="n">
        <f aca="false">IF(B42="n-c","n-c",SUM($K$9:K42))</f>
        <v>53367.06</v>
      </c>
      <c r="M42" s="40" t="n">
        <f aca="false">IF(B42="n-c","n-c",SUM($J$9:J42))</f>
        <v>6133.51</v>
      </c>
      <c r="N42" s="30" t="n">
        <f aca="false">IF(B42="n-c","n-c",J42+K42)</f>
        <v>836.91</v>
      </c>
      <c r="O42" s="30" t="n">
        <f aca="false">IF(B42&lt;$K$3,N42,IF(B42=$K$3,$K$4+J42+$K$4*$K$5,0))</f>
        <v>0</v>
      </c>
      <c r="P42" s="41"/>
      <c r="Q42" s="32" t="n">
        <f aca="false">IF(ISERROR(IF(Q41+1&lt;=$G$4,Q41+1,"n-c")),"n-c",IF(Q41+1&lt;=$G$4,Q41+1,"n-c"))</f>
        <v>34</v>
      </c>
      <c r="R42" s="33" t="n">
        <f aca="false">IF(Q42&lt;&gt;"n-c",IF($E$4="mensuel",EDATE($E$5,Q42),IF($E$4="trimestriel",EDATE($E$5,3*Q42),IF($E$4="semestriel",EDATE($E$5,6*Q42),EDATE($E$5,12*Q42)))),"n-c")</f>
        <v>44136</v>
      </c>
      <c r="S42" s="34" t="n">
        <f aca="false">IF(Q42="n-c","n-c",T41)</f>
        <v>4583.26000000003</v>
      </c>
      <c r="T42" s="34" t="n">
        <f aca="false">IF(Q42="n-c","n-c",S42-Z42)</f>
        <v>3055.48000000003</v>
      </c>
      <c r="U42" s="35" t="n">
        <f aca="false">IF(Q42&lt;&gt;"n-c",IF($E$3="standard",-IPMT($G$3,Q42,$G$4,$C$3),IF($E$3="linear",S42*$G$3,S42*$G$3)),"n-c")</f>
        <v>38.1938333333336</v>
      </c>
      <c r="V42" s="36" t="n">
        <f aca="false">IF(ISERROR(U42-ROUND(U42,2)),"n-c",U42-ROUND(U42,2))</f>
        <v>0.00383333333356717</v>
      </c>
      <c r="W42" s="36" t="n">
        <f aca="false">IF(V42="n-c","n-c",SUM($V$9:V42)-SUM($X$9:X41))</f>
        <v>0.00183333333814772</v>
      </c>
      <c r="X42" s="37" t="n">
        <f aca="false">IF(W42="n-c","n-c",IF(W42&gt;0.01,0.01,IF(W42&lt;-0.01,-0.01,0)))</f>
        <v>0</v>
      </c>
      <c r="Y42" s="38" t="n">
        <f aca="false">IF(X42="n-c","n-c",ROUND(U42,2)+X42)</f>
        <v>38.19</v>
      </c>
      <c r="Z42" s="39" t="n">
        <f aca="false">IF(Q42="n-c","n-c",IF(Q42=$G$4,S42,ROUND(IF($E$3="standard",-PPMT($G$3,Q42,$G$4,$C$3),IF($E$3="linear",$C$3/$G$4,IF(Q42=$G$4,$C$3,0))),2)))</f>
        <v>1527.78</v>
      </c>
      <c r="AA42" s="40" t="n">
        <f aca="false">IF(Q42="n-c","n-c",SUM($Z$9:Z42))</f>
        <v>51944.52</v>
      </c>
      <c r="AB42" s="40" t="n">
        <f aca="false">IF(Q42="n-c","n-c",SUM($Y$9:Y42))</f>
        <v>8440.96</v>
      </c>
      <c r="AC42" s="30" t="n">
        <f aca="false">IF(Q42="n-c","n-c",Y42+Z42)</f>
        <v>1565.97</v>
      </c>
    </row>
    <row r="43" customFormat="false" ht="16" hidden="false" customHeight="false" outlineLevel="0" collapsed="false">
      <c r="B43" s="32" t="n">
        <f aca="false">IF(ISERROR(IF(B42+1&lt;=$G$4,B42+1,"n-c")),"n-c",IF(B42+1&lt;=$G$4,B42+1,"n-c"))</f>
        <v>35</v>
      </c>
      <c r="C43" s="33" t="n">
        <f aca="false">IF(B43&lt;&gt;"n-c",IF($E$4="mensuel",EDATE($E$5,B43),IF($E$4="trimestriel",EDATE($E$5,3*B43),IF($E$4="semestriel",EDATE($E$5,6*B43),EDATE($E$5,12*B43)))),"n-c")</f>
        <v>44166</v>
      </c>
      <c r="D43" s="34" t="n">
        <f aca="false">IF(B43="n-c","n-c",E42)</f>
        <v>1632.94</v>
      </c>
      <c r="E43" s="34" t="n">
        <f aca="false">IF(B43="n-c","n-c",IF(B43=$K$3,D43-$K$4,D43-K43))</f>
        <v>816.440000000002</v>
      </c>
      <c r="F43" s="35" t="n">
        <f aca="true">IF(B43&lt;&gt;"n-c",IF($E$3="standard",IF(B43&gt;$K$3,-IPMT($G$3,B43-$K$3,$G$4-$K$3,OFFSET($B$7,MATCH($K$3,$B$8:$B$68),3)),-IPMT($G$3,B43,$G$4,$C$3)+IF(B43=$K$3,$K$4*$K$5,0)),IF($E$3="linear",D43*$G$3,D43*$G$3)+IF(B43=$K$3,$K$4*$K$5,0)),"n-c")</f>
        <v>13.6078333333334</v>
      </c>
      <c r="G43" s="36" t="n">
        <f aca="false">IF(ISERROR(F43-ROUND(F43,2)),"n-c",F43-ROUND(F43,2))</f>
        <v>-0.00216666666664445</v>
      </c>
      <c r="H43" s="36" t="n">
        <f aca="false">IF(G43="n-c","n-c",SUM(G$9:$G43)-SUM(I$9:$I42))</f>
        <v>0.00283333333515223</v>
      </c>
      <c r="I43" s="37" t="n">
        <f aca="false">IF(H43="n-c","n-c",IF(H43&gt;0.01,0.01,IF(H43&lt;-0.01,-0.01,0)))</f>
        <v>0</v>
      </c>
      <c r="J43" s="38" t="n">
        <f aca="false">IF(I43="n-c","n-c",ROUND(F43,2)+I43)</f>
        <v>13.61</v>
      </c>
      <c r="K43" s="39" t="n">
        <f aca="true">IF(B43="n-c","n-c",IF(B43=$K$3,$K$4,IF(B43=$G$4,D43,ROUND(IF($E$3="standard",IF(B43&gt;$K$3,-PPMT($G$3,B43-$K$3,$G$4-$K$3,OFFSET($B$7,MATCH($K$3,$B$8:$B$68),3)),-PPMT($G$3,B43,$G$4,$C$3)+IF(B43=$K$3,$K$4*$K$5,0)),IF($E$3="linear",IF(B43&gt;$K$3,OFFSET($B$7,MATCH($K$3,$B$8:$B$68),3)/($G$4-$K$3),$C$3/$G$4),IF(B43=$G$4,$C$3-$K$4,0))),2))))</f>
        <v>816.5</v>
      </c>
      <c r="L43" s="40" t="n">
        <f aca="false">IF(B43="n-c","n-c",SUM($K$9:K43))</f>
        <v>54183.56</v>
      </c>
      <c r="M43" s="40" t="n">
        <f aca="false">IF(B43="n-c","n-c",SUM($J$9:J43))</f>
        <v>6147.12</v>
      </c>
      <c r="N43" s="30" t="n">
        <f aca="false">IF(B43="n-c","n-c",J43+K43)</f>
        <v>830.11</v>
      </c>
      <c r="O43" s="30" t="n">
        <f aca="false">IF(B43&lt;$K$3,N43,IF(B43=$K$3,$K$4+J43+$K$4*$K$5,0))</f>
        <v>0</v>
      </c>
      <c r="P43" s="41"/>
      <c r="Q43" s="32" t="n">
        <f aca="false">IF(ISERROR(IF(Q42+1&lt;=$G$4,Q42+1,"n-c")),"n-c",IF(Q42+1&lt;=$G$4,Q42+1,"n-c"))</f>
        <v>35</v>
      </c>
      <c r="R43" s="33" t="n">
        <f aca="false">IF(Q43&lt;&gt;"n-c",IF($E$4="mensuel",EDATE($E$5,Q43),IF($E$4="trimestriel",EDATE($E$5,3*Q43),IF($E$4="semestriel",EDATE($E$5,6*Q43),EDATE($E$5,12*Q43)))),"n-c")</f>
        <v>44166</v>
      </c>
      <c r="S43" s="34" t="n">
        <f aca="false">IF(Q43="n-c","n-c",T42)</f>
        <v>3055.48000000003</v>
      </c>
      <c r="T43" s="34" t="n">
        <f aca="false">IF(Q43="n-c","n-c",S43-Z43)</f>
        <v>1527.70000000003</v>
      </c>
      <c r="U43" s="35" t="n">
        <f aca="false">IF(Q43&lt;&gt;"n-c",IF($E$3="standard",-IPMT($G$3,Q43,$G$4,$C$3),IF($E$3="linear",S43*$G$3,S43*$G$3)),"n-c")</f>
        <v>25.4623333333336</v>
      </c>
      <c r="V43" s="36" t="n">
        <f aca="false">IF(ISERROR(U43-ROUND(U43,2)),"n-c",U43-ROUND(U43,2))</f>
        <v>0.00233333333356001</v>
      </c>
      <c r="W43" s="36" t="n">
        <f aca="false">IF(V43="n-c","n-c",SUM($V$9:V43)-SUM($X$9:X42))</f>
        <v>0.00416666667170418</v>
      </c>
      <c r="X43" s="37" t="n">
        <f aca="false">IF(W43="n-c","n-c",IF(W43&gt;0.01,0.01,IF(W43&lt;-0.01,-0.01,0)))</f>
        <v>0</v>
      </c>
      <c r="Y43" s="38" t="n">
        <f aca="false">IF(X43="n-c","n-c",ROUND(U43,2)+X43)</f>
        <v>25.46</v>
      </c>
      <c r="Z43" s="39" t="n">
        <f aca="false">IF(Q43="n-c","n-c",IF(Q43=$G$4,S43,ROUND(IF($E$3="standard",-PPMT($G$3,Q43,$G$4,$C$3),IF($E$3="linear",$C$3/$G$4,IF(Q43=$G$4,$C$3,0))),2)))</f>
        <v>1527.78</v>
      </c>
      <c r="AA43" s="40" t="n">
        <f aca="false">IF(Q43="n-c","n-c",SUM($Z$9:Z43))</f>
        <v>53472.3</v>
      </c>
      <c r="AB43" s="40" t="n">
        <f aca="false">IF(Q43="n-c","n-c",SUM($Y$9:Y43))</f>
        <v>8466.42</v>
      </c>
      <c r="AC43" s="30" t="n">
        <f aca="false">IF(Q43="n-c","n-c",Y43+Z43)</f>
        <v>1553.24</v>
      </c>
    </row>
    <row r="44" customFormat="false" ht="16" hidden="false" customHeight="false" outlineLevel="0" collapsed="false">
      <c r="B44" s="32" t="n">
        <f aca="false">IF(ISERROR(IF(B43+1&lt;=$G$4,B43+1,"n-c")),"n-c",IF(B43+1&lt;=$G$4,B43+1,"n-c"))</f>
        <v>36</v>
      </c>
      <c r="C44" s="33" t="n">
        <f aca="false">IF(B44&lt;&gt;"n-c",IF($E$4="mensuel",EDATE($E$5,B44),IF($E$4="trimestriel",EDATE($E$5,3*B44),IF($E$4="semestriel",EDATE($E$5,6*B44),EDATE($E$5,12*B44)))),"n-c")</f>
        <v>44197</v>
      </c>
      <c r="D44" s="42" t="n">
        <f aca="false">IF(B44="n-c","n-c",E43)</f>
        <v>816.440000000002</v>
      </c>
      <c r="E44" s="34" t="n">
        <f aca="false">IF(B44="n-c","n-c",IF(B44=$K$3,D44-$K$4,D44-K44))</f>
        <v>0</v>
      </c>
      <c r="F44" s="35" t="n">
        <f aca="true">IF(B44&lt;&gt;"n-c",IF($E$3="standard",IF(B44&gt;$K$3,-IPMT($G$3,B44-$K$3,$G$4-$K$3,OFFSET($B$7,MATCH($K$3,$B$8:$B$68),3)),-IPMT($G$3,B44,$G$4,$C$3)+IF(B44=$K$3,$K$4*$K$5,0)),IF($E$3="linear",D44*$G$3,D44*$G$3)+IF(B44=$K$3,$K$4*$K$5,0)),"n-c")</f>
        <v>6.80366666666669</v>
      </c>
      <c r="G44" s="36" t="n">
        <f aca="false">IF(ISERROR(F44-ROUND(F44,2)),"n-c",F44-ROUND(F44,2))</f>
        <v>0.00366666666668713</v>
      </c>
      <c r="H44" s="36" t="n">
        <f aca="false">IF(G44="n-c","n-c",SUM(G$9:$G44)-SUM(I$9:$I43))</f>
        <v>0.00650000000183937</v>
      </c>
      <c r="I44" s="37" t="n">
        <f aca="false">IF(H44="n-c","n-c",IF(H44&gt;0.01,0.01,IF(H44&lt;-0.01,-0.01,0)))</f>
        <v>0</v>
      </c>
      <c r="J44" s="38" t="n">
        <f aca="false">IF(I44="n-c","n-c",ROUND(F44,2)+I44)</f>
        <v>6.8</v>
      </c>
      <c r="K44" s="39" t="n">
        <f aca="true">IF(B44="n-c","n-c",IF(B44=$K$3,$K$4,IF(B44=$G$4,D44,ROUND(IF($E$3="standard",IF(B44&gt;$K$3,-PPMT($G$3,B44-$K$3,$G$4-$K$3,OFFSET($B$7,MATCH($K$3,$B$8:$B$68),3)),-PPMT($G$3,B44,$G$4,$C$3)+IF(B44=$K$3,$K$4*$K$5,0)),IF($E$3="linear",IF(B44&gt;$K$3,OFFSET($B$7,MATCH($K$3,$B$8:$B$68),3)/($G$4-$K$3),$C$3/$G$4),IF(B44=$G$4,$C$3-$K$4,0))),2))))</f>
        <v>816.440000000002</v>
      </c>
      <c r="L44" s="40" t="n">
        <f aca="false">IF(B44="n-c","n-c",SUM($K$9:K44))</f>
        <v>55000</v>
      </c>
      <c r="M44" s="40" t="n">
        <f aca="false">IF(B44="n-c","n-c",SUM($J$9:J44))</f>
        <v>6153.92</v>
      </c>
      <c r="N44" s="30" t="n">
        <f aca="false">IF(B44="n-c","n-c",J44+K44)</f>
        <v>823.240000000002</v>
      </c>
      <c r="O44" s="30" t="n">
        <f aca="false">IF(B44&lt;$K$3,N44,IF(B44=$K$3,$K$4+J44+$K$4*$K$5,0))</f>
        <v>0</v>
      </c>
      <c r="P44" s="41"/>
      <c r="Q44" s="32" t="n">
        <f aca="false">IF(ISERROR(IF(Q43+1&lt;=$G$4,Q43+1,"n-c")),"n-c",IF(Q43+1&lt;=$G$4,Q43+1,"n-c"))</f>
        <v>36</v>
      </c>
      <c r="R44" s="33" t="n">
        <f aca="false">IF(Q44&lt;&gt;"n-c",IF($E$4="mensuel",EDATE($E$5,Q44),IF($E$4="trimestriel",EDATE($E$5,3*Q44),IF($E$4="semestriel",EDATE($E$5,6*Q44),EDATE($E$5,12*Q44)))),"n-c")</f>
        <v>44197</v>
      </c>
      <c r="S44" s="42" t="n">
        <f aca="false">IF(Q44="n-c","n-c",T43)</f>
        <v>1527.70000000003</v>
      </c>
      <c r="T44" s="34" t="n">
        <f aca="false">IF(Q44="n-c","n-c",S44-Z44)</f>
        <v>0</v>
      </c>
      <c r="U44" s="35" t="n">
        <f aca="false">IF(Q44&lt;&gt;"n-c",IF($E$3="standard",-IPMT($G$3,Q44,$G$4,$C$3),IF($E$3="linear",S44*$G$3,S44*$G$3)),"n-c")</f>
        <v>12.7308333333336</v>
      </c>
      <c r="V44" s="36" t="n">
        <f aca="false">IF(ISERROR(U44-ROUND(U44,2)),"n-c",U44-ROUND(U44,2))</f>
        <v>0.000833333333559949</v>
      </c>
      <c r="W44" s="36" t="n">
        <f aca="false">IF(V44="n-c","n-c",SUM($V$9:V44)-SUM($X$9:X43))</f>
        <v>0.00500000000526057</v>
      </c>
      <c r="X44" s="37" t="n">
        <f aca="false">IF(W44="n-c","n-c",IF(W44&gt;0.01,0.01,IF(W44&lt;-0.01,-0.01,0)))</f>
        <v>0</v>
      </c>
      <c r="Y44" s="38" t="n">
        <f aca="false">IF(X44="n-c","n-c",ROUND(U44,2)+X44)</f>
        <v>12.73</v>
      </c>
      <c r="Z44" s="39" t="n">
        <f aca="false">IF(Q44="n-c","n-c",IF(Q44=$G$4,S44,ROUND(IF($E$3="standard",-PPMT($G$3,Q44,$G$4,$C$3),IF($E$3="linear",$C$3/$G$4,IF(Q44=$G$4,$C$3,0))),2)))</f>
        <v>1527.70000000003</v>
      </c>
      <c r="AA44" s="40" t="n">
        <f aca="false">IF(Q44="n-c","n-c",SUM($Z$9:Z44))</f>
        <v>55000</v>
      </c>
      <c r="AB44" s="40" t="n">
        <f aca="false">IF(Q44="n-c","n-c",SUM($Y$9:Y44))</f>
        <v>8479.15</v>
      </c>
      <c r="AC44" s="30" t="n">
        <f aca="false">IF(Q44="n-c","n-c",Y44+Z44)</f>
        <v>1540.43000000003</v>
      </c>
    </row>
    <row r="45" customFormat="false" ht="16" hidden="false" customHeight="false" outlineLevel="0" collapsed="false">
      <c r="B45" s="32" t="str">
        <f aca="false">IF(ISERROR(IF(B44+1&lt;=$G$4,B44+1,"n-c")),"n-c",IF(B44+1&lt;=$G$4,B44+1,"n-c"))</f>
        <v>n-c</v>
      </c>
      <c r="C45" s="33" t="str">
        <f aca="false">IF(B45&lt;&gt;"n-c",IF($E$4="mensuel",EDATE($E$5,B45),IF($E$4="trimestriel",EDATE($E$5,3*B45),IF($E$4="semestriel",EDATE($E$5,6*B45),EDATE($E$5,12*B45)))),"n-c")</f>
        <v>n-c</v>
      </c>
      <c r="D45" s="34" t="str">
        <f aca="false">IF(B45="n-c","n-c",E44)</f>
        <v>n-c</v>
      </c>
      <c r="E45" s="34" t="str">
        <f aca="false">IF(B45="n-c","n-c",IF(B45=$K$3,D45-$K$4,D45-K45))</f>
        <v>n-c</v>
      </c>
      <c r="F45" s="35" t="str">
        <f aca="true">IF(B45&lt;&gt;"n-c",IF($E$3="standard",IF(B45&gt;$K$3,-IPMT($G$3,B45-$K$3,$G$4-$K$3,OFFSET($B$7,MATCH($K$3,$B$8:$B$68),3)),-IPMT($G$3,B45,$G$4,$C$3)+IF(B45=$K$3,$K$4*$K$5,0)),IF($E$3="linear",D45*$G$3,D45*$G$3)+IF(B45=$K$3,$K$4*$K$5,0)),"n-c")</f>
        <v>n-c</v>
      </c>
      <c r="G45" s="36" t="str">
        <f aca="false">IF(ISERROR(F45-ROUND(F45,2)),"n-c",F45-ROUND(F45,2))</f>
        <v>n-c</v>
      </c>
      <c r="H45" s="36" t="str">
        <f aca="false">IF(G45="n-c","n-c",SUM(G$9:$G45)-SUM(I$9:$I44))</f>
        <v>n-c</v>
      </c>
      <c r="I45" s="37" t="str">
        <f aca="false">IF(H45="n-c","n-c",IF(H45&gt;0.01,0.01,IF(H45&lt;-0.01,-0.01,0)))</f>
        <v>n-c</v>
      </c>
      <c r="J45" s="38" t="str">
        <f aca="false">IF(I45="n-c","n-c",ROUND(F45,2)+I45)</f>
        <v>n-c</v>
      </c>
      <c r="K45" s="39" t="str">
        <f aca="true">IF(B45="n-c","n-c",IF(B45=$K$3,$K$4,IF(B45=$G$4,D45,ROUND(IF($E$3="standard",IF(B45&gt;$K$3,-PPMT($G$3,B45-$K$3,$G$4-$K$3,OFFSET($B$7,MATCH($K$3,$B$8:$B$68),3)),-PPMT($G$3,B45,$G$4,$C$3)+IF(B45=$K$3,$K$4*$K$5,0)),IF($E$3="linear",IF(B45&gt;$K$3,OFFSET($B$7,MATCH($K$3,$B$8:$B$68),3)/($G$4-$K$3),$C$3/$G$4),IF(B45=$G$4,$C$3-$K$4,0))),2))))</f>
        <v>n-c</v>
      </c>
      <c r="L45" s="40" t="str">
        <f aca="false">IF(B45="n-c","n-c",SUM($K$9:K45))</f>
        <v>n-c</v>
      </c>
      <c r="M45" s="40" t="str">
        <f aca="false">IF(B45="n-c","n-c",SUM($J$9:J45))</f>
        <v>n-c</v>
      </c>
      <c r="N45" s="30" t="str">
        <f aca="false">IF(B45="n-c","n-c",J45+K45)</f>
        <v>n-c</v>
      </c>
      <c r="O45" s="30" t="n">
        <f aca="false">IF(B45&lt;$K$3,N45,IF(B45=$K$3,$K$4+J45+$K$4*$K$5,0))</f>
        <v>0</v>
      </c>
      <c r="P45" s="41"/>
      <c r="Q45" s="32" t="str">
        <f aca="false">IF(ISERROR(IF(Q44+1&lt;=$G$4,Q44+1,"n-c")),"n-c",IF(Q44+1&lt;=$G$4,Q44+1,"n-c"))</f>
        <v>n-c</v>
      </c>
      <c r="R45" s="33" t="str">
        <f aca="false">IF(Q45&lt;&gt;"n-c",IF($E$4="mensuel",EDATE($E$5,Q45),IF($E$4="trimestriel",EDATE($E$5,3*Q45),IF($E$4="semestriel",EDATE($E$5,6*Q45),EDATE($E$5,12*Q45)))),"n-c")</f>
        <v>n-c</v>
      </c>
      <c r="S45" s="34" t="str">
        <f aca="false">IF(Q45="n-c","n-c",T44)</f>
        <v>n-c</v>
      </c>
      <c r="T45" s="34" t="str">
        <f aca="false">IF(Q45="n-c","n-c",S45-Z45)</f>
        <v>n-c</v>
      </c>
      <c r="U45" s="35" t="str">
        <f aca="false">IF(Q45&lt;&gt;"n-c",IF($E$3="standard",-IPMT($G$3,Q45,$G$4,$C$3),IF($E$3="linear",S45*$G$3,S45*$G$3)),"n-c")</f>
        <v>n-c</v>
      </c>
      <c r="V45" s="36" t="str">
        <f aca="false">IF(ISERROR(U45-ROUND(U45,2)),"n-c",U45-ROUND(U45,2))</f>
        <v>n-c</v>
      </c>
      <c r="W45" s="36" t="str">
        <f aca="false">IF(V45="n-c","n-c",SUM($V$9:V45)-SUM($X$9:X44))</f>
        <v>n-c</v>
      </c>
      <c r="X45" s="37" t="str">
        <f aca="false">IF(W45="n-c","n-c",IF(W45&gt;0.01,0.01,IF(W45&lt;-0.01,-0.01,0)))</f>
        <v>n-c</v>
      </c>
      <c r="Y45" s="38" t="str">
        <f aca="false">IF(X45="n-c","n-c",ROUND(U45,2)+X45)</f>
        <v>n-c</v>
      </c>
      <c r="Z45" s="39" t="str">
        <f aca="false">IF(Q45="n-c","n-c",IF(Q45=$G$4,S45,ROUND(IF($E$3="standard",-PPMT($G$3,Q45,$G$4,$C$3),IF($E$3="linear",$C$3/$G$4,IF(Q45=$G$4,$C$3,0))),2)))</f>
        <v>n-c</v>
      </c>
      <c r="AA45" s="40" t="str">
        <f aca="false">IF(Q45="n-c","n-c",SUM($Z$9:Z45))</f>
        <v>n-c</v>
      </c>
      <c r="AB45" s="40" t="str">
        <f aca="false">IF(Q45="n-c","n-c",SUM($Y$9:Y45))</f>
        <v>n-c</v>
      </c>
      <c r="AC45" s="30" t="str">
        <f aca="false">IF(Q45="n-c","n-c",Y45+Z45)</f>
        <v>n-c</v>
      </c>
    </row>
    <row r="46" customFormat="false" ht="16" hidden="false" customHeight="false" outlineLevel="0" collapsed="false">
      <c r="B46" s="32" t="str">
        <f aca="false">IF(ISERROR(IF(B45+1&lt;=$G$4,B45+1,"n-c")),"n-c",IF(B45+1&lt;=$G$4,B45+1,"n-c"))</f>
        <v>n-c</v>
      </c>
      <c r="C46" s="33" t="str">
        <f aca="false">IF(B46&lt;&gt;"n-c",IF($E$4="mensuel",EDATE($E$5,B46),IF($E$4="trimestriel",EDATE($E$5,3*B46),IF($E$4="semestriel",EDATE($E$5,6*B46),EDATE($E$5,12*B46)))),"n-c")</f>
        <v>n-c</v>
      </c>
      <c r="D46" s="34" t="str">
        <f aca="false">IF(B46="n-c","n-c",E45)</f>
        <v>n-c</v>
      </c>
      <c r="E46" s="34" t="str">
        <f aca="false">IF(B46="n-c","n-c",IF(B46=$K$3,D46-$K$4,D46-K46))</f>
        <v>n-c</v>
      </c>
      <c r="F46" s="35" t="str">
        <f aca="true">IF(B46&lt;&gt;"n-c",IF($E$3="standard",IF(B46&gt;$K$3,-IPMT($G$3,B46-$K$3,$G$4-$K$3,OFFSET($B$7,MATCH($K$3,$B$8:$B$68),3)),-IPMT($G$3,B46,$G$4,$C$3)+IF(B46=$K$3,$K$4*$K$5,0)),IF($E$3="linear",D46*$G$3,D46*$G$3)+IF(B46=$K$3,$K$4*$K$5,0)),"n-c")</f>
        <v>n-c</v>
      </c>
      <c r="G46" s="36" t="str">
        <f aca="false">IF(ISERROR(F46-ROUND(F46,2)),"n-c",F46-ROUND(F46,2))</f>
        <v>n-c</v>
      </c>
      <c r="H46" s="36" t="str">
        <f aca="false">IF(G46="n-c","n-c",SUM(G$9:$G46)-SUM(I$9:$I45))</f>
        <v>n-c</v>
      </c>
      <c r="I46" s="37" t="str">
        <f aca="false">IF(H46="n-c","n-c",IF(H46&gt;0.01,0.01,IF(H46&lt;-0.01,-0.01,0)))</f>
        <v>n-c</v>
      </c>
      <c r="J46" s="38" t="str">
        <f aca="false">IF(I46="n-c","n-c",ROUND(F46,2)+I46)</f>
        <v>n-c</v>
      </c>
      <c r="K46" s="39" t="str">
        <f aca="true">IF(B46="n-c","n-c",IF(B46=$K$3,$K$4,IF(B46=$G$4,D46,ROUND(IF($E$3="standard",IF(B46&gt;$K$3,-PPMT($G$3,B46-$K$3,$G$4-$K$3,OFFSET($B$7,MATCH($K$3,$B$8:$B$68),3)),-PPMT($G$3,B46,$G$4,$C$3)+IF(B46=$K$3,$K$4*$K$5,0)),IF($E$3="linear",IF(B46&gt;$K$3,OFFSET($B$7,MATCH($K$3,$B$8:$B$68),3)/($G$4-$K$3),$C$3/$G$4),IF(B46=$G$4,$C$3-$K$4,0))),2))))</f>
        <v>n-c</v>
      </c>
      <c r="L46" s="40" t="str">
        <f aca="false">IF(B46="n-c","n-c",SUM($K$9:K46))</f>
        <v>n-c</v>
      </c>
      <c r="M46" s="40" t="str">
        <f aca="false">IF(B46="n-c","n-c",SUM($J$9:J46))</f>
        <v>n-c</v>
      </c>
      <c r="N46" s="30" t="str">
        <f aca="false">IF(B46="n-c","n-c",J46+K46)</f>
        <v>n-c</v>
      </c>
      <c r="O46" s="30" t="n">
        <f aca="false">IF(B46&lt;$K$3,N46,IF(B46=$K$3,$K$4+J46+$K$4*$K$5,0))</f>
        <v>0</v>
      </c>
      <c r="P46" s="41"/>
      <c r="Q46" s="32" t="str">
        <f aca="false">IF(ISERROR(IF(Q45+1&lt;=$G$4,Q45+1,"n-c")),"n-c",IF(Q45+1&lt;=$G$4,Q45+1,"n-c"))</f>
        <v>n-c</v>
      </c>
      <c r="R46" s="33" t="str">
        <f aca="false">IF(Q46&lt;&gt;"n-c",IF($E$4="mensuel",EDATE($E$5,Q46),IF($E$4="trimestriel",EDATE($E$5,3*Q46),IF($E$4="semestriel",EDATE($E$5,6*Q46),EDATE($E$5,12*Q46)))),"n-c")</f>
        <v>n-c</v>
      </c>
      <c r="S46" s="34" t="str">
        <f aca="false">IF(Q46="n-c","n-c",T45)</f>
        <v>n-c</v>
      </c>
      <c r="T46" s="34" t="str">
        <f aca="false">IF(Q46="n-c","n-c",S46-Z46)</f>
        <v>n-c</v>
      </c>
      <c r="U46" s="35" t="str">
        <f aca="false">IF(Q46&lt;&gt;"n-c",IF($E$3="standard",-IPMT($G$3,Q46,$G$4,$C$3),IF($E$3="linear",S46*$G$3,S46*$G$3)),"n-c")</f>
        <v>n-c</v>
      </c>
      <c r="V46" s="36" t="str">
        <f aca="false">IF(ISERROR(U46-ROUND(U46,2)),"n-c",U46-ROUND(U46,2))</f>
        <v>n-c</v>
      </c>
      <c r="W46" s="36" t="str">
        <f aca="false">IF(V46="n-c","n-c",SUM($V$9:V46)-SUM($X$9:X45))</f>
        <v>n-c</v>
      </c>
      <c r="X46" s="37" t="str">
        <f aca="false">IF(W46="n-c","n-c",IF(W46&gt;0.01,0.01,IF(W46&lt;-0.01,-0.01,0)))</f>
        <v>n-c</v>
      </c>
      <c r="Y46" s="38" t="str">
        <f aca="false">IF(X46="n-c","n-c",ROUND(U46,2)+X46)</f>
        <v>n-c</v>
      </c>
      <c r="Z46" s="39" t="str">
        <f aca="false">IF(Q46="n-c","n-c",IF(Q46=$G$4,S46,ROUND(IF($E$3="standard",-PPMT($G$3,Q46,$G$4,$C$3),IF($E$3="linear",$C$3/$G$4,IF(Q46=$G$4,$C$3,0))),2)))</f>
        <v>n-c</v>
      </c>
      <c r="AA46" s="40" t="str">
        <f aca="false">IF(Q46="n-c","n-c",SUM($Z$9:Z46))</f>
        <v>n-c</v>
      </c>
      <c r="AB46" s="40" t="str">
        <f aca="false">IF(Q46="n-c","n-c",SUM($Y$9:Y46))</f>
        <v>n-c</v>
      </c>
      <c r="AC46" s="30" t="str">
        <f aca="false">IF(Q46="n-c","n-c",Y46+Z46)</f>
        <v>n-c</v>
      </c>
    </row>
    <row r="47" customFormat="false" ht="16" hidden="false" customHeight="false" outlineLevel="0" collapsed="false">
      <c r="B47" s="32" t="str">
        <f aca="false">IF(ISERROR(IF(B46+1&lt;=$G$4,B46+1,"n-c")),"n-c",IF(B46+1&lt;=$G$4,B46+1,"n-c"))</f>
        <v>n-c</v>
      </c>
      <c r="C47" s="33" t="str">
        <f aca="false">IF(B47&lt;&gt;"n-c",IF($E$4="mensuel",EDATE($E$5,B47),IF($E$4="trimestriel",EDATE($E$5,3*B47),IF($E$4="semestriel",EDATE($E$5,6*B47),EDATE($E$5,12*B47)))),"n-c")</f>
        <v>n-c</v>
      </c>
      <c r="D47" s="34" t="str">
        <f aca="false">IF(B47="n-c","n-c",E46)</f>
        <v>n-c</v>
      </c>
      <c r="E47" s="34" t="str">
        <f aca="false">IF(B47="n-c","n-c",IF(B47=$K$3,D47-$K$4,D47-K47))</f>
        <v>n-c</v>
      </c>
      <c r="F47" s="35" t="str">
        <f aca="true">IF(B47&lt;&gt;"n-c",IF($E$3="standard",IF(B47&gt;$K$3,-IPMT($G$3,B47-$K$3,$G$4-$K$3,OFFSET($B$7,MATCH($K$3,$B$8:$B$68),3)),-IPMT($G$3,B47,$G$4,$C$3)+IF(B47=$K$3,$K$4*$K$5,0)),IF($E$3="linear",D47*$G$3,D47*$G$3)+IF(B47=$K$3,$K$4*$K$5,0)),"n-c")</f>
        <v>n-c</v>
      </c>
      <c r="G47" s="36" t="str">
        <f aca="false">IF(ISERROR(F47-ROUND(F47,2)),"n-c",F47-ROUND(F47,2))</f>
        <v>n-c</v>
      </c>
      <c r="H47" s="36" t="str">
        <f aca="false">IF(G47="n-c","n-c",SUM(G$9:$G47)-SUM(I$9:$I46))</f>
        <v>n-c</v>
      </c>
      <c r="I47" s="37" t="str">
        <f aca="false">IF(H47="n-c","n-c",IF(H47&gt;0.01,0.01,IF(H47&lt;-0.01,-0.01,0)))</f>
        <v>n-c</v>
      </c>
      <c r="J47" s="38" t="str">
        <f aca="false">IF(I47="n-c","n-c",ROUND(F47,2)+I47)</f>
        <v>n-c</v>
      </c>
      <c r="K47" s="39" t="str">
        <f aca="true">IF(B47="n-c","n-c",IF(B47=$K$3,$K$4,IF(B47=$G$4,D47,ROUND(IF($E$3="standard",IF(B47&gt;$K$3,-PPMT($G$3,B47-$K$3,$G$4-$K$3,OFFSET($B$7,MATCH($K$3,$B$8:$B$68),3)),-PPMT($G$3,B47,$G$4,$C$3)+IF(B47=$K$3,$K$4*$K$5,0)),IF($E$3="linear",IF(B47&gt;$K$3,OFFSET($B$7,MATCH($K$3,$B$8:$B$68),3)/($G$4-$K$3),$C$3/$G$4),IF(B47=$G$4,$C$3-$K$4,0))),2))))</f>
        <v>n-c</v>
      </c>
      <c r="L47" s="40" t="str">
        <f aca="false">IF(B47="n-c","n-c",SUM($K$9:K47))</f>
        <v>n-c</v>
      </c>
      <c r="M47" s="40" t="str">
        <f aca="false">IF(B47="n-c","n-c",SUM($J$9:J47))</f>
        <v>n-c</v>
      </c>
      <c r="N47" s="30" t="str">
        <f aca="false">IF(B47="n-c","n-c",J47+K47)</f>
        <v>n-c</v>
      </c>
      <c r="O47" s="30" t="n">
        <f aca="false">IF(B47&lt;$K$3,N47,IF(B47=$K$3,$K$4+J47+$K$4*$K$5,0))</f>
        <v>0</v>
      </c>
      <c r="P47" s="41"/>
      <c r="Q47" s="32" t="str">
        <f aca="false">IF(ISERROR(IF(Q46+1&lt;=$G$4,Q46+1,"n-c")),"n-c",IF(Q46+1&lt;=$G$4,Q46+1,"n-c"))</f>
        <v>n-c</v>
      </c>
      <c r="R47" s="33" t="str">
        <f aca="false">IF(Q47&lt;&gt;"n-c",IF($E$4="mensuel",EDATE($E$5,Q47),IF($E$4="trimestriel",EDATE($E$5,3*Q47),IF($E$4="semestriel",EDATE($E$5,6*Q47),EDATE($E$5,12*Q47)))),"n-c")</f>
        <v>n-c</v>
      </c>
      <c r="S47" s="34" t="str">
        <f aca="false">IF(Q47="n-c","n-c",T46)</f>
        <v>n-c</v>
      </c>
      <c r="T47" s="34" t="str">
        <f aca="false">IF(Q47="n-c","n-c",S47-Z47)</f>
        <v>n-c</v>
      </c>
      <c r="U47" s="35" t="str">
        <f aca="false">IF(Q47&lt;&gt;"n-c",IF($E$3="standard",-IPMT($G$3,Q47,$G$4,$C$3),IF($E$3="linear",S47*$G$3,S47*$G$3)),"n-c")</f>
        <v>n-c</v>
      </c>
      <c r="V47" s="36" t="str">
        <f aca="false">IF(ISERROR(U47-ROUND(U47,2)),"n-c",U47-ROUND(U47,2))</f>
        <v>n-c</v>
      </c>
      <c r="W47" s="36" t="str">
        <f aca="false">IF(V47="n-c","n-c",SUM($V$9:V47)-SUM($X$9:X46))</f>
        <v>n-c</v>
      </c>
      <c r="X47" s="37" t="str">
        <f aca="false">IF(W47="n-c","n-c",IF(W47&gt;0.01,0.01,IF(W47&lt;-0.01,-0.01,0)))</f>
        <v>n-c</v>
      </c>
      <c r="Y47" s="38" t="str">
        <f aca="false">IF(X47="n-c","n-c",ROUND(U47,2)+X47)</f>
        <v>n-c</v>
      </c>
      <c r="Z47" s="39" t="str">
        <f aca="false">IF(Q47="n-c","n-c",IF(Q47=$G$4,S47,ROUND(IF($E$3="standard",-PPMT($G$3,Q47,$G$4,$C$3),IF($E$3="linear",$C$3/$G$4,IF(Q47=$G$4,$C$3,0))),2)))</f>
        <v>n-c</v>
      </c>
      <c r="AA47" s="40" t="str">
        <f aca="false">IF(Q47="n-c","n-c",SUM($Z$9:Z47))</f>
        <v>n-c</v>
      </c>
      <c r="AB47" s="40" t="str">
        <f aca="false">IF(Q47="n-c","n-c",SUM($Y$9:Y47))</f>
        <v>n-c</v>
      </c>
      <c r="AC47" s="30" t="str">
        <f aca="false">IF(Q47="n-c","n-c",Y47+Z47)</f>
        <v>n-c</v>
      </c>
    </row>
    <row r="48" customFormat="false" ht="16" hidden="false" customHeight="false" outlineLevel="0" collapsed="false">
      <c r="B48" s="32" t="str">
        <f aca="false">IF(ISERROR(IF(B47+1&lt;=$G$4,B47+1,"n-c")),"n-c",IF(B47+1&lt;=$G$4,B47+1,"n-c"))</f>
        <v>n-c</v>
      </c>
      <c r="C48" s="33" t="str">
        <f aca="false">IF(B48&lt;&gt;"n-c",IF($E$4="mensuel",EDATE($E$5,B48),IF($E$4="trimestriel",EDATE($E$5,3*B48),IF($E$4="semestriel",EDATE($E$5,6*B48),EDATE($E$5,12*B48)))),"n-c")</f>
        <v>n-c</v>
      </c>
      <c r="D48" s="34" t="str">
        <f aca="false">IF(B48="n-c","n-c",E47)</f>
        <v>n-c</v>
      </c>
      <c r="E48" s="34" t="str">
        <f aca="false">IF(B48="n-c","n-c",IF(B48=$K$3,D48-$K$4,D48-K48))</f>
        <v>n-c</v>
      </c>
      <c r="F48" s="35" t="str">
        <f aca="true">IF(B48&lt;&gt;"n-c",IF($E$3="standard",IF(B48&gt;$K$3,-IPMT($G$3,B48-$K$3,$G$4-$K$3,OFFSET($B$7,MATCH($K$3,$B$8:$B$68),3)),-IPMT($G$3,B48,$G$4,$C$3)+IF(B48=$K$3,$K$4*$K$5,0)),IF($E$3="linear",D48*$G$3,D48*$G$3)+IF(B48=$K$3,$K$4*$K$5,0)),"n-c")</f>
        <v>n-c</v>
      </c>
      <c r="G48" s="36" t="str">
        <f aca="false">IF(ISERROR(F48-ROUND(F48,2)),"n-c",F48-ROUND(F48,2))</f>
        <v>n-c</v>
      </c>
      <c r="H48" s="36" t="str">
        <f aca="false">IF(G48="n-c","n-c",SUM(G$9:$G48)-SUM(I$9:$I47))</f>
        <v>n-c</v>
      </c>
      <c r="I48" s="37" t="str">
        <f aca="false">IF(H48="n-c","n-c",IF(H48&gt;0.01,0.01,IF(H48&lt;-0.01,-0.01,0)))</f>
        <v>n-c</v>
      </c>
      <c r="J48" s="38" t="str">
        <f aca="false">IF(I48="n-c","n-c",ROUND(F48,2)+I48)</f>
        <v>n-c</v>
      </c>
      <c r="K48" s="39" t="str">
        <f aca="true">IF(B48="n-c","n-c",IF(B48=$K$3,$K$4,IF(B48=$G$4,D48,ROUND(IF($E$3="standard",IF(B48&gt;$K$3,-PPMT($G$3,B48-$K$3,$G$4-$K$3,OFFSET($B$7,MATCH($K$3,$B$8:$B$68),3)),-PPMT($G$3,B48,$G$4,$C$3)+IF(B48=$K$3,$K$4*$K$5,0)),IF($E$3="linear",IF(B48&gt;$K$3,OFFSET($B$7,MATCH($K$3,$B$8:$B$68),3)/($G$4-$K$3),$C$3/$G$4),IF(B48=$G$4,$C$3-$K$4,0))),2))))</f>
        <v>n-c</v>
      </c>
      <c r="L48" s="40" t="str">
        <f aca="false">IF(B48="n-c","n-c",SUM($K$9:K48))</f>
        <v>n-c</v>
      </c>
      <c r="M48" s="40" t="str">
        <f aca="false">IF(B48="n-c","n-c",SUM($J$9:J48))</f>
        <v>n-c</v>
      </c>
      <c r="N48" s="30" t="str">
        <f aca="false">IF(B48="n-c","n-c",J48+K48)</f>
        <v>n-c</v>
      </c>
      <c r="O48" s="30" t="n">
        <f aca="false">IF(B48&lt;$K$3,N48,IF(B48=$K$3,$K$4+J48+$K$4*$K$5,0))</f>
        <v>0</v>
      </c>
      <c r="P48" s="41"/>
      <c r="Q48" s="32" t="str">
        <f aca="false">IF(ISERROR(IF(Q47+1&lt;=$G$4,Q47+1,"n-c")),"n-c",IF(Q47+1&lt;=$G$4,Q47+1,"n-c"))</f>
        <v>n-c</v>
      </c>
      <c r="R48" s="33" t="str">
        <f aca="false">IF(Q48&lt;&gt;"n-c",IF($E$4="mensuel",EDATE($E$5,Q48),IF($E$4="trimestriel",EDATE($E$5,3*Q48),IF($E$4="semestriel",EDATE($E$5,6*Q48),EDATE($E$5,12*Q48)))),"n-c")</f>
        <v>n-c</v>
      </c>
      <c r="S48" s="34" t="str">
        <f aca="false">IF(Q48="n-c","n-c",T47)</f>
        <v>n-c</v>
      </c>
      <c r="T48" s="34" t="str">
        <f aca="false">IF(Q48="n-c","n-c",S48-Z48)</f>
        <v>n-c</v>
      </c>
      <c r="U48" s="35" t="str">
        <f aca="false">IF(Q48&lt;&gt;"n-c",IF($E$3="standard",-IPMT($G$3,Q48,$G$4,$C$3),IF($E$3="linear",S48*$G$3,S48*$G$3)),"n-c")</f>
        <v>n-c</v>
      </c>
      <c r="V48" s="36" t="str">
        <f aca="false">IF(ISERROR(U48-ROUND(U48,2)),"n-c",U48-ROUND(U48,2))</f>
        <v>n-c</v>
      </c>
      <c r="W48" s="36" t="str">
        <f aca="false">IF(V48="n-c","n-c",SUM($V$9:V48)-SUM($X$9:X47))</f>
        <v>n-c</v>
      </c>
      <c r="X48" s="37" t="str">
        <f aca="false">IF(W48="n-c","n-c",IF(W48&gt;0.01,0.01,IF(W48&lt;-0.01,-0.01,0)))</f>
        <v>n-c</v>
      </c>
      <c r="Y48" s="38" t="str">
        <f aca="false">IF(X48="n-c","n-c",ROUND(U48,2)+X48)</f>
        <v>n-c</v>
      </c>
      <c r="Z48" s="39" t="str">
        <f aca="false">IF(Q48="n-c","n-c",IF(Q48=$G$4,S48,ROUND(IF($E$3="standard",-PPMT($G$3,Q48,$G$4,$C$3),IF($E$3="linear",$C$3/$G$4,IF(Q48=$G$4,$C$3,0))),2)))</f>
        <v>n-c</v>
      </c>
      <c r="AA48" s="40" t="str">
        <f aca="false">IF(Q48="n-c","n-c",SUM($Z$9:Z48))</f>
        <v>n-c</v>
      </c>
      <c r="AB48" s="40" t="str">
        <f aca="false">IF(Q48="n-c","n-c",SUM($Y$9:Y48))</f>
        <v>n-c</v>
      </c>
      <c r="AC48" s="30" t="str">
        <f aca="false">IF(Q48="n-c","n-c",Y48+Z48)</f>
        <v>n-c</v>
      </c>
    </row>
    <row r="49" customFormat="false" ht="16" hidden="false" customHeight="false" outlineLevel="0" collapsed="false">
      <c r="B49" s="32" t="str">
        <f aca="false">IF(ISERROR(IF(B48+1&lt;=$G$4,B48+1,"n-c")),"n-c",IF(B48+1&lt;=$G$4,B48+1,"n-c"))</f>
        <v>n-c</v>
      </c>
      <c r="C49" s="33" t="str">
        <f aca="false">IF(B49&lt;&gt;"n-c",IF($E$4="mensuel",EDATE($E$5,B49),IF($E$4="trimestriel",EDATE($E$5,3*B49),IF($E$4="semestriel",EDATE($E$5,6*B49),EDATE($E$5,12*B49)))),"n-c")</f>
        <v>n-c</v>
      </c>
      <c r="D49" s="34" t="str">
        <f aca="false">IF(B49="n-c","n-c",E48)</f>
        <v>n-c</v>
      </c>
      <c r="E49" s="34" t="str">
        <f aca="false">IF(B49="n-c","n-c",IF(B49=$K$3,D49-$K$4,D49-K49))</f>
        <v>n-c</v>
      </c>
      <c r="F49" s="35" t="str">
        <f aca="true">IF(B49&lt;&gt;"n-c",IF($E$3="standard",IF(B49&gt;$K$3,-IPMT($G$3,B49-$K$3,$G$4-$K$3,OFFSET($B$7,MATCH($K$3,$B$8:$B$68),3)),-IPMT($G$3,B49,$G$4,$C$3)+IF(B49=$K$3,$K$4*$K$5,0)),IF($E$3="linear",D49*$G$3,D49*$G$3)+IF(B49=$K$3,$K$4*$K$5,0)),"n-c")</f>
        <v>n-c</v>
      </c>
      <c r="G49" s="36" t="str">
        <f aca="false">IF(ISERROR(F49-ROUND(F49,2)),"n-c",F49-ROUND(F49,2))</f>
        <v>n-c</v>
      </c>
      <c r="H49" s="36" t="str">
        <f aca="false">IF(G49="n-c","n-c",SUM(G$9:$G49)-SUM(I$9:$I48))</f>
        <v>n-c</v>
      </c>
      <c r="I49" s="37" t="str">
        <f aca="false">IF(H49="n-c","n-c",IF(H49&gt;0.01,0.01,IF(H49&lt;-0.01,-0.01,0)))</f>
        <v>n-c</v>
      </c>
      <c r="J49" s="38" t="str">
        <f aca="false">IF(I49="n-c","n-c",ROUND(F49,2)+I49)</f>
        <v>n-c</v>
      </c>
      <c r="K49" s="39" t="str">
        <f aca="true">IF(B49="n-c","n-c",IF(B49=$K$3,$K$4,IF(B49=$G$4,D49,ROUND(IF($E$3="standard",IF(B49&gt;$K$3,-PPMT($G$3,B49-$K$3,$G$4-$K$3,OFFSET($B$7,MATCH($K$3,$B$8:$B$68),3)),-PPMT($G$3,B49,$G$4,$C$3)+IF(B49=$K$3,$K$4*$K$5,0)),IF($E$3="linear",IF(B49&gt;$K$3,OFFSET($B$7,MATCH($K$3,$B$8:$B$68),3)/($G$4-$K$3),$C$3/$G$4),IF(B49=$G$4,$C$3-$K$4,0))),2))))</f>
        <v>n-c</v>
      </c>
      <c r="L49" s="40" t="str">
        <f aca="false">IF(B49="n-c","n-c",SUM($K$9:K49))</f>
        <v>n-c</v>
      </c>
      <c r="M49" s="40" t="str">
        <f aca="false">IF(B49="n-c","n-c",SUM($J$9:J49))</f>
        <v>n-c</v>
      </c>
      <c r="N49" s="30" t="str">
        <f aca="false">IF(B49="n-c","n-c",J49+K49)</f>
        <v>n-c</v>
      </c>
      <c r="O49" s="30" t="n">
        <f aca="false">IF(B49&lt;$K$3,N49,IF(B49=$K$3,$K$4+J49+$K$4*$K$5,0))</f>
        <v>0</v>
      </c>
      <c r="P49" s="41"/>
      <c r="Q49" s="32" t="str">
        <f aca="false">IF(ISERROR(IF(Q48+1&lt;=$G$4,Q48+1,"n-c")),"n-c",IF(Q48+1&lt;=$G$4,Q48+1,"n-c"))</f>
        <v>n-c</v>
      </c>
      <c r="R49" s="33" t="str">
        <f aca="false">IF(Q49&lt;&gt;"n-c",IF($E$4="mensuel",EDATE($E$5,Q49),IF($E$4="trimestriel",EDATE($E$5,3*Q49),IF($E$4="semestriel",EDATE($E$5,6*Q49),EDATE($E$5,12*Q49)))),"n-c")</f>
        <v>n-c</v>
      </c>
      <c r="S49" s="34" t="str">
        <f aca="false">IF(Q49="n-c","n-c",T48)</f>
        <v>n-c</v>
      </c>
      <c r="T49" s="34" t="str">
        <f aca="false">IF(Q49="n-c","n-c",S49-Z49)</f>
        <v>n-c</v>
      </c>
      <c r="U49" s="35" t="str">
        <f aca="false">IF(Q49&lt;&gt;"n-c",IF($E$3="standard",-IPMT($G$3,Q49,$G$4,$C$3),IF($E$3="linear",S49*$G$3,S49*$G$3)),"n-c")</f>
        <v>n-c</v>
      </c>
      <c r="V49" s="36" t="str">
        <f aca="false">IF(ISERROR(U49-ROUND(U49,2)),"n-c",U49-ROUND(U49,2))</f>
        <v>n-c</v>
      </c>
      <c r="W49" s="36" t="str">
        <f aca="false">IF(V49="n-c","n-c",SUM($V$9:V49)-SUM($X$9:X48))</f>
        <v>n-c</v>
      </c>
      <c r="X49" s="37" t="str">
        <f aca="false">IF(W49="n-c","n-c",IF(W49&gt;0.01,0.01,IF(W49&lt;-0.01,-0.01,0)))</f>
        <v>n-c</v>
      </c>
      <c r="Y49" s="38" t="str">
        <f aca="false">IF(X49="n-c","n-c",ROUND(U49,2)+X49)</f>
        <v>n-c</v>
      </c>
      <c r="Z49" s="39" t="str">
        <f aca="false">IF(Q49="n-c","n-c",IF(Q49=$G$4,S49,ROUND(IF($E$3="standard",-PPMT($G$3,Q49,$G$4,$C$3),IF($E$3="linear",$C$3/$G$4,IF(Q49=$G$4,$C$3,0))),2)))</f>
        <v>n-c</v>
      </c>
      <c r="AA49" s="40" t="str">
        <f aca="false">IF(Q49="n-c","n-c",SUM($Z$9:Z49))</f>
        <v>n-c</v>
      </c>
      <c r="AB49" s="40" t="str">
        <f aca="false">IF(Q49="n-c","n-c",SUM($Y$9:Y49))</f>
        <v>n-c</v>
      </c>
      <c r="AC49" s="30" t="str">
        <f aca="false">IF(Q49="n-c","n-c",Y49+Z49)</f>
        <v>n-c</v>
      </c>
    </row>
    <row r="50" customFormat="false" ht="16" hidden="false" customHeight="false" outlineLevel="0" collapsed="false">
      <c r="B50" s="32" t="str">
        <f aca="false">IF(ISERROR(IF(B49+1&lt;=$G$4,B49+1,"n-c")),"n-c",IF(B49+1&lt;=$G$4,B49+1,"n-c"))</f>
        <v>n-c</v>
      </c>
      <c r="C50" s="33" t="str">
        <f aca="false">IF(B50&lt;&gt;"n-c",IF($E$4="mensuel",EDATE($E$5,B50),IF($E$4="trimestriel",EDATE($E$5,3*B50),IF($E$4="semestriel",EDATE($E$5,6*B50),EDATE($E$5,12*B50)))),"n-c")</f>
        <v>n-c</v>
      </c>
      <c r="D50" s="34" t="str">
        <f aca="false">IF(B50="n-c","n-c",E49)</f>
        <v>n-c</v>
      </c>
      <c r="E50" s="34" t="str">
        <f aca="false">IF(B50="n-c","n-c",IF(B50=$K$3,D50-$K$4,D50-K50))</f>
        <v>n-c</v>
      </c>
      <c r="F50" s="35" t="str">
        <f aca="true">IF(B50&lt;&gt;"n-c",IF($E$3="standard",IF(B50&gt;$K$3,-IPMT($G$3,B50-$K$3,$G$4-$K$3,OFFSET($B$7,MATCH($K$3,$B$8:$B$68),3)),-IPMT($G$3,B50,$G$4,$C$3)+IF(B50=$K$3,$K$4*$K$5,0)),IF($E$3="linear",D50*$G$3,D50*$G$3)+IF(B50=$K$3,$K$4*$K$5,0)),"n-c")</f>
        <v>n-c</v>
      </c>
      <c r="G50" s="36" t="str">
        <f aca="false">IF(ISERROR(F50-ROUND(F50,2)),"n-c",F50-ROUND(F50,2))</f>
        <v>n-c</v>
      </c>
      <c r="H50" s="36" t="str">
        <f aca="false">IF(G50="n-c","n-c",SUM(G$9:$G50)-SUM(I$9:$I49))</f>
        <v>n-c</v>
      </c>
      <c r="I50" s="37" t="str">
        <f aca="false">IF(H50="n-c","n-c",IF(H50&gt;0.01,0.01,IF(H50&lt;-0.01,-0.01,0)))</f>
        <v>n-c</v>
      </c>
      <c r="J50" s="38" t="str">
        <f aca="false">IF(I50="n-c","n-c",ROUND(F50,2)+I50)</f>
        <v>n-c</v>
      </c>
      <c r="K50" s="39" t="str">
        <f aca="true">IF(B50="n-c","n-c",IF(B50=$K$3,$K$4,IF(B50=$G$4,D50,ROUND(IF($E$3="standard",IF(B50&gt;$K$3,-PPMT($G$3,B50-$K$3,$G$4-$K$3,OFFSET($B$7,MATCH($K$3,$B$8:$B$68),3)),-PPMT($G$3,B50,$G$4,$C$3)+IF(B50=$K$3,$K$4*$K$5,0)),IF($E$3="linear",IF(B50&gt;$K$3,OFFSET($B$7,MATCH($K$3,$B$8:$B$68),3)/($G$4-$K$3),$C$3/$G$4),IF(B50=$G$4,$C$3-$K$4,0))),2))))</f>
        <v>n-c</v>
      </c>
      <c r="L50" s="40" t="str">
        <f aca="false">IF(B50="n-c","n-c",SUM($K$9:K50))</f>
        <v>n-c</v>
      </c>
      <c r="M50" s="40" t="str">
        <f aca="false">IF(B50="n-c","n-c",SUM($J$9:J50))</f>
        <v>n-c</v>
      </c>
      <c r="N50" s="30" t="str">
        <f aca="false">IF(B50="n-c","n-c",J50+K50)</f>
        <v>n-c</v>
      </c>
      <c r="O50" s="30" t="n">
        <f aca="false">IF(B50&lt;$K$3,N50,IF(B50=$K$3,$K$4+J50+$K$4*$K$5,0))</f>
        <v>0</v>
      </c>
      <c r="P50" s="41"/>
      <c r="Q50" s="32" t="str">
        <f aca="false">IF(ISERROR(IF(Q49+1&lt;=$G$4,Q49+1,"n-c")),"n-c",IF(Q49+1&lt;=$G$4,Q49+1,"n-c"))</f>
        <v>n-c</v>
      </c>
      <c r="R50" s="33" t="str">
        <f aca="false">IF(Q50&lt;&gt;"n-c",IF($E$4="mensuel",EDATE($E$5,Q50),IF($E$4="trimestriel",EDATE($E$5,3*Q50),IF($E$4="semestriel",EDATE($E$5,6*Q50),EDATE($E$5,12*Q50)))),"n-c")</f>
        <v>n-c</v>
      </c>
      <c r="S50" s="34" t="str">
        <f aca="false">IF(Q50="n-c","n-c",T49)</f>
        <v>n-c</v>
      </c>
      <c r="T50" s="34" t="str">
        <f aca="false">IF(Q50="n-c","n-c",S50-Z50)</f>
        <v>n-c</v>
      </c>
      <c r="U50" s="35" t="str">
        <f aca="false">IF(Q50&lt;&gt;"n-c",IF($E$3="standard",-IPMT($G$3,Q50,$G$4,$C$3),IF($E$3="linear",S50*$G$3,S50*$G$3)),"n-c")</f>
        <v>n-c</v>
      </c>
      <c r="V50" s="36" t="str">
        <f aca="false">IF(ISERROR(U50-ROUND(U50,2)),"n-c",U50-ROUND(U50,2))</f>
        <v>n-c</v>
      </c>
      <c r="W50" s="36" t="str">
        <f aca="false">IF(V50="n-c","n-c",SUM($V$9:V50)-SUM($X$9:X49))</f>
        <v>n-c</v>
      </c>
      <c r="X50" s="37" t="str">
        <f aca="false">IF(W50="n-c","n-c",IF(W50&gt;0.01,0.01,IF(W50&lt;-0.01,-0.01,0)))</f>
        <v>n-c</v>
      </c>
      <c r="Y50" s="38" t="str">
        <f aca="false">IF(X50="n-c","n-c",ROUND(U50,2)+X50)</f>
        <v>n-c</v>
      </c>
      <c r="Z50" s="39" t="str">
        <f aca="false">IF(Q50="n-c","n-c",IF(Q50=$G$4,S50,ROUND(IF($E$3="standard",-PPMT($G$3,Q50,$G$4,$C$3),IF($E$3="linear",$C$3/$G$4,IF(Q50=$G$4,$C$3,0))),2)))</f>
        <v>n-c</v>
      </c>
      <c r="AA50" s="40" t="str">
        <f aca="false">IF(Q50="n-c","n-c",SUM($Z$9:Z50))</f>
        <v>n-c</v>
      </c>
      <c r="AB50" s="40" t="str">
        <f aca="false">IF(Q50="n-c","n-c",SUM($Y$9:Y50))</f>
        <v>n-c</v>
      </c>
      <c r="AC50" s="30" t="str">
        <f aca="false">IF(Q50="n-c","n-c",Y50+Z50)</f>
        <v>n-c</v>
      </c>
    </row>
    <row r="51" customFormat="false" ht="16" hidden="false" customHeight="false" outlineLevel="0" collapsed="false">
      <c r="B51" s="32" t="str">
        <f aca="false">IF(ISERROR(IF(B50+1&lt;=$G$4,B50+1,"n-c")),"n-c",IF(B50+1&lt;=$G$4,B50+1,"n-c"))</f>
        <v>n-c</v>
      </c>
      <c r="C51" s="33" t="str">
        <f aca="false">IF(B51&lt;&gt;"n-c",IF($E$4="mensuel",EDATE($E$5,B51),IF($E$4="trimestriel",EDATE($E$5,3*B51),IF($E$4="semestriel",EDATE($E$5,6*B51),EDATE($E$5,12*B51)))),"n-c")</f>
        <v>n-c</v>
      </c>
      <c r="D51" s="34" t="str">
        <f aca="false">IF(B51="n-c","n-c",E50)</f>
        <v>n-c</v>
      </c>
      <c r="E51" s="34" t="str">
        <f aca="false">IF(B51="n-c","n-c",IF(B51=$K$3,D51-$K$4,D51-K51))</f>
        <v>n-c</v>
      </c>
      <c r="F51" s="35" t="str">
        <f aca="true">IF(B51&lt;&gt;"n-c",IF($E$3="standard",IF(B51&gt;$K$3,-IPMT($G$3,B51-$K$3,$G$4-$K$3,OFFSET($B$7,MATCH($K$3,$B$8:$B$68),3)),-IPMT($G$3,B51,$G$4,$C$3)+IF(B51=$K$3,$K$4*$K$5,0)),IF($E$3="linear",D51*$G$3,D51*$G$3)+IF(B51=$K$3,$K$4*$K$5,0)),"n-c")</f>
        <v>n-c</v>
      </c>
      <c r="G51" s="36" t="str">
        <f aca="false">IF(ISERROR(F51-ROUND(F51,2)),"n-c",F51-ROUND(F51,2))</f>
        <v>n-c</v>
      </c>
      <c r="H51" s="36" t="str">
        <f aca="false">IF(G51="n-c","n-c",SUM(G$9:$G51)-SUM(I$9:$I50))</f>
        <v>n-c</v>
      </c>
      <c r="I51" s="37" t="str">
        <f aca="false">IF(H51="n-c","n-c",IF(H51&gt;0.01,0.01,IF(H51&lt;-0.01,-0.01,0)))</f>
        <v>n-c</v>
      </c>
      <c r="J51" s="38" t="str">
        <f aca="false">IF(I51="n-c","n-c",ROUND(F51,2)+I51)</f>
        <v>n-c</v>
      </c>
      <c r="K51" s="39" t="str">
        <f aca="true">IF(B51="n-c","n-c",IF(B51=$K$3,$K$4,IF(B51=$G$4,D51,ROUND(IF($E$3="standard",IF(B51&gt;$K$3,-PPMT($G$3,B51-$K$3,$G$4-$K$3,OFFSET($B$7,MATCH($K$3,$B$8:$B$68),3)),-PPMT($G$3,B51,$G$4,$C$3)+IF(B51=$K$3,$K$4*$K$5,0)),IF($E$3="linear",IF(B51&gt;$K$3,OFFSET($B$7,MATCH($K$3,$B$8:$B$68),3)/($G$4-$K$3),$C$3/$G$4),IF(B51=$G$4,$C$3-$K$4,0))),2))))</f>
        <v>n-c</v>
      </c>
      <c r="L51" s="40" t="str">
        <f aca="false">IF(B51="n-c","n-c",SUM($K$9:K51))</f>
        <v>n-c</v>
      </c>
      <c r="M51" s="40" t="str">
        <f aca="false">IF(B51="n-c","n-c",SUM($J$9:J51))</f>
        <v>n-c</v>
      </c>
      <c r="N51" s="30" t="str">
        <f aca="false">IF(B51="n-c","n-c",J51+K51)</f>
        <v>n-c</v>
      </c>
      <c r="O51" s="30" t="n">
        <f aca="false">IF(B51&lt;$K$3,N51,IF(B51=$K$3,$K$4+J51+$K$4*$K$5,0))</f>
        <v>0</v>
      </c>
      <c r="P51" s="41"/>
      <c r="Q51" s="32" t="str">
        <f aca="false">IF(ISERROR(IF(Q50+1&lt;=$G$4,Q50+1,"n-c")),"n-c",IF(Q50+1&lt;=$G$4,Q50+1,"n-c"))</f>
        <v>n-c</v>
      </c>
      <c r="R51" s="33" t="str">
        <f aca="false">IF(Q51&lt;&gt;"n-c",IF($E$4="mensuel",EDATE($E$5,Q51),IF($E$4="trimestriel",EDATE($E$5,3*Q51),IF($E$4="semestriel",EDATE($E$5,6*Q51),EDATE($E$5,12*Q51)))),"n-c")</f>
        <v>n-c</v>
      </c>
      <c r="S51" s="34" t="str">
        <f aca="false">IF(Q51="n-c","n-c",T50)</f>
        <v>n-c</v>
      </c>
      <c r="T51" s="34" t="str">
        <f aca="false">IF(Q51="n-c","n-c",S51-Z51)</f>
        <v>n-c</v>
      </c>
      <c r="U51" s="35" t="str">
        <f aca="false">IF(Q51&lt;&gt;"n-c",IF($E$3="standard",-IPMT($G$3,Q51,$G$4,$C$3),IF($E$3="linear",S51*$G$3,S51*$G$3)),"n-c")</f>
        <v>n-c</v>
      </c>
      <c r="V51" s="36" t="str">
        <f aca="false">IF(ISERROR(U51-ROUND(U51,2)),"n-c",U51-ROUND(U51,2))</f>
        <v>n-c</v>
      </c>
      <c r="W51" s="36" t="str">
        <f aca="false">IF(V51="n-c","n-c",SUM($V$9:V51)-SUM($X$9:X50))</f>
        <v>n-c</v>
      </c>
      <c r="X51" s="37" t="str">
        <f aca="false">IF(W51="n-c","n-c",IF(W51&gt;0.01,0.01,IF(W51&lt;-0.01,-0.01,0)))</f>
        <v>n-c</v>
      </c>
      <c r="Y51" s="38" t="str">
        <f aca="false">IF(X51="n-c","n-c",ROUND(U51,2)+X51)</f>
        <v>n-c</v>
      </c>
      <c r="Z51" s="39" t="str">
        <f aca="false">IF(Q51="n-c","n-c",IF(Q51=$G$4,S51,ROUND(IF($E$3="standard",-PPMT($G$3,Q51,$G$4,$C$3),IF($E$3="linear",$C$3/$G$4,IF(Q51=$G$4,$C$3,0))),2)))</f>
        <v>n-c</v>
      </c>
      <c r="AA51" s="40" t="str">
        <f aca="false">IF(Q51="n-c","n-c",SUM($Z$9:Z51))</f>
        <v>n-c</v>
      </c>
      <c r="AB51" s="40" t="str">
        <f aca="false">IF(Q51="n-c","n-c",SUM($Y$9:Y51))</f>
        <v>n-c</v>
      </c>
      <c r="AC51" s="30" t="str">
        <f aca="false">IF(Q51="n-c","n-c",Y51+Z51)</f>
        <v>n-c</v>
      </c>
    </row>
    <row r="52" customFormat="false" ht="16" hidden="false" customHeight="false" outlineLevel="0" collapsed="false">
      <c r="B52" s="32" t="str">
        <f aca="false">IF(ISERROR(IF(B51+1&lt;=$G$4,B51+1,"n-c")),"n-c",IF(B51+1&lt;=$G$4,B51+1,"n-c"))</f>
        <v>n-c</v>
      </c>
      <c r="C52" s="33" t="str">
        <f aca="false">IF(B52&lt;&gt;"n-c",IF($E$4="mensuel",EDATE($E$5,B52),IF($E$4="trimestriel",EDATE($E$5,3*B52),IF($E$4="semestriel",EDATE($E$5,6*B52),EDATE($E$5,12*B52)))),"n-c")</f>
        <v>n-c</v>
      </c>
      <c r="D52" s="34" t="str">
        <f aca="false">IF(B52="n-c","n-c",E51)</f>
        <v>n-c</v>
      </c>
      <c r="E52" s="34" t="str">
        <f aca="false">IF(B52="n-c","n-c",IF(B52=$K$3,D52-$K$4,D52-K52))</f>
        <v>n-c</v>
      </c>
      <c r="F52" s="35" t="str">
        <f aca="true">IF(B52&lt;&gt;"n-c",IF($E$3="standard",IF(B52&gt;$K$3,-IPMT($G$3,B52-$K$3,$G$4-$K$3,OFFSET($B$7,MATCH($K$3,$B$8:$B$68),3)),-IPMT($G$3,B52,$G$4,$C$3)+IF(B52=$K$3,$K$4*$K$5,0)),IF($E$3="linear",D52*$G$3,D52*$G$3)+IF(B52=$K$3,$K$4*$K$5,0)),"n-c")</f>
        <v>n-c</v>
      </c>
      <c r="G52" s="36" t="str">
        <f aca="false">IF(ISERROR(F52-ROUND(F52,2)),"n-c",F52-ROUND(F52,2))</f>
        <v>n-c</v>
      </c>
      <c r="H52" s="36" t="str">
        <f aca="false">IF(G52="n-c","n-c",SUM(G$9:$G52)-SUM(I$9:$I51))</f>
        <v>n-c</v>
      </c>
      <c r="I52" s="37" t="str">
        <f aca="false">IF(H52="n-c","n-c",IF(H52&gt;0.01,0.01,IF(H52&lt;-0.01,-0.01,0)))</f>
        <v>n-c</v>
      </c>
      <c r="J52" s="38" t="str">
        <f aca="false">IF(I52="n-c","n-c",ROUND(F52,2)+I52)</f>
        <v>n-c</v>
      </c>
      <c r="K52" s="39" t="str">
        <f aca="true">IF(B52="n-c","n-c",IF(B52=$K$3,$K$4,IF(B52=$G$4,D52,ROUND(IF($E$3="standard",IF(B52&gt;$K$3,-PPMT($G$3,B52-$K$3,$G$4-$K$3,OFFSET($B$7,MATCH($K$3,$B$8:$B$68),3)),-PPMT($G$3,B52,$G$4,$C$3)+IF(B52=$K$3,$K$4*$K$5,0)),IF($E$3="linear",IF(B52&gt;$K$3,OFFSET($B$7,MATCH($K$3,$B$8:$B$68),3)/($G$4-$K$3),$C$3/$G$4),IF(B52=$G$4,$C$3-$K$4,0))),2))))</f>
        <v>n-c</v>
      </c>
      <c r="L52" s="40" t="str">
        <f aca="false">IF(B52="n-c","n-c",SUM($K$9:K52))</f>
        <v>n-c</v>
      </c>
      <c r="M52" s="40" t="str">
        <f aca="false">IF(B52="n-c","n-c",SUM($J$9:J52))</f>
        <v>n-c</v>
      </c>
      <c r="N52" s="30" t="str">
        <f aca="false">IF(B52="n-c","n-c",J52+K52)</f>
        <v>n-c</v>
      </c>
      <c r="O52" s="30" t="n">
        <f aca="false">IF(B52&lt;$K$3,N52,IF(B52=$K$3,$K$4+J52+$K$4*$K$5,0))</f>
        <v>0</v>
      </c>
      <c r="P52" s="41"/>
      <c r="Q52" s="32" t="str">
        <f aca="false">IF(ISERROR(IF(Q51+1&lt;=$G$4,Q51+1,"n-c")),"n-c",IF(Q51+1&lt;=$G$4,Q51+1,"n-c"))</f>
        <v>n-c</v>
      </c>
      <c r="R52" s="33" t="str">
        <f aca="false">IF(Q52&lt;&gt;"n-c",IF($E$4="mensuel",EDATE($E$5,Q52),IF($E$4="trimestriel",EDATE($E$5,3*Q52),IF($E$4="semestriel",EDATE($E$5,6*Q52),EDATE($E$5,12*Q52)))),"n-c")</f>
        <v>n-c</v>
      </c>
      <c r="S52" s="34" t="str">
        <f aca="false">IF(Q52="n-c","n-c",T51)</f>
        <v>n-c</v>
      </c>
      <c r="T52" s="34" t="str">
        <f aca="false">IF(Q52="n-c","n-c",S52-Z52)</f>
        <v>n-c</v>
      </c>
      <c r="U52" s="35" t="str">
        <f aca="false">IF(Q52&lt;&gt;"n-c",IF($E$3="standard",-IPMT($G$3,Q52,$G$4,$C$3),IF($E$3="linear",S52*$G$3,S52*$G$3)),"n-c")</f>
        <v>n-c</v>
      </c>
      <c r="V52" s="36" t="str">
        <f aca="false">IF(ISERROR(U52-ROUND(U52,2)),"n-c",U52-ROUND(U52,2))</f>
        <v>n-c</v>
      </c>
      <c r="W52" s="36" t="str">
        <f aca="false">IF(V52="n-c","n-c",SUM($V$9:V52)-SUM($X$9:X51))</f>
        <v>n-c</v>
      </c>
      <c r="X52" s="37" t="str">
        <f aca="false">IF(W52="n-c","n-c",IF(W52&gt;0.01,0.01,IF(W52&lt;-0.01,-0.01,0)))</f>
        <v>n-c</v>
      </c>
      <c r="Y52" s="38" t="str">
        <f aca="false">IF(X52="n-c","n-c",ROUND(U52,2)+X52)</f>
        <v>n-c</v>
      </c>
      <c r="Z52" s="39" t="str">
        <f aca="false">IF(Q52="n-c","n-c",IF(Q52=$G$4,S52,ROUND(IF($E$3="standard",-PPMT($G$3,Q52,$G$4,$C$3),IF($E$3="linear",$C$3/$G$4,IF(Q52=$G$4,$C$3,0))),2)))</f>
        <v>n-c</v>
      </c>
      <c r="AA52" s="40" t="str">
        <f aca="false">IF(Q52="n-c","n-c",SUM($Z$9:Z52))</f>
        <v>n-c</v>
      </c>
      <c r="AB52" s="40" t="str">
        <f aca="false">IF(Q52="n-c","n-c",SUM($Y$9:Y52))</f>
        <v>n-c</v>
      </c>
      <c r="AC52" s="30" t="str">
        <f aca="false">IF(Q52="n-c","n-c",Y52+Z52)</f>
        <v>n-c</v>
      </c>
    </row>
    <row r="53" customFormat="false" ht="16" hidden="false" customHeight="false" outlineLevel="0" collapsed="false">
      <c r="B53" s="32" t="str">
        <f aca="false">IF(ISERROR(IF(B52+1&lt;=$G$4,B52+1,"n-c")),"n-c",IF(B52+1&lt;=$G$4,B52+1,"n-c"))</f>
        <v>n-c</v>
      </c>
      <c r="C53" s="33" t="str">
        <f aca="false">IF(B53&lt;&gt;"n-c",IF($E$4="mensuel",EDATE($E$5,B53),IF($E$4="trimestriel",EDATE($E$5,3*B53),IF($E$4="semestriel",EDATE($E$5,6*B53),EDATE($E$5,12*B53)))),"n-c")</f>
        <v>n-c</v>
      </c>
      <c r="D53" s="34" t="str">
        <f aca="false">IF(B53="n-c","n-c",E52)</f>
        <v>n-c</v>
      </c>
      <c r="E53" s="34" t="str">
        <f aca="false">IF(B53="n-c","n-c",IF(B53=$K$3,D53-$K$4,D53-K53))</f>
        <v>n-c</v>
      </c>
      <c r="F53" s="35" t="str">
        <f aca="true">IF(B53&lt;&gt;"n-c",IF($E$3="standard",IF(B53&gt;$K$3,-IPMT($G$3,B53-$K$3,$G$4-$K$3,OFFSET($B$7,MATCH($K$3,$B$8:$B$68),3)),-IPMT($G$3,B53,$G$4,$C$3)+IF(B53=$K$3,$K$4*$K$5,0)),IF($E$3="linear",D53*$G$3,D53*$G$3)+IF(B53=$K$3,$K$4*$K$5,0)),"n-c")</f>
        <v>n-c</v>
      </c>
      <c r="G53" s="36" t="str">
        <f aca="false">IF(ISERROR(F53-ROUND(F53,2)),"n-c",F53-ROUND(F53,2))</f>
        <v>n-c</v>
      </c>
      <c r="H53" s="36" t="str">
        <f aca="false">IF(G53="n-c","n-c",SUM(G$9:$G53)-SUM(I$9:$I52))</f>
        <v>n-c</v>
      </c>
      <c r="I53" s="37" t="str">
        <f aca="false">IF(H53="n-c","n-c",IF(H53&gt;0.01,0.01,IF(H53&lt;-0.01,-0.01,0)))</f>
        <v>n-c</v>
      </c>
      <c r="J53" s="38" t="str">
        <f aca="false">IF(I53="n-c","n-c",ROUND(F53,2)+I53)</f>
        <v>n-c</v>
      </c>
      <c r="K53" s="39" t="str">
        <f aca="true">IF(B53="n-c","n-c",IF(B53=$K$3,$K$4,IF(B53=$G$4,D53,ROUND(IF($E$3="standard",IF(B53&gt;$K$3,-PPMT($G$3,B53-$K$3,$G$4-$K$3,OFFSET($B$7,MATCH($K$3,$B$8:$B$68),3)),-PPMT($G$3,B53,$G$4,$C$3)+IF(B53=$K$3,$K$4*$K$5,0)),IF($E$3="linear",IF(B53&gt;$K$3,OFFSET($B$7,MATCH($K$3,$B$8:$B$68),3)/($G$4-$K$3),$C$3/$G$4),IF(B53=$G$4,$C$3-$K$4,0))),2))))</f>
        <v>n-c</v>
      </c>
      <c r="L53" s="40" t="str">
        <f aca="false">IF(B53="n-c","n-c",SUM($K$9:K53))</f>
        <v>n-c</v>
      </c>
      <c r="M53" s="40" t="str">
        <f aca="false">IF(B53="n-c","n-c",SUM($J$9:J53))</f>
        <v>n-c</v>
      </c>
      <c r="N53" s="30" t="str">
        <f aca="false">IF(B53="n-c","n-c",J53+K53)</f>
        <v>n-c</v>
      </c>
      <c r="O53" s="30" t="n">
        <f aca="false">IF(B53&lt;$K$3,N53,IF(B53=$K$3,$K$4+J53+$K$4*$K$5,0))</f>
        <v>0</v>
      </c>
      <c r="P53" s="41"/>
      <c r="Q53" s="32" t="str">
        <f aca="false">IF(ISERROR(IF(Q52+1&lt;=$G$4,Q52+1,"n-c")),"n-c",IF(Q52+1&lt;=$G$4,Q52+1,"n-c"))</f>
        <v>n-c</v>
      </c>
      <c r="R53" s="33" t="str">
        <f aca="false">IF(Q53&lt;&gt;"n-c",IF($E$4="mensuel",EDATE($E$5,Q53),IF($E$4="trimestriel",EDATE($E$5,3*Q53),IF($E$4="semestriel",EDATE($E$5,6*Q53),EDATE($E$5,12*Q53)))),"n-c")</f>
        <v>n-c</v>
      </c>
      <c r="S53" s="34" t="str">
        <f aca="false">IF(Q53="n-c","n-c",T52)</f>
        <v>n-c</v>
      </c>
      <c r="T53" s="34" t="str">
        <f aca="false">IF(Q53="n-c","n-c",S53-Z53)</f>
        <v>n-c</v>
      </c>
      <c r="U53" s="35" t="str">
        <f aca="false">IF(Q53&lt;&gt;"n-c",IF($E$3="standard",-IPMT($G$3,Q53,$G$4,$C$3),IF($E$3="linear",S53*$G$3,S53*$G$3)),"n-c")</f>
        <v>n-c</v>
      </c>
      <c r="V53" s="36" t="str">
        <f aca="false">IF(ISERROR(U53-ROUND(U53,2)),"n-c",U53-ROUND(U53,2))</f>
        <v>n-c</v>
      </c>
      <c r="W53" s="36" t="str">
        <f aca="false">IF(V53="n-c","n-c",SUM($V$9:V53)-SUM($X$9:X52))</f>
        <v>n-c</v>
      </c>
      <c r="X53" s="37" t="str">
        <f aca="false">IF(W53="n-c","n-c",IF(W53&gt;0.01,0.01,IF(W53&lt;-0.01,-0.01,0)))</f>
        <v>n-c</v>
      </c>
      <c r="Y53" s="38" t="str">
        <f aca="false">IF(X53="n-c","n-c",ROUND(U53,2)+X53)</f>
        <v>n-c</v>
      </c>
      <c r="Z53" s="39" t="str">
        <f aca="false">IF(Q53="n-c","n-c",IF(Q53=$G$4,S53,ROUND(IF($E$3="standard",-PPMT($G$3,Q53,$G$4,$C$3),IF($E$3="linear",$C$3/$G$4,IF(Q53=$G$4,$C$3,0))),2)))</f>
        <v>n-c</v>
      </c>
      <c r="AA53" s="40" t="str">
        <f aca="false">IF(Q53="n-c","n-c",SUM($Z$9:Z53))</f>
        <v>n-c</v>
      </c>
      <c r="AB53" s="40" t="str">
        <f aca="false">IF(Q53="n-c","n-c",SUM($Y$9:Y53))</f>
        <v>n-c</v>
      </c>
      <c r="AC53" s="30" t="str">
        <f aca="false">IF(Q53="n-c","n-c",Y53+Z53)</f>
        <v>n-c</v>
      </c>
    </row>
    <row r="54" customFormat="false" ht="16" hidden="false" customHeight="false" outlineLevel="0" collapsed="false">
      <c r="B54" s="32" t="str">
        <f aca="false">IF(ISERROR(IF(B53+1&lt;=$G$4,B53+1,"n-c")),"n-c",IF(B53+1&lt;=$G$4,B53+1,"n-c"))</f>
        <v>n-c</v>
      </c>
      <c r="C54" s="33" t="str">
        <f aca="false">IF(B54&lt;&gt;"n-c",IF($E$4="mensuel",EDATE($E$5,B54),IF($E$4="trimestriel",EDATE($E$5,3*B54),IF($E$4="semestriel",EDATE($E$5,6*B54),EDATE($E$5,12*B54)))),"n-c")</f>
        <v>n-c</v>
      </c>
      <c r="D54" s="34" t="str">
        <f aca="false">IF(B54="n-c","n-c",E53)</f>
        <v>n-c</v>
      </c>
      <c r="E54" s="34" t="str">
        <f aca="false">IF(B54="n-c","n-c",IF(B54=$K$3,D54-$K$4,D54-K54))</f>
        <v>n-c</v>
      </c>
      <c r="F54" s="35" t="str">
        <f aca="true">IF(B54&lt;&gt;"n-c",IF($E$3="standard",IF(B54&gt;$K$3,-IPMT($G$3,B54-$K$3,$G$4-$K$3,OFFSET($B$7,MATCH($K$3,$B$8:$B$68),3)),-IPMT($G$3,B54,$G$4,$C$3)+IF(B54=$K$3,$K$4*$K$5,0)),IF($E$3="linear",D54*$G$3,D54*$G$3)+IF(B54=$K$3,$K$4*$K$5,0)),"n-c")</f>
        <v>n-c</v>
      </c>
      <c r="G54" s="36" t="str">
        <f aca="false">IF(ISERROR(F54-ROUND(F54,2)),"n-c",F54-ROUND(F54,2))</f>
        <v>n-c</v>
      </c>
      <c r="H54" s="36" t="str">
        <f aca="false">IF(G54="n-c","n-c",SUM(G$9:$G54)-SUM(I$9:$I53))</f>
        <v>n-c</v>
      </c>
      <c r="I54" s="37" t="str">
        <f aca="false">IF(H54="n-c","n-c",IF(H54&gt;0.01,0.01,IF(H54&lt;-0.01,-0.01,0)))</f>
        <v>n-c</v>
      </c>
      <c r="J54" s="38" t="str">
        <f aca="false">IF(I54="n-c","n-c",ROUND(F54,2)+I54)</f>
        <v>n-c</v>
      </c>
      <c r="K54" s="39" t="str">
        <f aca="true">IF(B54="n-c","n-c",IF(B54=$K$3,$K$4,IF(B54=$G$4,D54,ROUND(IF($E$3="standard",IF(B54&gt;$K$3,-PPMT($G$3,B54-$K$3,$G$4-$K$3,OFFSET($B$7,MATCH($K$3,$B$8:$B$68),3)),-PPMT($G$3,B54,$G$4,$C$3)+IF(B54=$K$3,$K$4*$K$5,0)),IF($E$3="linear",IF(B54&gt;$K$3,OFFSET($B$7,MATCH($K$3,$B$8:$B$68),3)/($G$4-$K$3),$C$3/$G$4),IF(B54=$G$4,$C$3-$K$4,0))),2))))</f>
        <v>n-c</v>
      </c>
      <c r="L54" s="40" t="str">
        <f aca="false">IF(B54="n-c","n-c",SUM($K$9:K54))</f>
        <v>n-c</v>
      </c>
      <c r="M54" s="40" t="str">
        <f aca="false">IF(B54="n-c","n-c",SUM($J$9:J54))</f>
        <v>n-c</v>
      </c>
      <c r="N54" s="30" t="str">
        <f aca="false">IF(B54="n-c","n-c",J54+K54)</f>
        <v>n-c</v>
      </c>
      <c r="O54" s="30" t="n">
        <f aca="false">IF(B54&lt;$K$3,N54,IF(B54=$K$3,$K$4+J54+$K$4*$K$5,0))</f>
        <v>0</v>
      </c>
      <c r="P54" s="41"/>
      <c r="Q54" s="32" t="str">
        <f aca="false">IF(ISERROR(IF(Q53+1&lt;=$G$4,Q53+1,"n-c")),"n-c",IF(Q53+1&lt;=$G$4,Q53+1,"n-c"))</f>
        <v>n-c</v>
      </c>
      <c r="R54" s="33" t="str">
        <f aca="false">IF(Q54&lt;&gt;"n-c",IF($E$4="mensuel",EDATE($E$5,Q54),IF($E$4="trimestriel",EDATE($E$5,3*Q54),IF($E$4="semestriel",EDATE($E$5,6*Q54),EDATE($E$5,12*Q54)))),"n-c")</f>
        <v>n-c</v>
      </c>
      <c r="S54" s="34" t="str">
        <f aca="false">IF(Q54="n-c","n-c",T53)</f>
        <v>n-c</v>
      </c>
      <c r="T54" s="34" t="str">
        <f aca="false">IF(Q54="n-c","n-c",S54-Z54)</f>
        <v>n-c</v>
      </c>
      <c r="U54" s="35" t="str">
        <f aca="false">IF(Q54&lt;&gt;"n-c",IF($E$3="standard",-IPMT($G$3,Q54,$G$4,$C$3),IF($E$3="linear",S54*$G$3,S54*$G$3)),"n-c")</f>
        <v>n-c</v>
      </c>
      <c r="V54" s="36" t="str">
        <f aca="false">IF(ISERROR(U54-ROUND(U54,2)),"n-c",U54-ROUND(U54,2))</f>
        <v>n-c</v>
      </c>
      <c r="W54" s="36" t="str">
        <f aca="false">IF(V54="n-c","n-c",SUM($V$9:V54)-SUM($X$9:X53))</f>
        <v>n-c</v>
      </c>
      <c r="X54" s="37" t="str">
        <f aca="false">IF(W54="n-c","n-c",IF(W54&gt;0.01,0.01,IF(W54&lt;-0.01,-0.01,0)))</f>
        <v>n-c</v>
      </c>
      <c r="Y54" s="38" t="str">
        <f aca="false">IF(X54="n-c","n-c",ROUND(U54,2)+X54)</f>
        <v>n-c</v>
      </c>
      <c r="Z54" s="39" t="str">
        <f aca="false">IF(Q54="n-c","n-c",IF(Q54=$G$4,S54,ROUND(IF($E$3="standard",-PPMT($G$3,Q54,$G$4,$C$3),IF($E$3="linear",$C$3/$G$4,IF(Q54=$G$4,$C$3,0))),2)))</f>
        <v>n-c</v>
      </c>
      <c r="AA54" s="40" t="str">
        <f aca="false">IF(Q54="n-c","n-c",SUM($Z$9:Z54))</f>
        <v>n-c</v>
      </c>
      <c r="AB54" s="40" t="str">
        <f aca="false">IF(Q54="n-c","n-c",SUM($Y$9:Y54))</f>
        <v>n-c</v>
      </c>
      <c r="AC54" s="30" t="str">
        <f aca="false">IF(Q54="n-c","n-c",Y54+Z54)</f>
        <v>n-c</v>
      </c>
    </row>
    <row r="55" customFormat="false" ht="16" hidden="false" customHeight="false" outlineLevel="0" collapsed="false">
      <c r="B55" s="32" t="str">
        <f aca="false">IF(ISERROR(IF(B54+1&lt;=$G$4,B54+1,"n-c")),"n-c",IF(B54+1&lt;=$G$4,B54+1,"n-c"))</f>
        <v>n-c</v>
      </c>
      <c r="C55" s="33" t="str">
        <f aca="false">IF(B55&lt;&gt;"n-c",IF($E$4="mensuel",EDATE($E$5,B55),IF($E$4="trimestriel",EDATE($E$5,3*B55),IF($E$4="semestriel",EDATE($E$5,6*B55),EDATE($E$5,12*B55)))),"n-c")</f>
        <v>n-c</v>
      </c>
      <c r="D55" s="34" t="str">
        <f aca="false">IF(B55="n-c","n-c",E54)</f>
        <v>n-c</v>
      </c>
      <c r="E55" s="34" t="str">
        <f aca="false">IF(B55="n-c","n-c",IF(B55=$K$3,D55-$K$4,D55-K55))</f>
        <v>n-c</v>
      </c>
      <c r="F55" s="35" t="str">
        <f aca="true">IF(B55&lt;&gt;"n-c",IF($E$3="standard",IF(B55&gt;$K$3,-IPMT($G$3,B55-$K$3,$G$4-$K$3,OFFSET($B$7,MATCH($K$3,$B$8:$B$68),3)),-IPMT($G$3,B55,$G$4,$C$3)+IF(B55=$K$3,$K$4*$K$5,0)),IF($E$3="linear",D55*$G$3,D55*$G$3)+IF(B55=$K$3,$K$4*$K$5,0)),"n-c")</f>
        <v>n-c</v>
      </c>
      <c r="G55" s="36" t="str">
        <f aca="false">IF(ISERROR(F55-ROUND(F55,2)),"n-c",F55-ROUND(F55,2))</f>
        <v>n-c</v>
      </c>
      <c r="H55" s="36" t="str">
        <f aca="false">IF(G55="n-c","n-c",SUM(G$9:$G55)-SUM(I$9:$I54))</f>
        <v>n-c</v>
      </c>
      <c r="I55" s="37" t="str">
        <f aca="false">IF(H55="n-c","n-c",IF(H55&gt;0.01,0.01,IF(H55&lt;-0.01,-0.01,0)))</f>
        <v>n-c</v>
      </c>
      <c r="J55" s="38" t="str">
        <f aca="false">IF(I55="n-c","n-c",ROUND(F55,2)+I55)</f>
        <v>n-c</v>
      </c>
      <c r="K55" s="39" t="str">
        <f aca="true">IF(B55="n-c","n-c",IF(B55=$K$3,$K$4,IF(B55=$G$4,D55,ROUND(IF($E$3="standard",IF(B55&gt;$K$3,-PPMT($G$3,B55-$K$3,$G$4-$K$3,OFFSET($B$7,MATCH($K$3,$B$8:$B$68),3)),-PPMT($G$3,B55,$G$4,$C$3)+IF(B55=$K$3,$K$4*$K$5,0)),IF($E$3="linear",IF(B55&gt;$K$3,OFFSET($B$7,MATCH($K$3,$B$8:$B$68),3)/($G$4-$K$3),$C$3/$G$4),IF(B55=$G$4,$C$3-$K$4,0))),2))))</f>
        <v>n-c</v>
      </c>
      <c r="L55" s="40" t="str">
        <f aca="false">IF(B55="n-c","n-c",SUM($K$9:K55))</f>
        <v>n-c</v>
      </c>
      <c r="M55" s="40" t="str">
        <f aca="false">IF(B55="n-c","n-c",SUM($J$9:J55))</f>
        <v>n-c</v>
      </c>
      <c r="N55" s="30" t="str">
        <f aca="false">IF(B55="n-c","n-c",J55+K55)</f>
        <v>n-c</v>
      </c>
      <c r="O55" s="30" t="n">
        <f aca="false">IF(B55&lt;$K$3,N55,IF(B55=$K$3,$K$4+J55+$K$4*$K$5,0))</f>
        <v>0</v>
      </c>
      <c r="P55" s="41"/>
      <c r="Q55" s="32" t="str">
        <f aca="false">IF(ISERROR(IF(Q54+1&lt;=$G$4,Q54+1,"n-c")),"n-c",IF(Q54+1&lt;=$G$4,Q54+1,"n-c"))</f>
        <v>n-c</v>
      </c>
      <c r="R55" s="33" t="str">
        <f aca="false">IF(Q55&lt;&gt;"n-c",IF($E$4="mensuel",EDATE($E$5,Q55),IF($E$4="trimestriel",EDATE($E$5,3*Q55),IF($E$4="semestriel",EDATE($E$5,6*Q55),EDATE($E$5,12*Q55)))),"n-c")</f>
        <v>n-c</v>
      </c>
      <c r="S55" s="34" t="str">
        <f aca="false">IF(Q55="n-c","n-c",T54)</f>
        <v>n-c</v>
      </c>
      <c r="T55" s="34" t="str">
        <f aca="false">IF(Q55="n-c","n-c",S55-Z55)</f>
        <v>n-c</v>
      </c>
      <c r="U55" s="35" t="str">
        <f aca="false">IF(Q55&lt;&gt;"n-c",IF($E$3="standard",-IPMT($G$3,Q55,$G$4,$C$3),IF($E$3="linear",S55*$G$3,S55*$G$3)),"n-c")</f>
        <v>n-c</v>
      </c>
      <c r="V55" s="36" t="str">
        <f aca="false">IF(ISERROR(U55-ROUND(U55,2)),"n-c",U55-ROUND(U55,2))</f>
        <v>n-c</v>
      </c>
      <c r="W55" s="36" t="str">
        <f aca="false">IF(V55="n-c","n-c",SUM($V$9:V55)-SUM($X$9:X54))</f>
        <v>n-c</v>
      </c>
      <c r="X55" s="37" t="str">
        <f aca="false">IF(W55="n-c","n-c",IF(W55&gt;0.01,0.01,IF(W55&lt;-0.01,-0.01,0)))</f>
        <v>n-c</v>
      </c>
      <c r="Y55" s="38" t="str">
        <f aca="false">IF(X55="n-c","n-c",ROUND(U55,2)+X55)</f>
        <v>n-c</v>
      </c>
      <c r="Z55" s="39" t="str">
        <f aca="false">IF(Q55="n-c","n-c",IF(Q55=$G$4,S55,ROUND(IF($E$3="standard",-PPMT($G$3,Q55,$G$4,$C$3),IF($E$3="linear",$C$3/$G$4,IF(Q55=$G$4,$C$3,0))),2)))</f>
        <v>n-c</v>
      </c>
      <c r="AA55" s="40" t="str">
        <f aca="false">IF(Q55="n-c","n-c",SUM($Z$9:Z55))</f>
        <v>n-c</v>
      </c>
      <c r="AB55" s="40" t="str">
        <f aca="false">IF(Q55="n-c","n-c",SUM($Y$9:Y55))</f>
        <v>n-c</v>
      </c>
      <c r="AC55" s="30" t="str">
        <f aca="false">IF(Q55="n-c","n-c",Y55+Z55)</f>
        <v>n-c</v>
      </c>
    </row>
    <row r="56" customFormat="false" ht="16" hidden="false" customHeight="false" outlineLevel="0" collapsed="false">
      <c r="B56" s="32" t="str">
        <f aca="false">IF(ISERROR(IF(B55+1&lt;=$G$4,B55+1,"n-c")),"n-c",IF(B55+1&lt;=$G$4,B55+1,"n-c"))</f>
        <v>n-c</v>
      </c>
      <c r="C56" s="33" t="str">
        <f aca="false">IF(B56&lt;&gt;"n-c",IF($E$4="mensuel",EDATE($E$5,B56),IF($E$4="trimestriel",EDATE($E$5,3*B56),IF($E$4="semestriel",EDATE($E$5,6*B56),EDATE($E$5,12*B56)))),"n-c")</f>
        <v>n-c</v>
      </c>
      <c r="D56" s="42" t="str">
        <f aca="false">IF(B56="n-c","n-c",E55)</f>
        <v>n-c</v>
      </c>
      <c r="E56" s="34" t="str">
        <f aca="false">IF(B56="n-c","n-c",IF(B56=$K$3,D56-$K$4,D56-K56))</f>
        <v>n-c</v>
      </c>
      <c r="F56" s="35" t="str">
        <f aca="true">IF(B56&lt;&gt;"n-c",IF($E$3="standard",IF(B56&gt;$K$3,-IPMT($G$3,B56-$K$3,$G$4-$K$3,OFFSET($B$7,MATCH($K$3,$B$8:$B$68),3)),-IPMT($G$3,B56,$G$4,$C$3)+IF(B56=$K$3,$K$4*$K$5,0)),IF($E$3="linear",D56*$G$3,D56*$G$3)+IF(B56=$K$3,$K$4*$K$5,0)),"n-c")</f>
        <v>n-c</v>
      </c>
      <c r="G56" s="36" t="str">
        <f aca="false">IF(ISERROR(F56-ROUND(F56,2)),"n-c",F56-ROUND(F56,2))</f>
        <v>n-c</v>
      </c>
      <c r="H56" s="36" t="str">
        <f aca="false">IF(G56="n-c","n-c",SUM(G$9:$G56)-SUM(I$9:$I55))</f>
        <v>n-c</v>
      </c>
      <c r="I56" s="37" t="str">
        <f aca="false">IF(H56="n-c","n-c",IF(H56&gt;0.01,0.01,IF(H56&lt;-0.01,-0.01,0)))</f>
        <v>n-c</v>
      </c>
      <c r="J56" s="38" t="str">
        <f aca="false">IF(I56="n-c","n-c",ROUND(F56,2)+I56)</f>
        <v>n-c</v>
      </c>
      <c r="K56" s="39" t="str">
        <f aca="true">IF(B56="n-c","n-c",IF(B56=$K$3,$K$4,IF(B56=$G$4,D56,ROUND(IF($E$3="standard",IF(B56&gt;$K$3,-PPMT($G$3,B56-$K$3,$G$4-$K$3,OFFSET($B$7,MATCH($K$3,$B$8:$B$68),3)),-PPMT($G$3,B56,$G$4,$C$3)+IF(B56=$K$3,$K$4*$K$5,0)),IF($E$3="linear",IF(B56&gt;$K$3,OFFSET($B$7,MATCH($K$3,$B$8:$B$68),3)/($G$4-$K$3),$C$3/$G$4),IF(B56=$G$4,$C$3-$K$4,0))),2))))</f>
        <v>n-c</v>
      </c>
      <c r="L56" s="40" t="str">
        <f aca="false">IF(B56="n-c","n-c",SUM($K$9:K56))</f>
        <v>n-c</v>
      </c>
      <c r="M56" s="40" t="str">
        <f aca="false">IF(B56="n-c","n-c",SUM($J$9:J56))</f>
        <v>n-c</v>
      </c>
      <c r="N56" s="30" t="str">
        <f aca="false">IF(B56="n-c","n-c",J56+K56)</f>
        <v>n-c</v>
      </c>
      <c r="O56" s="30" t="n">
        <f aca="false">IF(B56&lt;$K$3,N56,IF(B56=$K$3,$K$4+J56+$K$4*$K$5,0))</f>
        <v>0</v>
      </c>
      <c r="P56" s="41"/>
      <c r="Q56" s="32" t="str">
        <f aca="false">IF(ISERROR(IF(Q55+1&lt;=$G$4,Q55+1,"n-c")),"n-c",IF(Q55+1&lt;=$G$4,Q55+1,"n-c"))</f>
        <v>n-c</v>
      </c>
      <c r="R56" s="33" t="str">
        <f aca="false">IF(Q56&lt;&gt;"n-c",IF($E$4="mensuel",EDATE($E$5,Q56),IF($E$4="trimestriel",EDATE($E$5,3*Q56),IF($E$4="semestriel",EDATE($E$5,6*Q56),EDATE($E$5,12*Q56)))),"n-c")</f>
        <v>n-c</v>
      </c>
      <c r="S56" s="42" t="str">
        <f aca="false">IF(Q56="n-c","n-c",T55)</f>
        <v>n-c</v>
      </c>
      <c r="T56" s="34" t="str">
        <f aca="false">IF(Q56="n-c","n-c",S56-Z56)</f>
        <v>n-c</v>
      </c>
      <c r="U56" s="35" t="str">
        <f aca="false">IF(Q56&lt;&gt;"n-c",IF($E$3="standard",-IPMT($G$3,Q56,$G$4,$C$3),IF($E$3="linear",S56*$G$3,S56*$G$3)),"n-c")</f>
        <v>n-c</v>
      </c>
      <c r="V56" s="36" t="str">
        <f aca="false">IF(ISERROR(U56-ROUND(U56,2)),"n-c",U56-ROUND(U56,2))</f>
        <v>n-c</v>
      </c>
      <c r="W56" s="36" t="str">
        <f aca="false">IF(V56="n-c","n-c",SUM($V$9:V56)-SUM($X$9:X55))</f>
        <v>n-c</v>
      </c>
      <c r="X56" s="37" t="str">
        <f aca="false">IF(W56="n-c","n-c",IF(W56&gt;0.01,0.01,IF(W56&lt;-0.01,-0.01,0)))</f>
        <v>n-c</v>
      </c>
      <c r="Y56" s="38" t="str">
        <f aca="false">IF(X56="n-c","n-c",ROUND(U56,2)+X56)</f>
        <v>n-c</v>
      </c>
      <c r="Z56" s="39" t="str">
        <f aca="false">IF(Q56="n-c","n-c",IF(Q56=$G$4,S56,ROUND(IF($E$3="standard",-PPMT($G$3,Q56,$G$4,$C$3),IF($E$3="linear",$C$3/$G$4,IF(Q56=$G$4,$C$3,0))),2)))</f>
        <v>n-c</v>
      </c>
      <c r="AA56" s="40" t="str">
        <f aca="false">IF(Q56="n-c","n-c",SUM($Z$9:Z56))</f>
        <v>n-c</v>
      </c>
      <c r="AB56" s="40" t="str">
        <f aca="false">IF(Q56="n-c","n-c",SUM($Y$9:Y56))</f>
        <v>n-c</v>
      </c>
      <c r="AC56" s="30" t="str">
        <f aca="false">IF(Q56="n-c","n-c",Y56+Z56)</f>
        <v>n-c</v>
      </c>
    </row>
    <row r="57" customFormat="false" ht="16" hidden="false" customHeight="false" outlineLevel="0" collapsed="false">
      <c r="B57" s="32" t="str">
        <f aca="false">IF(ISERROR(IF(B56+1&lt;=$G$4,B56+1,"n-c")),"n-c",IF(B56+1&lt;=$G$4,B56+1,"n-c"))</f>
        <v>n-c</v>
      </c>
      <c r="C57" s="33" t="str">
        <f aca="false">IF(B57&lt;&gt;"n-c",IF($E$4="mensuel",EDATE($E$5,B57),IF($E$4="trimestriel",EDATE($E$5,3*B57),IF($E$4="semestriel",EDATE($E$5,6*B57),EDATE($E$5,12*B57)))),"n-c")</f>
        <v>n-c</v>
      </c>
      <c r="D57" s="34" t="str">
        <f aca="false">IF(B57="n-c","n-c",E56)</f>
        <v>n-c</v>
      </c>
      <c r="E57" s="34" t="str">
        <f aca="false">IF(B57="n-c","n-c",IF(B57=$K$3,D57-$K$4,D57-K57))</f>
        <v>n-c</v>
      </c>
      <c r="F57" s="35" t="str">
        <f aca="true">IF(B57&lt;&gt;"n-c",IF($E$3="standard",IF(B57&gt;$K$3,-IPMT($G$3,B57-$K$3,$G$4-$K$3,OFFSET($B$7,MATCH($K$3,$B$8:$B$68),3)),-IPMT($G$3,B57,$G$4,$C$3)+IF(B57=$K$3,$K$4*$K$5,0)),IF($E$3="linear",D57*$G$3,D57*$G$3)+IF(B57=$K$3,$K$4*$K$5,0)),"n-c")</f>
        <v>n-c</v>
      </c>
      <c r="G57" s="36" t="str">
        <f aca="false">IF(ISERROR(F57-ROUND(F57,2)),"n-c",F57-ROUND(F57,2))</f>
        <v>n-c</v>
      </c>
      <c r="H57" s="36" t="str">
        <f aca="false">IF(G57="n-c","n-c",SUM(G$9:$G57)-SUM(I$9:$I56))</f>
        <v>n-c</v>
      </c>
      <c r="I57" s="37" t="str">
        <f aca="false">IF(H57="n-c","n-c",IF(H57&gt;0.01,0.01,IF(H57&lt;-0.01,-0.01,0)))</f>
        <v>n-c</v>
      </c>
      <c r="J57" s="38" t="str">
        <f aca="false">IF(I57="n-c","n-c",ROUND(F57,2)+I57)</f>
        <v>n-c</v>
      </c>
      <c r="K57" s="39" t="str">
        <f aca="true">IF(B57="n-c","n-c",IF(B57=$K$3,$K$4,IF(B57=$G$4,D57,ROUND(IF($E$3="standard",IF(B57&gt;$K$3,-PPMT($G$3,B57-$K$3,$G$4-$K$3,OFFSET($B$7,MATCH($K$3,$B$8:$B$68),3)),-PPMT($G$3,B57,$G$4,$C$3)+IF(B57=$K$3,$K$4*$K$5,0)),IF($E$3="linear",IF(B57&gt;$K$3,OFFSET($B$7,MATCH($K$3,$B$8:$B$68),3)/($G$4-$K$3),$C$3/$G$4),IF(B57=$G$4,$C$3-$K$4,0))),2))))</f>
        <v>n-c</v>
      </c>
      <c r="L57" s="40" t="str">
        <f aca="false">IF(B57="n-c","n-c",SUM($K$9:K57))</f>
        <v>n-c</v>
      </c>
      <c r="M57" s="40" t="str">
        <f aca="false">IF(B57="n-c","n-c",SUM($J$9:J57))</f>
        <v>n-c</v>
      </c>
      <c r="N57" s="30" t="str">
        <f aca="false">IF(B57="n-c","n-c",J57+K57)</f>
        <v>n-c</v>
      </c>
      <c r="O57" s="30" t="n">
        <f aca="false">IF(B57&lt;$K$3,N57,IF(B57=$K$3,$K$4+J57+$K$4*$K$5,0))</f>
        <v>0</v>
      </c>
      <c r="P57" s="41"/>
      <c r="Q57" s="32" t="str">
        <f aca="false">IF(ISERROR(IF(Q56+1&lt;=$G$4,Q56+1,"n-c")),"n-c",IF(Q56+1&lt;=$G$4,Q56+1,"n-c"))</f>
        <v>n-c</v>
      </c>
      <c r="R57" s="33" t="str">
        <f aca="false">IF(Q57&lt;&gt;"n-c",IF($E$4="mensuel",EDATE($E$5,Q57),IF($E$4="trimestriel",EDATE($E$5,3*Q57),IF($E$4="semestriel",EDATE($E$5,6*Q57),EDATE($E$5,12*Q57)))),"n-c")</f>
        <v>n-c</v>
      </c>
      <c r="S57" s="34" t="str">
        <f aca="false">IF(Q57="n-c","n-c",T56)</f>
        <v>n-c</v>
      </c>
      <c r="T57" s="34" t="str">
        <f aca="false">IF(Q57="n-c","n-c",S57-Z57)</f>
        <v>n-c</v>
      </c>
      <c r="U57" s="35" t="str">
        <f aca="false">IF(Q57&lt;&gt;"n-c",IF($E$3="standard",-IPMT($G$3,Q57,$G$4,$C$3),IF($E$3="linear",S57*$G$3,S57*$G$3)),"n-c")</f>
        <v>n-c</v>
      </c>
      <c r="V57" s="36" t="str">
        <f aca="false">IF(ISERROR(U57-ROUND(U57,2)),"n-c",U57-ROUND(U57,2))</f>
        <v>n-c</v>
      </c>
      <c r="W57" s="36" t="str">
        <f aca="false">IF(V57="n-c","n-c",SUM($V$9:V57)-SUM($X$9:X56))</f>
        <v>n-c</v>
      </c>
      <c r="X57" s="37" t="str">
        <f aca="false">IF(W57="n-c","n-c",IF(W57&gt;0.01,0.01,IF(W57&lt;-0.01,-0.01,0)))</f>
        <v>n-c</v>
      </c>
      <c r="Y57" s="38" t="str">
        <f aca="false">IF(X57="n-c","n-c",ROUND(U57,2)+X57)</f>
        <v>n-c</v>
      </c>
      <c r="Z57" s="39" t="str">
        <f aca="false">IF(Q57="n-c","n-c",IF(Q57=$G$4,S57,ROUND(IF($E$3="standard",-PPMT($G$3,Q57,$G$4,$C$3),IF($E$3="linear",$C$3/$G$4,IF(Q57=$G$4,$C$3,0))),2)))</f>
        <v>n-c</v>
      </c>
      <c r="AA57" s="40" t="str">
        <f aca="false">IF(Q57="n-c","n-c",SUM($Z$9:Z57))</f>
        <v>n-c</v>
      </c>
      <c r="AB57" s="40" t="str">
        <f aca="false">IF(Q57="n-c","n-c",SUM($Y$9:Y57))</f>
        <v>n-c</v>
      </c>
      <c r="AC57" s="30" t="str">
        <f aca="false">IF(Q57="n-c","n-c",Y57+Z57)</f>
        <v>n-c</v>
      </c>
    </row>
    <row r="58" customFormat="false" ht="16" hidden="false" customHeight="false" outlineLevel="0" collapsed="false">
      <c r="B58" s="32" t="str">
        <f aca="false">IF(ISERROR(IF(B57+1&lt;=$G$4,B57+1,"n-c")),"n-c",IF(B57+1&lt;=$G$4,B57+1,"n-c"))</f>
        <v>n-c</v>
      </c>
      <c r="C58" s="33" t="str">
        <f aca="false">IF(B58&lt;&gt;"n-c",IF($E$4="mensuel",EDATE($E$5,B58),IF($E$4="trimestriel",EDATE($E$5,3*B58),IF($E$4="semestriel",EDATE($E$5,6*B58),EDATE($E$5,12*B58)))),"n-c")</f>
        <v>n-c</v>
      </c>
      <c r="D58" s="34" t="str">
        <f aca="false">IF(B58="n-c","n-c",E57)</f>
        <v>n-c</v>
      </c>
      <c r="E58" s="34" t="str">
        <f aca="false">IF(B58="n-c","n-c",IF(B58=$K$3,D58-$K$4,D58-K58))</f>
        <v>n-c</v>
      </c>
      <c r="F58" s="35" t="str">
        <f aca="true">IF(B58&lt;&gt;"n-c",IF($E$3="standard",IF(B58&gt;$K$3,-IPMT($G$3,B58-$K$3,$G$4-$K$3,OFFSET($B$7,MATCH($K$3,$B$8:$B$68),3)),-IPMT($G$3,B58,$G$4,$C$3)+IF(B58=$K$3,$K$4*$K$5,0)),IF($E$3="linear",D58*$G$3,D58*$G$3)+IF(B58=$K$3,$K$4*$K$5,0)),"n-c")</f>
        <v>n-c</v>
      </c>
      <c r="G58" s="36" t="str">
        <f aca="false">IF(ISERROR(F58-ROUND(F58,2)),"n-c",F58-ROUND(F58,2))</f>
        <v>n-c</v>
      </c>
      <c r="H58" s="36" t="str">
        <f aca="false">IF(G58="n-c","n-c",SUM(G$9:$G58)-SUM(I$9:$I57))</f>
        <v>n-c</v>
      </c>
      <c r="I58" s="37" t="str">
        <f aca="false">IF(H58="n-c","n-c",IF(H58&gt;0.01,0.01,IF(H58&lt;-0.01,-0.01,0)))</f>
        <v>n-c</v>
      </c>
      <c r="J58" s="38" t="str">
        <f aca="false">IF(I58="n-c","n-c",ROUND(F58,2)+I58)</f>
        <v>n-c</v>
      </c>
      <c r="K58" s="39" t="str">
        <f aca="true">IF(B58="n-c","n-c",IF(B58=$K$3,$K$4,IF(B58=$G$4,D58,ROUND(IF($E$3="standard",IF(B58&gt;$K$3,-PPMT($G$3,B58-$K$3,$G$4-$K$3,OFFSET($B$7,MATCH($K$3,$B$8:$B$68),3)),-PPMT($G$3,B58,$G$4,$C$3)+IF(B58=$K$3,$K$4*$K$5,0)),IF($E$3="linear",IF(B58&gt;$K$3,OFFSET($B$7,MATCH($K$3,$B$8:$B$68),3)/($G$4-$K$3),$C$3/$G$4),IF(B58=$G$4,$C$3-$K$4,0))),2))))</f>
        <v>n-c</v>
      </c>
      <c r="L58" s="40" t="str">
        <f aca="false">IF(B58="n-c","n-c",SUM($K$9:K58))</f>
        <v>n-c</v>
      </c>
      <c r="M58" s="40" t="str">
        <f aca="false">IF(B58="n-c","n-c",SUM($J$9:J58))</f>
        <v>n-c</v>
      </c>
      <c r="N58" s="30" t="str">
        <f aca="false">IF(B58="n-c","n-c",J58+K58)</f>
        <v>n-c</v>
      </c>
      <c r="O58" s="30" t="n">
        <f aca="false">IF(B58&lt;$K$3,N58,IF(B58=$K$3,$K$4+J58+$K$4*$K$5,0))</f>
        <v>0</v>
      </c>
      <c r="P58" s="41"/>
      <c r="Q58" s="32" t="str">
        <f aca="false">IF(ISERROR(IF(Q57+1&lt;=$G$4,Q57+1,"n-c")),"n-c",IF(Q57+1&lt;=$G$4,Q57+1,"n-c"))</f>
        <v>n-c</v>
      </c>
      <c r="R58" s="33" t="str">
        <f aca="false">IF(Q58&lt;&gt;"n-c",IF($E$4="mensuel",EDATE($E$5,Q58),IF($E$4="trimestriel",EDATE($E$5,3*Q58),IF($E$4="semestriel",EDATE($E$5,6*Q58),EDATE($E$5,12*Q58)))),"n-c")</f>
        <v>n-c</v>
      </c>
      <c r="S58" s="34" t="str">
        <f aca="false">IF(Q58="n-c","n-c",T57)</f>
        <v>n-c</v>
      </c>
      <c r="T58" s="34" t="str">
        <f aca="false">IF(Q58="n-c","n-c",S58-Z58)</f>
        <v>n-c</v>
      </c>
      <c r="U58" s="35" t="str">
        <f aca="false">IF(Q58&lt;&gt;"n-c",IF($E$3="standard",-IPMT($G$3,Q58,$G$4,$C$3),IF($E$3="linear",S58*$G$3,S58*$G$3)),"n-c")</f>
        <v>n-c</v>
      </c>
      <c r="V58" s="36" t="str">
        <f aca="false">IF(ISERROR(U58-ROUND(U58,2)),"n-c",U58-ROUND(U58,2))</f>
        <v>n-c</v>
      </c>
      <c r="W58" s="36" t="str">
        <f aca="false">IF(V58="n-c","n-c",SUM($V$9:V58)-SUM($X$9:X57))</f>
        <v>n-c</v>
      </c>
      <c r="X58" s="37" t="str">
        <f aca="false">IF(W58="n-c","n-c",IF(W58&gt;0.01,0.01,IF(W58&lt;-0.01,-0.01,0)))</f>
        <v>n-c</v>
      </c>
      <c r="Y58" s="38" t="str">
        <f aca="false">IF(X58="n-c","n-c",ROUND(U58,2)+X58)</f>
        <v>n-c</v>
      </c>
      <c r="Z58" s="39" t="str">
        <f aca="false">IF(Q58="n-c","n-c",IF(Q58=$G$4,S58,ROUND(IF($E$3="standard",-PPMT($G$3,Q58,$G$4,$C$3),IF($E$3="linear",$C$3/$G$4,IF(Q58=$G$4,$C$3,0))),2)))</f>
        <v>n-c</v>
      </c>
      <c r="AA58" s="40" t="str">
        <f aca="false">IF(Q58="n-c","n-c",SUM($Z$9:Z58))</f>
        <v>n-c</v>
      </c>
      <c r="AB58" s="40" t="str">
        <f aca="false">IF(Q58="n-c","n-c",SUM($Y$9:Y58))</f>
        <v>n-c</v>
      </c>
      <c r="AC58" s="30" t="str">
        <f aca="false">IF(Q58="n-c","n-c",Y58+Z58)</f>
        <v>n-c</v>
      </c>
    </row>
    <row r="59" customFormat="false" ht="16" hidden="false" customHeight="false" outlineLevel="0" collapsed="false">
      <c r="B59" s="32" t="str">
        <f aca="false">IF(ISERROR(IF(B58+1&lt;=$G$4,B58+1,"n-c")),"n-c",IF(B58+1&lt;=$G$4,B58+1,"n-c"))</f>
        <v>n-c</v>
      </c>
      <c r="C59" s="33" t="str">
        <f aca="false">IF(B59&lt;&gt;"n-c",IF($E$4="mensuel",EDATE($E$5,B59),IF($E$4="trimestriel",EDATE($E$5,3*B59),IF($E$4="semestriel",EDATE($E$5,6*B59),EDATE($E$5,12*B59)))),"n-c")</f>
        <v>n-c</v>
      </c>
      <c r="D59" s="34" t="str">
        <f aca="false">IF(B59="n-c","n-c",E58)</f>
        <v>n-c</v>
      </c>
      <c r="E59" s="34" t="str">
        <f aca="false">IF(B59="n-c","n-c",IF(B59=$K$3,D59-$K$4,D59-K59))</f>
        <v>n-c</v>
      </c>
      <c r="F59" s="35" t="str">
        <f aca="true">IF(B59&lt;&gt;"n-c",IF($E$3="standard",IF(B59&gt;$K$3,-IPMT($G$3,B59-$K$3,$G$4-$K$3,OFFSET($B$7,MATCH($K$3,$B$8:$B$68),3)),-IPMT($G$3,B59,$G$4,$C$3)+IF(B59=$K$3,$K$4*$K$5,0)),IF($E$3="linear",D59*$G$3,D59*$G$3)+IF(B59=$K$3,$K$4*$K$5,0)),"n-c")</f>
        <v>n-c</v>
      </c>
      <c r="G59" s="36" t="str">
        <f aca="false">IF(ISERROR(F59-ROUND(F59,2)),"n-c",F59-ROUND(F59,2))</f>
        <v>n-c</v>
      </c>
      <c r="H59" s="36" t="str">
        <f aca="false">IF(G59="n-c","n-c",SUM(G$9:$G59)-SUM(I$9:$I58))</f>
        <v>n-c</v>
      </c>
      <c r="I59" s="37" t="str">
        <f aca="false">IF(H59="n-c","n-c",IF(H59&gt;0.01,0.01,IF(H59&lt;-0.01,-0.01,0)))</f>
        <v>n-c</v>
      </c>
      <c r="J59" s="38" t="str">
        <f aca="false">IF(I59="n-c","n-c",ROUND(F59,2)+I59)</f>
        <v>n-c</v>
      </c>
      <c r="K59" s="39" t="str">
        <f aca="true">IF(B59="n-c","n-c",IF(B59=$K$3,$K$4,IF(B59=$G$4,D59,ROUND(IF($E$3="standard",IF(B59&gt;$K$3,-PPMT($G$3,B59-$K$3,$G$4-$K$3,OFFSET($B$7,MATCH($K$3,$B$8:$B$68),3)),-PPMT($G$3,B59,$G$4,$C$3)+IF(B59=$K$3,$K$4*$K$5,0)),IF($E$3="linear",IF(B59&gt;$K$3,OFFSET($B$7,MATCH($K$3,$B$8:$B$68),3)/($G$4-$K$3),$C$3/$G$4),IF(B59=$G$4,$C$3-$K$4,0))),2))))</f>
        <v>n-c</v>
      </c>
      <c r="L59" s="40" t="str">
        <f aca="false">IF(B59="n-c","n-c",SUM($K$9:K59))</f>
        <v>n-c</v>
      </c>
      <c r="M59" s="40" t="str">
        <f aca="false">IF(B59="n-c","n-c",SUM($J$9:J59))</f>
        <v>n-c</v>
      </c>
      <c r="N59" s="30" t="str">
        <f aca="false">IF(B59="n-c","n-c",J59+K59)</f>
        <v>n-c</v>
      </c>
      <c r="O59" s="30" t="n">
        <f aca="false">IF(B59&lt;$K$3,N59,IF(B59=$K$3,$K$4+J59+$K$4*$K$5,0))</f>
        <v>0</v>
      </c>
      <c r="P59" s="41"/>
      <c r="Q59" s="32" t="str">
        <f aca="false">IF(ISERROR(IF(Q58+1&lt;=$G$4,Q58+1,"n-c")),"n-c",IF(Q58+1&lt;=$G$4,Q58+1,"n-c"))</f>
        <v>n-c</v>
      </c>
      <c r="R59" s="33" t="str">
        <f aca="false">IF(Q59&lt;&gt;"n-c",IF($E$4="mensuel",EDATE($E$5,Q59),IF($E$4="trimestriel",EDATE($E$5,3*Q59),IF($E$4="semestriel",EDATE($E$5,6*Q59),EDATE($E$5,12*Q59)))),"n-c")</f>
        <v>n-c</v>
      </c>
      <c r="S59" s="34" t="str">
        <f aca="false">IF(Q59="n-c","n-c",T58)</f>
        <v>n-c</v>
      </c>
      <c r="T59" s="34" t="str">
        <f aca="false">IF(Q59="n-c","n-c",S59-Z59)</f>
        <v>n-c</v>
      </c>
      <c r="U59" s="35" t="str">
        <f aca="false">IF(Q59&lt;&gt;"n-c",IF($E$3="standard",-IPMT($G$3,Q59,$G$4,$C$3),IF($E$3="linear",S59*$G$3,S59*$G$3)),"n-c")</f>
        <v>n-c</v>
      </c>
      <c r="V59" s="36" t="str">
        <f aca="false">IF(ISERROR(U59-ROUND(U59,2)),"n-c",U59-ROUND(U59,2))</f>
        <v>n-c</v>
      </c>
      <c r="W59" s="36" t="str">
        <f aca="false">IF(V59="n-c","n-c",SUM($V$9:V59)-SUM($X$9:X58))</f>
        <v>n-c</v>
      </c>
      <c r="X59" s="37" t="str">
        <f aca="false">IF(W59="n-c","n-c",IF(W59&gt;0.01,0.01,IF(W59&lt;-0.01,-0.01,0)))</f>
        <v>n-c</v>
      </c>
      <c r="Y59" s="38" t="str">
        <f aca="false">IF(X59="n-c","n-c",ROUND(U59,2)+X59)</f>
        <v>n-c</v>
      </c>
      <c r="Z59" s="39" t="str">
        <f aca="false">IF(Q59="n-c","n-c",IF(Q59=$G$4,S59,ROUND(IF($E$3="standard",-PPMT($G$3,Q59,$G$4,$C$3),IF($E$3="linear",$C$3/$G$4,IF(Q59=$G$4,$C$3,0))),2)))</f>
        <v>n-c</v>
      </c>
      <c r="AA59" s="40" t="str">
        <f aca="false">IF(Q59="n-c","n-c",SUM($Z$9:Z59))</f>
        <v>n-c</v>
      </c>
      <c r="AB59" s="40" t="str">
        <f aca="false">IF(Q59="n-c","n-c",SUM($Y$9:Y59))</f>
        <v>n-c</v>
      </c>
      <c r="AC59" s="30" t="str">
        <f aca="false">IF(Q59="n-c","n-c",Y59+Z59)</f>
        <v>n-c</v>
      </c>
    </row>
    <row r="60" customFormat="false" ht="16" hidden="false" customHeight="false" outlineLevel="0" collapsed="false">
      <c r="B60" s="32" t="str">
        <f aca="false">IF(ISERROR(IF(B59+1&lt;=$G$4,B59+1,"n-c")),"n-c",IF(B59+1&lt;=$G$4,B59+1,"n-c"))</f>
        <v>n-c</v>
      </c>
      <c r="C60" s="33" t="str">
        <f aca="false">IF(B60&lt;&gt;"n-c",IF($E$4="mensuel",EDATE($E$5,B60),IF($E$4="trimestriel",EDATE($E$5,3*B60),IF($E$4="semestriel",EDATE($E$5,6*B60),EDATE($E$5,12*B60)))),"n-c")</f>
        <v>n-c</v>
      </c>
      <c r="D60" s="34" t="str">
        <f aca="false">IF(B60="n-c","n-c",E59)</f>
        <v>n-c</v>
      </c>
      <c r="E60" s="34" t="str">
        <f aca="false">IF(B60="n-c","n-c",IF(B60=$K$3,D60-$K$4,D60-K60))</f>
        <v>n-c</v>
      </c>
      <c r="F60" s="35" t="str">
        <f aca="true">IF(B60&lt;&gt;"n-c",IF($E$3="standard",IF(B60&gt;$K$3,-IPMT($G$3,B60-$K$3,$G$4-$K$3,OFFSET($B$7,MATCH($K$3,$B$8:$B$68),3)),-IPMT($G$3,B60,$G$4,$C$3)+IF(B60=$K$3,$K$4*$K$5,0)),IF($E$3="linear",D60*$G$3,D60*$G$3)+IF(B60=$K$3,$K$4*$K$5,0)),"n-c")</f>
        <v>n-c</v>
      </c>
      <c r="G60" s="36" t="str">
        <f aca="false">IF(ISERROR(F60-ROUND(F60,2)),"n-c",F60-ROUND(F60,2))</f>
        <v>n-c</v>
      </c>
      <c r="H60" s="36" t="str">
        <f aca="false">IF(G60="n-c","n-c",SUM(G$9:$G60)-SUM(I$9:$I59))</f>
        <v>n-c</v>
      </c>
      <c r="I60" s="37" t="str">
        <f aca="false">IF(H60="n-c","n-c",IF(H60&gt;0.01,0.01,IF(H60&lt;-0.01,-0.01,0)))</f>
        <v>n-c</v>
      </c>
      <c r="J60" s="38" t="str">
        <f aca="false">IF(I60="n-c","n-c",ROUND(F60,2)+I60)</f>
        <v>n-c</v>
      </c>
      <c r="K60" s="39" t="str">
        <f aca="true">IF(B60="n-c","n-c",IF(B60=$K$3,$K$4,IF(B60=$G$4,D60,ROUND(IF($E$3="standard",IF(B60&gt;$K$3,-PPMT($G$3,B60-$K$3,$G$4-$K$3,OFFSET($B$7,MATCH($K$3,$B$8:$B$68),3)),-PPMT($G$3,B60,$G$4,$C$3)+IF(B60=$K$3,$K$4*$K$5,0)),IF($E$3="linear",IF(B60&gt;$K$3,OFFSET($B$7,MATCH($K$3,$B$8:$B$68),3)/($G$4-$K$3),$C$3/$G$4),IF(B60=$G$4,$C$3-$K$4,0))),2))))</f>
        <v>n-c</v>
      </c>
      <c r="L60" s="40" t="str">
        <f aca="false">IF(B60="n-c","n-c",SUM($K$9:K60))</f>
        <v>n-c</v>
      </c>
      <c r="M60" s="40" t="str">
        <f aca="false">IF(B60="n-c","n-c",SUM($J$9:J60))</f>
        <v>n-c</v>
      </c>
      <c r="N60" s="30" t="str">
        <f aca="false">IF(B60="n-c","n-c",J60+K60)</f>
        <v>n-c</v>
      </c>
      <c r="O60" s="30" t="n">
        <f aca="false">IF(B60&lt;$K$3,N60,IF(B60=$K$3,$K$4+J60+$K$4*$K$5,0))</f>
        <v>0</v>
      </c>
      <c r="P60" s="41"/>
      <c r="Q60" s="32" t="str">
        <f aca="false">IF(ISERROR(IF(Q59+1&lt;=$G$4,Q59+1,"n-c")),"n-c",IF(Q59+1&lt;=$G$4,Q59+1,"n-c"))</f>
        <v>n-c</v>
      </c>
      <c r="R60" s="33" t="str">
        <f aca="false">IF(Q60&lt;&gt;"n-c",IF($E$4="mensuel",EDATE($E$5,Q60),IF($E$4="trimestriel",EDATE($E$5,3*Q60),IF($E$4="semestriel",EDATE($E$5,6*Q60),EDATE($E$5,12*Q60)))),"n-c")</f>
        <v>n-c</v>
      </c>
      <c r="S60" s="34" t="str">
        <f aca="false">IF(Q60="n-c","n-c",T59)</f>
        <v>n-c</v>
      </c>
      <c r="T60" s="34" t="str">
        <f aca="false">IF(Q60="n-c","n-c",S60-Z60)</f>
        <v>n-c</v>
      </c>
      <c r="U60" s="35" t="str">
        <f aca="false">IF(Q60&lt;&gt;"n-c",IF($E$3="standard",-IPMT($G$3,Q60,$G$4,$C$3),IF($E$3="linear",S60*$G$3,S60*$G$3)),"n-c")</f>
        <v>n-c</v>
      </c>
      <c r="V60" s="36" t="str">
        <f aca="false">IF(ISERROR(U60-ROUND(U60,2)),"n-c",U60-ROUND(U60,2))</f>
        <v>n-c</v>
      </c>
      <c r="W60" s="36" t="str">
        <f aca="false">IF(V60="n-c","n-c",SUM($V$9:V60)-SUM($X$9:X59))</f>
        <v>n-c</v>
      </c>
      <c r="X60" s="37" t="str">
        <f aca="false">IF(W60="n-c","n-c",IF(W60&gt;0.01,0.01,IF(W60&lt;-0.01,-0.01,0)))</f>
        <v>n-c</v>
      </c>
      <c r="Y60" s="38" t="str">
        <f aca="false">IF(X60="n-c","n-c",ROUND(U60,2)+X60)</f>
        <v>n-c</v>
      </c>
      <c r="Z60" s="39" t="str">
        <f aca="false">IF(Q60="n-c","n-c",IF(Q60=$G$4,S60,ROUND(IF($E$3="standard",-PPMT($G$3,Q60,$G$4,$C$3),IF($E$3="linear",$C$3/$G$4,IF(Q60=$G$4,$C$3,0))),2)))</f>
        <v>n-c</v>
      </c>
      <c r="AA60" s="40" t="str">
        <f aca="false">IF(Q60="n-c","n-c",SUM($Z$9:Z60))</f>
        <v>n-c</v>
      </c>
      <c r="AB60" s="40" t="str">
        <f aca="false">IF(Q60="n-c","n-c",SUM($Y$9:Y60))</f>
        <v>n-c</v>
      </c>
      <c r="AC60" s="30" t="str">
        <f aca="false">IF(Q60="n-c","n-c",Y60+Z60)</f>
        <v>n-c</v>
      </c>
    </row>
    <row r="61" customFormat="false" ht="16" hidden="false" customHeight="false" outlineLevel="0" collapsed="false">
      <c r="B61" s="32" t="str">
        <f aca="false">IF(ISERROR(IF(B60+1&lt;=$G$4,B60+1,"n-c")),"n-c",IF(B60+1&lt;=$G$4,B60+1,"n-c"))</f>
        <v>n-c</v>
      </c>
      <c r="C61" s="33" t="str">
        <f aca="false">IF(B61&lt;&gt;"n-c",IF($E$4="mensuel",EDATE($E$5,B61),IF($E$4="trimestriel",EDATE($E$5,3*B61),IF($E$4="semestriel",EDATE($E$5,6*B61),EDATE($E$5,12*B61)))),"n-c")</f>
        <v>n-c</v>
      </c>
      <c r="D61" s="34" t="str">
        <f aca="false">IF(B61="n-c","n-c",E60)</f>
        <v>n-c</v>
      </c>
      <c r="E61" s="34" t="str">
        <f aca="false">IF(B61="n-c","n-c",IF(B61=$K$3,D61-$K$4,D61-K61))</f>
        <v>n-c</v>
      </c>
      <c r="F61" s="35" t="str">
        <f aca="true">IF(B61&lt;&gt;"n-c",IF($E$3="standard",IF(B61&gt;$K$3,-IPMT($G$3,B61-$K$3,$G$4-$K$3,OFFSET($B$7,MATCH($K$3,$B$8:$B$68),3)),-IPMT($G$3,B61,$G$4,$C$3)+IF(B61=$K$3,$K$4*$K$5,0)),IF($E$3="linear",D61*$G$3,D61*$G$3)+IF(B61=$K$3,$K$4*$K$5,0)),"n-c")</f>
        <v>n-c</v>
      </c>
      <c r="G61" s="36" t="str">
        <f aca="false">IF(ISERROR(F61-ROUND(F61,2)),"n-c",F61-ROUND(F61,2))</f>
        <v>n-c</v>
      </c>
      <c r="H61" s="36" t="str">
        <f aca="false">IF(G61="n-c","n-c",SUM(G$9:$G61)-SUM(I$9:$I60))</f>
        <v>n-c</v>
      </c>
      <c r="I61" s="37" t="str">
        <f aca="false">IF(H61="n-c","n-c",IF(H61&gt;0.01,0.01,IF(H61&lt;-0.01,-0.01,0)))</f>
        <v>n-c</v>
      </c>
      <c r="J61" s="38" t="str">
        <f aca="false">IF(I61="n-c","n-c",ROUND(F61,2)+I61)</f>
        <v>n-c</v>
      </c>
      <c r="K61" s="39" t="str">
        <f aca="true">IF(B61="n-c","n-c",IF(B61=$K$3,$K$4,IF(B61=$G$4,D61,ROUND(IF($E$3="standard",IF(B61&gt;$K$3,-PPMT($G$3,B61-$K$3,$G$4-$K$3,OFFSET($B$7,MATCH($K$3,$B$8:$B$68),3)),-PPMT($G$3,B61,$G$4,$C$3)+IF(B61=$K$3,$K$4*$K$5,0)),IF($E$3="linear",IF(B61&gt;$K$3,OFFSET($B$7,MATCH($K$3,$B$8:$B$68),3)/($G$4-$K$3),$C$3/$G$4),IF(B61=$G$4,$C$3-$K$4,0))),2))))</f>
        <v>n-c</v>
      </c>
      <c r="L61" s="40" t="str">
        <f aca="false">IF(B61="n-c","n-c",SUM($K$9:K61))</f>
        <v>n-c</v>
      </c>
      <c r="M61" s="40" t="str">
        <f aca="false">IF(B61="n-c","n-c",SUM($J$9:J61))</f>
        <v>n-c</v>
      </c>
      <c r="N61" s="30" t="str">
        <f aca="false">IF(B61="n-c","n-c",J61+K61)</f>
        <v>n-c</v>
      </c>
      <c r="O61" s="30" t="n">
        <f aca="false">IF(B61&lt;$K$3,N61,IF(B61=$K$3,$K$4+J61+$K$4*$K$5,0))</f>
        <v>0</v>
      </c>
      <c r="P61" s="41"/>
      <c r="Q61" s="32" t="str">
        <f aca="false">IF(ISERROR(IF(Q60+1&lt;=$G$4,Q60+1,"n-c")),"n-c",IF(Q60+1&lt;=$G$4,Q60+1,"n-c"))</f>
        <v>n-c</v>
      </c>
      <c r="R61" s="33" t="str">
        <f aca="false">IF(Q61&lt;&gt;"n-c",IF($E$4="mensuel",EDATE($E$5,Q61),IF($E$4="trimestriel",EDATE($E$5,3*Q61),IF($E$4="semestriel",EDATE($E$5,6*Q61),EDATE($E$5,12*Q61)))),"n-c")</f>
        <v>n-c</v>
      </c>
      <c r="S61" s="34" t="str">
        <f aca="false">IF(Q61="n-c","n-c",T60)</f>
        <v>n-c</v>
      </c>
      <c r="T61" s="34" t="str">
        <f aca="false">IF(Q61="n-c","n-c",S61-Z61)</f>
        <v>n-c</v>
      </c>
      <c r="U61" s="35" t="str">
        <f aca="false">IF(Q61&lt;&gt;"n-c",IF($E$3="standard",-IPMT($G$3,Q61,$G$4,$C$3),IF($E$3="linear",S61*$G$3,S61*$G$3)),"n-c")</f>
        <v>n-c</v>
      </c>
      <c r="V61" s="36" t="str">
        <f aca="false">IF(ISERROR(U61-ROUND(U61,2)),"n-c",U61-ROUND(U61,2))</f>
        <v>n-c</v>
      </c>
      <c r="W61" s="36" t="str">
        <f aca="false">IF(V61="n-c","n-c",SUM($V$9:V61)-SUM($X$9:X60))</f>
        <v>n-c</v>
      </c>
      <c r="X61" s="37" t="str">
        <f aca="false">IF(W61="n-c","n-c",IF(W61&gt;0.01,0.01,IF(W61&lt;-0.01,-0.01,0)))</f>
        <v>n-c</v>
      </c>
      <c r="Y61" s="38" t="str">
        <f aca="false">IF(X61="n-c","n-c",ROUND(U61,2)+X61)</f>
        <v>n-c</v>
      </c>
      <c r="Z61" s="39" t="str">
        <f aca="false">IF(Q61="n-c","n-c",IF(Q61=$G$4,S61,ROUND(IF($E$3="standard",-PPMT($G$3,Q61,$G$4,$C$3),IF($E$3="linear",$C$3/$G$4,IF(Q61=$G$4,$C$3,0))),2)))</f>
        <v>n-c</v>
      </c>
      <c r="AA61" s="40" t="str">
        <f aca="false">IF(Q61="n-c","n-c",SUM($Z$9:Z61))</f>
        <v>n-c</v>
      </c>
      <c r="AB61" s="40" t="str">
        <f aca="false">IF(Q61="n-c","n-c",SUM($Y$9:Y61))</f>
        <v>n-c</v>
      </c>
      <c r="AC61" s="30" t="str">
        <f aca="false">IF(Q61="n-c","n-c",Y61+Z61)</f>
        <v>n-c</v>
      </c>
    </row>
    <row r="62" customFormat="false" ht="16" hidden="false" customHeight="false" outlineLevel="0" collapsed="false">
      <c r="B62" s="32" t="str">
        <f aca="false">IF(ISERROR(IF(B61+1&lt;=$G$4,B61+1,"n-c")),"n-c",IF(B61+1&lt;=$G$4,B61+1,"n-c"))</f>
        <v>n-c</v>
      </c>
      <c r="C62" s="33" t="str">
        <f aca="false">IF(B62&lt;&gt;"n-c",IF($E$4="mensuel",EDATE($E$5,B62),IF($E$4="trimestriel",EDATE($E$5,3*B62),IF($E$4="semestriel",EDATE($E$5,6*B62),EDATE($E$5,12*B62)))),"n-c")</f>
        <v>n-c</v>
      </c>
      <c r="D62" s="34" t="str">
        <f aca="false">IF(B62="n-c","n-c",E61)</f>
        <v>n-c</v>
      </c>
      <c r="E62" s="34" t="str">
        <f aca="false">IF(B62="n-c","n-c",IF(B62=$K$3,D62-$K$4,D62-K62))</f>
        <v>n-c</v>
      </c>
      <c r="F62" s="35" t="str">
        <f aca="true">IF(B62&lt;&gt;"n-c",IF($E$3="standard",IF(B62&gt;$K$3,-IPMT($G$3,B62-$K$3,$G$4-$K$3,OFFSET($B$7,MATCH($K$3,$B$8:$B$68),3)),-IPMT($G$3,B62,$G$4,$C$3)+IF(B62=$K$3,$K$4*$K$5,0)),IF($E$3="linear",D62*$G$3,D62*$G$3)+IF(B62=$K$3,$K$4*$K$5,0)),"n-c")</f>
        <v>n-c</v>
      </c>
      <c r="G62" s="36" t="str">
        <f aca="false">IF(ISERROR(F62-ROUND(F62,2)),"n-c",F62-ROUND(F62,2))</f>
        <v>n-c</v>
      </c>
      <c r="H62" s="36" t="str">
        <f aca="false">IF(G62="n-c","n-c",SUM(G$9:$G62)-SUM(I$9:$I61))</f>
        <v>n-c</v>
      </c>
      <c r="I62" s="37" t="str">
        <f aca="false">IF(H62="n-c","n-c",IF(H62&gt;0.01,0.01,IF(H62&lt;-0.01,-0.01,0)))</f>
        <v>n-c</v>
      </c>
      <c r="J62" s="38" t="str">
        <f aca="false">IF(I62="n-c","n-c",ROUND(F62,2)+I62)</f>
        <v>n-c</v>
      </c>
      <c r="K62" s="39" t="str">
        <f aca="true">IF(B62="n-c","n-c",IF(B62=$K$3,$K$4,IF(B62=$G$4,D62,ROUND(IF($E$3="standard",IF(B62&gt;$K$3,-PPMT($G$3,B62-$K$3,$G$4-$K$3,OFFSET($B$7,MATCH($K$3,$B$8:$B$68),3)),-PPMT($G$3,B62,$G$4,$C$3)+IF(B62=$K$3,$K$4*$K$5,0)),IF($E$3="linear",IF(B62&gt;$K$3,OFFSET($B$7,MATCH($K$3,$B$8:$B$68),3)/($G$4-$K$3),$C$3/$G$4),IF(B62=$G$4,$C$3-$K$4,0))),2))))</f>
        <v>n-c</v>
      </c>
      <c r="L62" s="40" t="str">
        <f aca="false">IF(B62="n-c","n-c",SUM($K$9:K62))</f>
        <v>n-c</v>
      </c>
      <c r="M62" s="40" t="str">
        <f aca="false">IF(B62="n-c","n-c",SUM($J$9:J62))</f>
        <v>n-c</v>
      </c>
      <c r="N62" s="30" t="str">
        <f aca="false">IF(B62="n-c","n-c",J62+K62)</f>
        <v>n-c</v>
      </c>
      <c r="O62" s="30" t="n">
        <f aca="false">IF(B62&lt;$K$3,N62,IF(B62=$K$3,$K$4+J62+$K$4*$K$5,0))</f>
        <v>0</v>
      </c>
      <c r="P62" s="41"/>
      <c r="Q62" s="32" t="str">
        <f aca="false">IF(ISERROR(IF(Q61+1&lt;=$G$4,Q61+1,"n-c")),"n-c",IF(Q61+1&lt;=$G$4,Q61+1,"n-c"))</f>
        <v>n-c</v>
      </c>
      <c r="R62" s="33" t="str">
        <f aca="false">IF(Q62&lt;&gt;"n-c",IF($E$4="mensuel",EDATE($E$5,Q62),IF($E$4="trimestriel",EDATE($E$5,3*Q62),IF($E$4="semestriel",EDATE($E$5,6*Q62),EDATE($E$5,12*Q62)))),"n-c")</f>
        <v>n-c</v>
      </c>
      <c r="S62" s="34" t="str">
        <f aca="false">IF(Q62="n-c","n-c",T61)</f>
        <v>n-c</v>
      </c>
      <c r="T62" s="34" t="str">
        <f aca="false">IF(Q62="n-c","n-c",S62-Z62)</f>
        <v>n-c</v>
      </c>
      <c r="U62" s="35" t="str">
        <f aca="false">IF(Q62&lt;&gt;"n-c",IF($E$3="standard",-IPMT($G$3,Q62,$G$4,$C$3),IF($E$3="linear",S62*$G$3,S62*$G$3)),"n-c")</f>
        <v>n-c</v>
      </c>
      <c r="V62" s="36" t="str">
        <f aca="false">IF(ISERROR(U62-ROUND(U62,2)),"n-c",U62-ROUND(U62,2))</f>
        <v>n-c</v>
      </c>
      <c r="W62" s="36" t="str">
        <f aca="false">IF(V62="n-c","n-c",SUM($V$9:V62)-SUM($X$9:X61))</f>
        <v>n-c</v>
      </c>
      <c r="X62" s="37" t="str">
        <f aca="false">IF(W62="n-c","n-c",IF(W62&gt;0.01,0.01,IF(W62&lt;-0.01,-0.01,0)))</f>
        <v>n-c</v>
      </c>
      <c r="Y62" s="38" t="str">
        <f aca="false">IF(X62="n-c","n-c",ROUND(U62,2)+X62)</f>
        <v>n-c</v>
      </c>
      <c r="Z62" s="39" t="str">
        <f aca="false">IF(Q62="n-c","n-c",IF(Q62=$G$4,S62,ROUND(IF($E$3="standard",-PPMT($G$3,Q62,$G$4,$C$3),IF($E$3="linear",$C$3/$G$4,IF(Q62=$G$4,$C$3,0))),2)))</f>
        <v>n-c</v>
      </c>
      <c r="AA62" s="40" t="str">
        <f aca="false">IF(Q62="n-c","n-c",SUM($Z$9:Z62))</f>
        <v>n-c</v>
      </c>
      <c r="AB62" s="40" t="str">
        <f aca="false">IF(Q62="n-c","n-c",SUM($Y$9:Y62))</f>
        <v>n-c</v>
      </c>
      <c r="AC62" s="30" t="str">
        <f aca="false">IF(Q62="n-c","n-c",Y62+Z62)</f>
        <v>n-c</v>
      </c>
    </row>
    <row r="63" customFormat="false" ht="16" hidden="false" customHeight="false" outlineLevel="0" collapsed="false">
      <c r="B63" s="32" t="str">
        <f aca="false">IF(ISERROR(IF(B62+1&lt;=$G$4,B62+1,"n-c")),"n-c",IF(B62+1&lt;=$G$4,B62+1,"n-c"))</f>
        <v>n-c</v>
      </c>
      <c r="C63" s="33" t="str">
        <f aca="false">IF(B63&lt;&gt;"n-c",IF($E$4="mensuel",EDATE($E$5,B63),IF($E$4="trimestriel",EDATE($E$5,3*B63),IF($E$4="semestriel",EDATE($E$5,6*B63),EDATE($E$5,12*B63)))),"n-c")</f>
        <v>n-c</v>
      </c>
      <c r="D63" s="34" t="str">
        <f aca="false">IF(B63="n-c","n-c",E62)</f>
        <v>n-c</v>
      </c>
      <c r="E63" s="34" t="str">
        <f aca="false">IF(B63="n-c","n-c",IF(B63=$K$3,D63-$K$4,D63-K63))</f>
        <v>n-c</v>
      </c>
      <c r="F63" s="35" t="str">
        <f aca="true">IF(B63&lt;&gt;"n-c",IF($E$3="standard",IF(B63&gt;$K$3,-IPMT($G$3,B63-$K$3,$G$4-$K$3,OFFSET($B$7,MATCH($K$3,$B$8:$B$68),3)),-IPMT($G$3,B63,$G$4,$C$3)+IF(B63=$K$3,$K$4*$K$5,0)),IF($E$3="linear",D63*$G$3,D63*$G$3)+IF(B63=$K$3,$K$4*$K$5,0)),"n-c")</f>
        <v>n-c</v>
      </c>
      <c r="G63" s="36" t="str">
        <f aca="false">IF(ISERROR(F63-ROUND(F63,2)),"n-c",F63-ROUND(F63,2))</f>
        <v>n-c</v>
      </c>
      <c r="H63" s="36" t="str">
        <f aca="false">IF(G63="n-c","n-c",SUM(G$9:$G63)-SUM(I$9:$I62))</f>
        <v>n-c</v>
      </c>
      <c r="I63" s="37" t="str">
        <f aca="false">IF(H63="n-c","n-c",IF(H63&gt;0.01,0.01,IF(H63&lt;-0.01,-0.01,0)))</f>
        <v>n-c</v>
      </c>
      <c r="J63" s="38" t="str">
        <f aca="false">IF(I63="n-c","n-c",ROUND(F63,2)+I63)</f>
        <v>n-c</v>
      </c>
      <c r="K63" s="39" t="str">
        <f aca="true">IF(B63="n-c","n-c",IF(B63=$K$3,$K$4,IF(B63=$G$4,D63,ROUND(IF($E$3="standard",IF(B63&gt;$K$3,-PPMT($G$3,B63-$K$3,$G$4-$K$3,OFFSET($B$7,MATCH($K$3,$B$8:$B$68),3)),-PPMT($G$3,B63,$G$4,$C$3)+IF(B63=$K$3,$K$4*$K$5,0)),IF($E$3="linear",IF(B63&gt;$K$3,OFFSET($B$7,MATCH($K$3,$B$8:$B$68),3)/($G$4-$K$3),$C$3/$G$4),IF(B63=$G$4,$C$3-$K$4,0))),2))))</f>
        <v>n-c</v>
      </c>
      <c r="L63" s="40" t="str">
        <f aca="false">IF(B63="n-c","n-c",SUM($K$9:K63))</f>
        <v>n-c</v>
      </c>
      <c r="M63" s="40" t="str">
        <f aca="false">IF(B63="n-c","n-c",SUM($J$9:J63))</f>
        <v>n-c</v>
      </c>
      <c r="N63" s="30" t="str">
        <f aca="false">IF(B63="n-c","n-c",J63+K63)</f>
        <v>n-c</v>
      </c>
      <c r="O63" s="30" t="n">
        <f aca="false">IF(B63&lt;$K$3,N63,IF(B63=$K$3,$K$4+J63+$K$4*$K$5,0))</f>
        <v>0</v>
      </c>
      <c r="P63" s="41"/>
      <c r="Q63" s="32" t="str">
        <f aca="false">IF(ISERROR(IF(Q62+1&lt;=$G$4,Q62+1,"n-c")),"n-c",IF(Q62+1&lt;=$G$4,Q62+1,"n-c"))</f>
        <v>n-c</v>
      </c>
      <c r="R63" s="33" t="str">
        <f aca="false">IF(Q63&lt;&gt;"n-c",IF($E$4="mensuel",EDATE($E$5,Q63),IF($E$4="trimestriel",EDATE($E$5,3*Q63),IF($E$4="semestriel",EDATE($E$5,6*Q63),EDATE($E$5,12*Q63)))),"n-c")</f>
        <v>n-c</v>
      </c>
      <c r="S63" s="34" t="str">
        <f aca="false">IF(Q63="n-c","n-c",T62)</f>
        <v>n-c</v>
      </c>
      <c r="T63" s="34" t="str">
        <f aca="false">IF(Q63="n-c","n-c",S63-Z63)</f>
        <v>n-c</v>
      </c>
      <c r="U63" s="35" t="str">
        <f aca="false">IF(Q63&lt;&gt;"n-c",IF($E$3="standard",-IPMT($G$3,Q63,$G$4,$C$3),IF($E$3="linear",S63*$G$3,S63*$G$3)),"n-c")</f>
        <v>n-c</v>
      </c>
      <c r="V63" s="36" t="str">
        <f aca="false">IF(ISERROR(U63-ROUND(U63,2)),"n-c",U63-ROUND(U63,2))</f>
        <v>n-c</v>
      </c>
      <c r="W63" s="36" t="str">
        <f aca="false">IF(V63="n-c","n-c",SUM($V$9:V63)-SUM($X$9:X62))</f>
        <v>n-c</v>
      </c>
      <c r="X63" s="37" t="str">
        <f aca="false">IF(W63="n-c","n-c",IF(W63&gt;0.01,0.01,IF(W63&lt;-0.01,-0.01,0)))</f>
        <v>n-c</v>
      </c>
      <c r="Y63" s="38" t="str">
        <f aca="false">IF(X63="n-c","n-c",ROUND(U63,2)+X63)</f>
        <v>n-c</v>
      </c>
      <c r="Z63" s="39" t="str">
        <f aca="false">IF(Q63="n-c","n-c",IF(Q63=$G$4,S63,ROUND(IF($E$3="standard",-PPMT($G$3,Q63,$G$4,$C$3),IF($E$3="linear",$C$3/$G$4,IF(Q63=$G$4,$C$3,0))),2)))</f>
        <v>n-c</v>
      </c>
      <c r="AA63" s="40" t="str">
        <f aca="false">IF(Q63="n-c","n-c",SUM($Z$9:Z63))</f>
        <v>n-c</v>
      </c>
      <c r="AB63" s="40" t="str">
        <f aca="false">IF(Q63="n-c","n-c",SUM($Y$9:Y63))</f>
        <v>n-c</v>
      </c>
      <c r="AC63" s="30" t="str">
        <f aca="false">IF(Q63="n-c","n-c",Y63+Z63)</f>
        <v>n-c</v>
      </c>
    </row>
    <row r="64" customFormat="false" ht="16" hidden="false" customHeight="false" outlineLevel="0" collapsed="false">
      <c r="B64" s="32" t="str">
        <f aca="false">IF(ISERROR(IF(B63+1&lt;=$G$4,B63+1,"n-c")),"n-c",IF(B63+1&lt;=$G$4,B63+1,"n-c"))</f>
        <v>n-c</v>
      </c>
      <c r="C64" s="33" t="str">
        <f aca="false">IF(B64&lt;&gt;"n-c",IF($E$4="mensuel",EDATE($E$5,B64),IF($E$4="trimestriel",EDATE($E$5,3*B64),IF($E$4="semestriel",EDATE($E$5,6*B64),EDATE($E$5,12*B64)))),"n-c")</f>
        <v>n-c</v>
      </c>
      <c r="D64" s="34" t="str">
        <f aca="false">IF(B64="n-c","n-c",E63)</f>
        <v>n-c</v>
      </c>
      <c r="E64" s="34" t="str">
        <f aca="false">IF(B64="n-c","n-c",IF(B64=$K$3,D64-$K$4,D64-K64))</f>
        <v>n-c</v>
      </c>
      <c r="F64" s="35" t="str">
        <f aca="true">IF(B64&lt;&gt;"n-c",IF($E$3="standard",IF(B64&gt;$K$3,-IPMT($G$3,B64-$K$3,$G$4-$K$3,OFFSET($B$7,MATCH($K$3,$B$8:$B$68),3)),-IPMT($G$3,B64,$G$4,$C$3)+IF(B64=$K$3,$K$4*$K$5,0)),IF($E$3="linear",D64*$G$3,D64*$G$3)+IF(B64=$K$3,$K$4*$K$5,0)),"n-c")</f>
        <v>n-c</v>
      </c>
      <c r="G64" s="36" t="str">
        <f aca="false">IF(ISERROR(F64-ROUND(F64,2)),"n-c",F64-ROUND(F64,2))</f>
        <v>n-c</v>
      </c>
      <c r="H64" s="36" t="str">
        <f aca="false">IF(G64="n-c","n-c",SUM(G$9:$G64)-SUM(I$9:$I63))</f>
        <v>n-c</v>
      </c>
      <c r="I64" s="37" t="str">
        <f aca="false">IF(H64="n-c","n-c",IF(H64&gt;0.01,0.01,IF(H64&lt;-0.01,-0.01,0)))</f>
        <v>n-c</v>
      </c>
      <c r="J64" s="38" t="str">
        <f aca="false">IF(I64="n-c","n-c",ROUND(F64,2)+I64)</f>
        <v>n-c</v>
      </c>
      <c r="K64" s="39" t="str">
        <f aca="true">IF(B64="n-c","n-c",IF(B64=$K$3,$K$4,IF(B64=$G$4,D64,ROUND(IF($E$3="standard",IF(B64&gt;$K$3,-PPMT($G$3,B64-$K$3,$G$4-$K$3,OFFSET($B$7,MATCH($K$3,$B$8:$B$68),3)),-PPMT($G$3,B64,$G$4,$C$3)+IF(B64=$K$3,$K$4*$K$5,0)),IF($E$3="linear",IF(B64&gt;$K$3,OFFSET($B$7,MATCH($K$3,$B$8:$B$68),3)/($G$4-$K$3),$C$3/$G$4),IF(B64=$G$4,$C$3-$K$4,0))),2))))</f>
        <v>n-c</v>
      </c>
      <c r="L64" s="40" t="str">
        <f aca="false">IF(B64="n-c","n-c",SUM($K$9:K64))</f>
        <v>n-c</v>
      </c>
      <c r="M64" s="40" t="str">
        <f aca="false">IF(B64="n-c","n-c",SUM($J$9:J64))</f>
        <v>n-c</v>
      </c>
      <c r="N64" s="30" t="str">
        <f aca="false">IF(B64="n-c","n-c",J64+K64)</f>
        <v>n-c</v>
      </c>
      <c r="O64" s="30" t="n">
        <f aca="false">IF(B64&lt;$K$3,N64,IF(B64=$K$3,$K$4+J64+$K$4*$K$5,0))</f>
        <v>0</v>
      </c>
      <c r="P64" s="41"/>
      <c r="Q64" s="32" t="str">
        <f aca="false">IF(ISERROR(IF(Q63+1&lt;=$G$4,Q63+1,"n-c")),"n-c",IF(Q63+1&lt;=$G$4,Q63+1,"n-c"))</f>
        <v>n-c</v>
      </c>
      <c r="R64" s="33" t="str">
        <f aca="false">IF(Q64&lt;&gt;"n-c",IF($E$4="mensuel",EDATE($E$5,Q64),IF($E$4="trimestriel",EDATE($E$5,3*Q64),IF($E$4="semestriel",EDATE($E$5,6*Q64),EDATE($E$5,12*Q64)))),"n-c")</f>
        <v>n-c</v>
      </c>
      <c r="S64" s="34" t="str">
        <f aca="false">IF(Q64="n-c","n-c",T63)</f>
        <v>n-c</v>
      </c>
      <c r="T64" s="34" t="str">
        <f aca="false">IF(Q64="n-c","n-c",S64-Z64)</f>
        <v>n-c</v>
      </c>
      <c r="U64" s="35" t="str">
        <f aca="false">IF(Q64&lt;&gt;"n-c",IF($E$3="standard",-IPMT($G$3,Q64,$G$4,$C$3),IF($E$3="linear",S64*$G$3,S64*$G$3)),"n-c")</f>
        <v>n-c</v>
      </c>
      <c r="V64" s="36" t="str">
        <f aca="false">IF(ISERROR(U64-ROUND(U64,2)),"n-c",U64-ROUND(U64,2))</f>
        <v>n-c</v>
      </c>
      <c r="W64" s="36" t="str">
        <f aca="false">IF(V64="n-c","n-c",SUM($V$9:V64)-SUM($X$9:X63))</f>
        <v>n-c</v>
      </c>
      <c r="X64" s="37" t="str">
        <f aca="false">IF(W64="n-c","n-c",IF(W64&gt;0.01,0.01,IF(W64&lt;-0.01,-0.01,0)))</f>
        <v>n-c</v>
      </c>
      <c r="Y64" s="38" t="str">
        <f aca="false">IF(X64="n-c","n-c",ROUND(U64,2)+X64)</f>
        <v>n-c</v>
      </c>
      <c r="Z64" s="39" t="str">
        <f aca="false">IF(Q64="n-c","n-c",IF(Q64=$G$4,S64,ROUND(IF($E$3="standard",-PPMT($G$3,Q64,$G$4,$C$3),IF($E$3="linear",$C$3/$G$4,IF(Q64=$G$4,$C$3,0))),2)))</f>
        <v>n-c</v>
      </c>
      <c r="AA64" s="40" t="str">
        <f aca="false">IF(Q64="n-c","n-c",SUM($Z$9:Z64))</f>
        <v>n-c</v>
      </c>
      <c r="AB64" s="40" t="str">
        <f aca="false">IF(Q64="n-c","n-c",SUM($Y$9:Y64))</f>
        <v>n-c</v>
      </c>
      <c r="AC64" s="30" t="str">
        <f aca="false">IF(Q64="n-c","n-c",Y64+Z64)</f>
        <v>n-c</v>
      </c>
    </row>
    <row r="65" customFormat="false" ht="16" hidden="false" customHeight="false" outlineLevel="0" collapsed="false">
      <c r="B65" s="32" t="str">
        <f aca="false">IF(ISERROR(IF(B64+1&lt;=$G$4,B64+1,"n-c")),"n-c",IF(B64+1&lt;=$G$4,B64+1,"n-c"))</f>
        <v>n-c</v>
      </c>
      <c r="C65" s="33" t="str">
        <f aca="false">IF(B65&lt;&gt;"n-c",IF($E$4="mensuel",EDATE($E$5,B65),IF($E$4="trimestriel",EDATE($E$5,3*B65),IF($E$4="semestriel",EDATE($E$5,6*B65),EDATE($E$5,12*B65)))),"n-c")</f>
        <v>n-c</v>
      </c>
      <c r="D65" s="34" t="str">
        <f aca="false">IF(B65="n-c","n-c",E64)</f>
        <v>n-c</v>
      </c>
      <c r="E65" s="34" t="str">
        <f aca="false">IF(B65="n-c","n-c",IF(B65=$K$3,D65-$K$4,D65-K65))</f>
        <v>n-c</v>
      </c>
      <c r="F65" s="35" t="str">
        <f aca="true">IF(B65&lt;&gt;"n-c",IF($E$3="standard",IF(B65&gt;$K$3,-IPMT($G$3,B65-$K$3,$G$4-$K$3,OFFSET($B$7,MATCH($K$3,$B$8:$B$68),3)),-IPMT($G$3,B65,$G$4,$C$3)+IF(B65=$K$3,$K$4*$K$5,0)),IF($E$3="linear",D65*$G$3,D65*$G$3)+IF(B65=$K$3,$K$4*$K$5,0)),"n-c")</f>
        <v>n-c</v>
      </c>
      <c r="G65" s="36" t="str">
        <f aca="false">IF(ISERROR(F65-ROUND(F65,2)),"n-c",F65-ROUND(F65,2))</f>
        <v>n-c</v>
      </c>
      <c r="H65" s="36" t="str">
        <f aca="false">IF(G65="n-c","n-c",SUM(G$9:$G65)-SUM(I$9:$I64))</f>
        <v>n-c</v>
      </c>
      <c r="I65" s="37" t="str">
        <f aca="false">IF(H65="n-c","n-c",IF(H65&gt;0.01,0.01,IF(H65&lt;-0.01,-0.01,0)))</f>
        <v>n-c</v>
      </c>
      <c r="J65" s="38" t="str">
        <f aca="false">IF(I65="n-c","n-c",ROUND(F65,2)+I65)</f>
        <v>n-c</v>
      </c>
      <c r="K65" s="39" t="str">
        <f aca="true">IF(B65="n-c","n-c",IF(B65=$K$3,$K$4,IF(B65=$G$4,D65,ROUND(IF($E$3="standard",IF(B65&gt;$K$3,-PPMT($G$3,B65-$K$3,$G$4-$K$3,OFFSET($B$7,MATCH($K$3,$B$8:$B$68),3)),-PPMT($G$3,B65,$G$4,$C$3)+IF(B65=$K$3,$K$4*$K$5,0)),IF($E$3="linear",IF(B65&gt;$K$3,OFFSET($B$7,MATCH($K$3,$B$8:$B$68),3)/($G$4-$K$3),$C$3/$G$4),IF(B65=$G$4,$C$3-$K$4,0))),2))))</f>
        <v>n-c</v>
      </c>
      <c r="L65" s="40" t="str">
        <f aca="false">IF(B65="n-c","n-c",SUM($K$9:K65))</f>
        <v>n-c</v>
      </c>
      <c r="M65" s="40" t="str">
        <f aca="false">IF(B65="n-c","n-c",SUM($J$9:J65))</f>
        <v>n-c</v>
      </c>
      <c r="N65" s="30" t="str">
        <f aca="false">IF(B65="n-c","n-c",J65+K65)</f>
        <v>n-c</v>
      </c>
      <c r="O65" s="30" t="n">
        <f aca="false">IF(B65&lt;$K$3,N65,IF(B65=$K$3,$K$4+J65+$K$4*$K$5,0))</f>
        <v>0</v>
      </c>
      <c r="P65" s="41"/>
      <c r="Q65" s="32" t="str">
        <f aca="false">IF(ISERROR(IF(Q64+1&lt;=$G$4,Q64+1,"n-c")),"n-c",IF(Q64+1&lt;=$G$4,Q64+1,"n-c"))</f>
        <v>n-c</v>
      </c>
      <c r="R65" s="33" t="str">
        <f aca="false">IF(Q65&lt;&gt;"n-c",IF($E$4="mensuel",EDATE($E$5,Q65),IF($E$4="trimestriel",EDATE($E$5,3*Q65),IF($E$4="semestriel",EDATE($E$5,6*Q65),EDATE($E$5,12*Q65)))),"n-c")</f>
        <v>n-c</v>
      </c>
      <c r="S65" s="34" t="str">
        <f aca="false">IF(Q65="n-c","n-c",T64)</f>
        <v>n-c</v>
      </c>
      <c r="T65" s="34" t="str">
        <f aca="false">IF(Q65="n-c","n-c",S65-Z65)</f>
        <v>n-c</v>
      </c>
      <c r="U65" s="35" t="str">
        <f aca="false">IF(Q65&lt;&gt;"n-c",IF($E$3="standard",-IPMT($G$3,Q65,$G$4,$C$3),IF($E$3="linear",S65*$G$3,S65*$G$3)),"n-c")</f>
        <v>n-c</v>
      </c>
      <c r="V65" s="36" t="str">
        <f aca="false">IF(ISERROR(U65-ROUND(U65,2)),"n-c",U65-ROUND(U65,2))</f>
        <v>n-c</v>
      </c>
      <c r="W65" s="36" t="str">
        <f aca="false">IF(V65="n-c","n-c",SUM($V$9:V65)-SUM($X$9:X64))</f>
        <v>n-c</v>
      </c>
      <c r="X65" s="37" t="str">
        <f aca="false">IF(W65="n-c","n-c",IF(W65&gt;0.01,0.01,IF(W65&lt;-0.01,-0.01,0)))</f>
        <v>n-c</v>
      </c>
      <c r="Y65" s="38" t="str">
        <f aca="false">IF(X65="n-c","n-c",ROUND(U65,2)+X65)</f>
        <v>n-c</v>
      </c>
      <c r="Z65" s="39" t="str">
        <f aca="false">IF(Q65="n-c","n-c",IF(Q65=$G$4,S65,ROUND(IF($E$3="standard",-PPMT($G$3,Q65,$G$4,$C$3),IF($E$3="linear",$C$3/$G$4,IF(Q65=$G$4,$C$3,0))),2)))</f>
        <v>n-c</v>
      </c>
      <c r="AA65" s="40" t="str">
        <f aca="false">IF(Q65="n-c","n-c",SUM($Z$9:Z65))</f>
        <v>n-c</v>
      </c>
      <c r="AB65" s="40" t="str">
        <f aca="false">IF(Q65="n-c","n-c",SUM($Y$9:Y65))</f>
        <v>n-c</v>
      </c>
      <c r="AC65" s="30" t="str">
        <f aca="false">IF(Q65="n-c","n-c",Y65+Z65)</f>
        <v>n-c</v>
      </c>
    </row>
    <row r="66" customFormat="false" ht="16" hidden="false" customHeight="false" outlineLevel="0" collapsed="false">
      <c r="B66" s="32" t="str">
        <f aca="false">IF(ISERROR(IF(B65+1&lt;=$G$4,B65+1,"n-c")),"n-c",IF(B65+1&lt;=$G$4,B65+1,"n-c"))</f>
        <v>n-c</v>
      </c>
      <c r="C66" s="33" t="str">
        <f aca="false">IF(B66&lt;&gt;"n-c",IF($E$4="mensuel",EDATE($E$5,B66),IF($E$4="trimestriel",EDATE($E$5,3*B66),IF($E$4="semestriel",EDATE($E$5,6*B66),EDATE($E$5,12*B66)))),"n-c")</f>
        <v>n-c</v>
      </c>
      <c r="D66" s="34" t="str">
        <f aca="false">IF(B66="n-c","n-c",E65)</f>
        <v>n-c</v>
      </c>
      <c r="E66" s="34" t="str">
        <f aca="false">IF(B66="n-c","n-c",IF(B66=$K$3,D66-$K$4,D66-K66))</f>
        <v>n-c</v>
      </c>
      <c r="F66" s="35" t="str">
        <f aca="true">IF(B66&lt;&gt;"n-c",IF($E$3="standard",IF(B66&gt;$K$3,-IPMT($G$3,B66-$K$3,$G$4-$K$3,OFFSET($B$7,MATCH($K$3,$B$8:$B$68),3)),-IPMT($G$3,B66,$G$4,$C$3)+IF(B66=$K$3,$K$4*$K$5,0)),IF($E$3="linear",D66*$G$3,D66*$G$3)+IF(B66=$K$3,$K$4*$K$5,0)),"n-c")</f>
        <v>n-c</v>
      </c>
      <c r="G66" s="36" t="str">
        <f aca="false">IF(ISERROR(F66-ROUND(F66,2)),"n-c",F66-ROUND(F66,2))</f>
        <v>n-c</v>
      </c>
      <c r="H66" s="36" t="str">
        <f aca="false">IF(G66="n-c","n-c",SUM(G$9:$G66)-SUM(I$9:$I65))</f>
        <v>n-c</v>
      </c>
      <c r="I66" s="37" t="str">
        <f aca="false">IF(H66="n-c","n-c",IF(H66&gt;0.01,0.01,IF(H66&lt;-0.01,-0.01,0)))</f>
        <v>n-c</v>
      </c>
      <c r="J66" s="38" t="str">
        <f aca="false">IF(I66="n-c","n-c",ROUND(F66,2)+I66)</f>
        <v>n-c</v>
      </c>
      <c r="K66" s="39" t="str">
        <f aca="true">IF(B66="n-c","n-c",IF(B66=$K$3,$K$4,IF(B66=$G$4,D66,ROUND(IF($E$3="standard",IF(B66&gt;$K$3,-PPMT($G$3,B66-$K$3,$G$4-$K$3,OFFSET($B$7,MATCH($K$3,$B$8:$B$68),3)),-PPMT($G$3,B66,$G$4,$C$3)+IF(B66=$K$3,$K$4*$K$5,0)),IF($E$3="linear",IF(B66&gt;$K$3,OFFSET($B$7,MATCH($K$3,$B$8:$B$68),3)/($G$4-$K$3),$C$3/$G$4),IF(B66=$G$4,$C$3-$K$4,0))),2))))</f>
        <v>n-c</v>
      </c>
      <c r="L66" s="40" t="str">
        <f aca="false">IF(B66="n-c","n-c",SUM($K$9:K66))</f>
        <v>n-c</v>
      </c>
      <c r="M66" s="40" t="str">
        <f aca="false">IF(B66="n-c","n-c",SUM($J$9:J66))</f>
        <v>n-c</v>
      </c>
      <c r="N66" s="30" t="str">
        <f aca="false">IF(B66="n-c","n-c",J66+K66)</f>
        <v>n-c</v>
      </c>
      <c r="O66" s="30" t="n">
        <f aca="false">IF(B66&lt;$K$3,N66,IF(B66=$K$3,$K$4+J66+$K$4*$K$5,0))</f>
        <v>0</v>
      </c>
      <c r="P66" s="41"/>
      <c r="Q66" s="32" t="str">
        <f aca="false">IF(ISERROR(IF(Q65+1&lt;=$G$4,Q65+1,"n-c")),"n-c",IF(Q65+1&lt;=$G$4,Q65+1,"n-c"))</f>
        <v>n-c</v>
      </c>
      <c r="R66" s="33" t="str">
        <f aca="false">IF(Q66&lt;&gt;"n-c",IF($E$4="mensuel",EDATE($E$5,Q66),IF($E$4="trimestriel",EDATE($E$5,3*Q66),IF($E$4="semestriel",EDATE($E$5,6*Q66),EDATE($E$5,12*Q66)))),"n-c")</f>
        <v>n-c</v>
      </c>
      <c r="S66" s="34" t="str">
        <f aca="false">IF(Q66="n-c","n-c",T65)</f>
        <v>n-c</v>
      </c>
      <c r="T66" s="34" t="str">
        <f aca="false">IF(Q66="n-c","n-c",S66-Z66)</f>
        <v>n-c</v>
      </c>
      <c r="U66" s="35" t="str">
        <f aca="false">IF(Q66&lt;&gt;"n-c",IF($E$3="standard",-IPMT($G$3,Q66,$G$4,$C$3),IF($E$3="linear",S66*$G$3,S66*$G$3)),"n-c")</f>
        <v>n-c</v>
      </c>
      <c r="V66" s="36" t="str">
        <f aca="false">IF(ISERROR(U66-ROUND(U66,2)),"n-c",U66-ROUND(U66,2))</f>
        <v>n-c</v>
      </c>
      <c r="W66" s="36" t="str">
        <f aca="false">IF(V66="n-c","n-c",SUM($V$9:V66)-SUM($X$9:X65))</f>
        <v>n-c</v>
      </c>
      <c r="X66" s="37" t="str">
        <f aca="false">IF(W66="n-c","n-c",IF(W66&gt;0.01,0.01,IF(W66&lt;-0.01,-0.01,0)))</f>
        <v>n-c</v>
      </c>
      <c r="Y66" s="38" t="str">
        <f aca="false">IF(X66="n-c","n-c",ROUND(U66,2)+X66)</f>
        <v>n-c</v>
      </c>
      <c r="Z66" s="39" t="str">
        <f aca="false">IF(Q66="n-c","n-c",IF(Q66=$G$4,S66,ROUND(IF($E$3="standard",-PPMT($G$3,Q66,$G$4,$C$3),IF($E$3="linear",$C$3/$G$4,IF(Q66=$G$4,$C$3,0))),2)))</f>
        <v>n-c</v>
      </c>
      <c r="AA66" s="40" t="str">
        <f aca="false">IF(Q66="n-c","n-c",SUM($Z$9:Z66))</f>
        <v>n-c</v>
      </c>
      <c r="AB66" s="40" t="str">
        <f aca="false">IF(Q66="n-c","n-c",SUM($Y$9:Y66))</f>
        <v>n-c</v>
      </c>
      <c r="AC66" s="30" t="str">
        <f aca="false">IF(Q66="n-c","n-c",Y66+Z66)</f>
        <v>n-c</v>
      </c>
    </row>
    <row r="67" customFormat="false" ht="16" hidden="false" customHeight="false" outlineLevel="0" collapsed="false">
      <c r="B67" s="32" t="str">
        <f aca="false">IF(ISERROR(IF(B66+1&lt;=$G$4,B66+1,"n-c")),"n-c",IF(B66+1&lt;=$G$4,B66+1,"n-c"))</f>
        <v>n-c</v>
      </c>
      <c r="C67" s="33" t="str">
        <f aca="false">IF(B67&lt;&gt;"n-c",IF($E$4="mensuel",EDATE($E$5,B67),IF($E$4="trimestriel",EDATE($E$5,3*B67),IF($E$4="semestriel",EDATE($E$5,6*B67),EDATE($E$5,12*B67)))),"n-c")</f>
        <v>n-c</v>
      </c>
      <c r="D67" s="34" t="str">
        <f aca="false">IF(B67="n-c","n-c",E66)</f>
        <v>n-c</v>
      </c>
      <c r="E67" s="34" t="str">
        <f aca="false">IF(B67="n-c","n-c",IF(B67=$K$3,D67-$K$4,D67-K67))</f>
        <v>n-c</v>
      </c>
      <c r="F67" s="35" t="str">
        <f aca="true">IF(B67&lt;&gt;"n-c",IF($E$3="standard",IF(B67&gt;$K$3,-IPMT($G$3,B67-$K$3,$G$4-$K$3,OFFSET($B$7,MATCH($K$3,$B$8:$B$68),3)),-IPMT($G$3,B67,$G$4,$C$3)+IF(B67=$K$3,$K$4*$K$5,0)),IF($E$3="linear",D67*$G$3,D67*$G$3)+IF(B67=$K$3,$K$4*$K$5,0)),"n-c")</f>
        <v>n-c</v>
      </c>
      <c r="G67" s="36" t="str">
        <f aca="false">IF(ISERROR(F67-ROUND(F67,2)),"n-c",F67-ROUND(F67,2))</f>
        <v>n-c</v>
      </c>
      <c r="H67" s="36" t="str">
        <f aca="false">IF(G67="n-c","n-c",SUM(G$9:$G67)-SUM(I$9:$I66))</f>
        <v>n-c</v>
      </c>
      <c r="I67" s="37" t="str">
        <f aca="false">IF(H67="n-c","n-c",IF(H67&gt;0.01,0.01,IF(H67&lt;-0.01,-0.01,0)))</f>
        <v>n-c</v>
      </c>
      <c r="J67" s="38" t="str">
        <f aca="false">IF(I67="n-c","n-c",ROUND(F67,2)+I67)</f>
        <v>n-c</v>
      </c>
      <c r="K67" s="39" t="str">
        <f aca="true">IF(B67="n-c","n-c",IF(B67=$K$3,$K$4,IF(B67=$G$4,D67,ROUND(IF($E$3="standard",IF(B67&gt;$K$3,-PPMT($G$3,B67-$K$3,$G$4-$K$3,OFFSET($B$7,MATCH($K$3,$B$8:$B$68),3)),-PPMT($G$3,B67,$G$4,$C$3)+IF(B67=$K$3,$K$4*$K$5,0)),IF($E$3="linear",IF(B67&gt;$K$3,OFFSET($B$7,MATCH($K$3,$B$8:$B$68),3)/($G$4-$K$3),$C$3/$G$4),IF(B67=$G$4,$C$3-$K$4,0))),2))))</f>
        <v>n-c</v>
      </c>
      <c r="L67" s="40" t="str">
        <f aca="false">IF(B67="n-c","n-c",SUM($K$9:K67))</f>
        <v>n-c</v>
      </c>
      <c r="M67" s="40" t="str">
        <f aca="false">IF(B67="n-c","n-c",SUM($J$9:J67))</f>
        <v>n-c</v>
      </c>
      <c r="N67" s="30" t="str">
        <f aca="false">IF(B67="n-c","n-c",J67+K67)</f>
        <v>n-c</v>
      </c>
      <c r="O67" s="30" t="n">
        <f aca="false">IF(B67&lt;$K$3,N67,IF(B67=$K$3,$K$4+J67+$K$4*$K$5,0))</f>
        <v>0</v>
      </c>
      <c r="P67" s="41"/>
      <c r="Q67" s="32" t="str">
        <f aca="false">IF(ISERROR(IF(Q66+1&lt;=$G$4,Q66+1,"n-c")),"n-c",IF(Q66+1&lt;=$G$4,Q66+1,"n-c"))</f>
        <v>n-c</v>
      </c>
      <c r="R67" s="33" t="str">
        <f aca="false">IF(Q67&lt;&gt;"n-c",IF($E$4="mensuel",EDATE($E$5,Q67),IF($E$4="trimestriel",EDATE($E$5,3*Q67),IF($E$4="semestriel",EDATE($E$5,6*Q67),EDATE($E$5,12*Q67)))),"n-c")</f>
        <v>n-c</v>
      </c>
      <c r="S67" s="34" t="str">
        <f aca="false">IF(Q67="n-c","n-c",T66)</f>
        <v>n-c</v>
      </c>
      <c r="T67" s="34" t="str">
        <f aca="false">IF(Q67="n-c","n-c",S67-Z67)</f>
        <v>n-c</v>
      </c>
      <c r="U67" s="35" t="str">
        <f aca="false">IF(Q67&lt;&gt;"n-c",IF($E$3="standard",-IPMT($G$3,Q67,$G$4,$C$3),IF($E$3="linear",S67*$G$3,S67*$G$3)),"n-c")</f>
        <v>n-c</v>
      </c>
      <c r="V67" s="36" t="str">
        <f aca="false">IF(ISERROR(U67-ROUND(U67,2)),"n-c",U67-ROUND(U67,2))</f>
        <v>n-c</v>
      </c>
      <c r="W67" s="36" t="str">
        <f aca="false">IF(V67="n-c","n-c",SUM($V$9:V67)-SUM($X$9:X66))</f>
        <v>n-c</v>
      </c>
      <c r="X67" s="37" t="str">
        <f aca="false">IF(W67="n-c","n-c",IF(W67&gt;0.01,0.01,IF(W67&lt;-0.01,-0.01,0)))</f>
        <v>n-c</v>
      </c>
      <c r="Y67" s="38" t="str">
        <f aca="false">IF(X67="n-c","n-c",ROUND(U67,2)+X67)</f>
        <v>n-c</v>
      </c>
      <c r="Z67" s="39" t="str">
        <f aca="false">IF(Q67="n-c","n-c",IF(Q67=$G$4,S67,ROUND(IF($E$3="standard",-PPMT($G$3,Q67,$G$4,$C$3),IF($E$3="linear",$C$3/$G$4,IF(Q67=$G$4,$C$3,0))),2)))</f>
        <v>n-c</v>
      </c>
      <c r="AA67" s="40" t="str">
        <f aca="false">IF(Q67="n-c","n-c",SUM($Z$9:Z67))</f>
        <v>n-c</v>
      </c>
      <c r="AB67" s="40" t="str">
        <f aca="false">IF(Q67="n-c","n-c",SUM($Y$9:Y67))</f>
        <v>n-c</v>
      </c>
      <c r="AC67" s="30" t="str">
        <f aca="false">IF(Q67="n-c","n-c",Y67+Z67)</f>
        <v>n-c</v>
      </c>
    </row>
    <row r="68" customFormat="false" ht="17" hidden="false" customHeight="false" outlineLevel="0" collapsed="false">
      <c r="B68" s="32" t="str">
        <f aca="false">IF(ISERROR(IF(B67+1&lt;=$G$4,B67+1,"n-c")),"n-c",IF(B67+1&lt;=$G$4,B67+1,"n-c"))</f>
        <v>n-c</v>
      </c>
      <c r="C68" s="33" t="str">
        <f aca="false">IF(B68&lt;&gt;"n-c",IF($E$4="mensuel",EDATE($E$5,B68),IF($E$4="trimestriel",EDATE($E$5,3*B68),IF($E$4="semestriel",EDATE($E$5,6*B68),EDATE($E$5,12*B68)))),"n-c")</f>
        <v>n-c</v>
      </c>
      <c r="D68" s="42" t="str">
        <f aca="false">IF(B68="n-c","n-c",E67)</f>
        <v>n-c</v>
      </c>
      <c r="E68" s="34" t="str">
        <f aca="false">IF(B68="n-c","n-c",IF(B68=$K$3,D68-$K$4,D68-K68))</f>
        <v>n-c</v>
      </c>
      <c r="F68" s="35" t="str">
        <f aca="true">IF(B68&lt;&gt;"n-c",IF($E$3="standard",IF(B68&gt;$K$3,-IPMT($G$3,B68-$K$3,$G$4-$K$3,OFFSET($B$7,MATCH($K$3,$B$8:$B$68),3)),-IPMT($G$3,B68,$G$4,$C$3)+IF(B68=$K$3,$K$4*$K$5,0)),IF($E$3="linear",D68*$G$3,D68*$G$3)+IF(B68=$K$3,$K$4*$K$5,0)),"n-c")</f>
        <v>n-c</v>
      </c>
      <c r="G68" s="36" t="str">
        <f aca="false">IF(ISERROR(F68-ROUND(F68,2)),"n-c",F68-ROUND(F68,2))</f>
        <v>n-c</v>
      </c>
      <c r="H68" s="36" t="str">
        <f aca="false">IF(G68="n-c","n-c",SUM(G$9:$G68)-SUM(I$9:$I67))</f>
        <v>n-c</v>
      </c>
      <c r="I68" s="37" t="str">
        <f aca="false">IF(H68="n-c","n-c",IF(H68&gt;0.01,0.01,IF(H68&lt;-0.01,-0.01,0)))</f>
        <v>n-c</v>
      </c>
      <c r="J68" s="38" t="str">
        <f aca="false">IF(I68="n-c","n-c",ROUND(F68,2)+I68)</f>
        <v>n-c</v>
      </c>
      <c r="K68" s="39" t="str">
        <f aca="true">IF(B68="n-c","n-c",IF(B68=$K$3,$K$4,IF(B68=$G$4,D68,ROUND(IF($E$3="standard",IF(B68&gt;$K$3,-PPMT($G$3,B68-$K$3,$G$4-$K$3,OFFSET($B$7,MATCH($K$3,$B$8:$B$68),3)),-PPMT($G$3,B68,$G$4,$C$3)+IF(B68=$K$3,$K$4*$K$5,0)),IF($E$3="linear",IF(B68&gt;$K$3,OFFSET($B$7,MATCH($K$3,$B$8:$B$68),3)/($G$4-$K$3),$C$3/$G$4),IF(B68=$G$4,$C$3-$K$4,0))),2))))</f>
        <v>n-c</v>
      </c>
      <c r="L68" s="40" t="str">
        <f aca="false">IF(B68="n-c","n-c",SUM($K$9:K68))</f>
        <v>n-c</v>
      </c>
      <c r="M68" s="40" t="str">
        <f aca="false">IF(B68="n-c","n-c",SUM($J$9:J68))</f>
        <v>n-c</v>
      </c>
      <c r="N68" s="30" t="str">
        <f aca="false">IF(B68="n-c","n-c",J68+K68)</f>
        <v>n-c</v>
      </c>
      <c r="O68" s="30" t="n">
        <f aca="false">IF(B68&lt;$K$3,N68,IF(B68=$K$3,$K$4+J68+$K$4*$K$5,0))</f>
        <v>0</v>
      </c>
      <c r="P68" s="41"/>
      <c r="Q68" s="32" t="str">
        <f aca="false">IF(ISERROR(IF(Q67+1&lt;=$G$4,Q67+1,"n-c")),"n-c",IF(Q67+1&lt;=$G$4,Q67+1,"n-c"))</f>
        <v>n-c</v>
      </c>
      <c r="R68" s="33" t="str">
        <f aca="false">IF(Q68&lt;&gt;"n-c",IF($E$4="mensuel",EDATE($E$5,Q68),IF($E$4="trimestriel",EDATE($E$5,3*Q68),IF($E$4="semestriel",EDATE($E$5,6*Q68),EDATE($E$5,12*Q68)))),"n-c")</f>
        <v>n-c</v>
      </c>
      <c r="S68" s="42" t="str">
        <f aca="false">IF(Q68="n-c","n-c",T67)</f>
        <v>n-c</v>
      </c>
      <c r="T68" s="34" t="str">
        <f aca="false">IF(Q68="n-c","n-c",S68-Z68)</f>
        <v>n-c</v>
      </c>
      <c r="U68" s="35" t="str">
        <f aca="false">IF(Q68&lt;&gt;"n-c",IF($E$3="standard",-IPMT($G$3,Q68,$G$4,$C$3),IF($E$3="linear",S68*$G$3,S68*$G$3)),"n-c")</f>
        <v>n-c</v>
      </c>
      <c r="V68" s="36" t="str">
        <f aca="false">IF(ISERROR(U68-ROUND(U68,2)),"n-c",U68-ROUND(U68,2))</f>
        <v>n-c</v>
      </c>
      <c r="W68" s="36" t="str">
        <f aca="false">IF(V68="n-c","n-c",SUM($V$9:V68)-SUM($X$9:X67))</f>
        <v>n-c</v>
      </c>
      <c r="X68" s="37" t="str">
        <f aca="false">IF(W68="n-c","n-c",IF(W68&gt;0.01,0.01,IF(W68&lt;-0.01,-0.01,0)))</f>
        <v>n-c</v>
      </c>
      <c r="Y68" s="38" t="str">
        <f aca="false">IF(X68="n-c","n-c",ROUND(U68,2)+X68)</f>
        <v>n-c</v>
      </c>
      <c r="Z68" s="39" t="str">
        <f aca="false">IF(Q68="n-c","n-c",IF(Q68=$G$4,S68,ROUND(IF($E$3="standard",-PPMT($G$3,Q68,$G$4,$C$3),IF($E$3="linear",$C$3/$G$4,IF(Q68=$G$4,$C$3,0))),2)))</f>
        <v>n-c</v>
      </c>
      <c r="AA68" s="40" t="str">
        <f aca="false">IF(Q68="n-c","n-c",SUM($Z$9:Z68))</f>
        <v>n-c</v>
      </c>
      <c r="AB68" s="40" t="str">
        <f aca="false">IF(Q68="n-c","n-c",SUM($Y$9:Y68))</f>
        <v>n-c</v>
      </c>
      <c r="AC68" s="30" t="str">
        <f aca="false">IF(Q68="n-c","n-c",Y68+Z68)</f>
        <v>n-c</v>
      </c>
    </row>
    <row r="69" customFormat="false" ht="17" hidden="false" customHeight="false" outlineLevel="0" collapsed="false">
      <c r="B69" s="43" t="s">
        <v>26</v>
      </c>
      <c r="C69" s="44"/>
      <c r="D69" s="44"/>
      <c r="E69" s="44"/>
      <c r="F69" s="45" t="n">
        <f aca="false">SUM(F9:F68)</f>
        <v>6153.9265</v>
      </c>
      <c r="G69" s="45"/>
      <c r="H69" s="45"/>
      <c r="I69" s="45"/>
      <c r="J69" s="45" t="n">
        <f aca="false">SUM(J9:J68)</f>
        <v>6153.92</v>
      </c>
      <c r="K69" s="45" t="n">
        <f aca="false">SUM(K9:K68)</f>
        <v>55000</v>
      </c>
      <c r="L69" s="46"/>
      <c r="M69" s="46"/>
      <c r="N69" s="47" t="n">
        <f aca="false">SUM(N9:N68)</f>
        <v>61153.92</v>
      </c>
      <c r="O69" s="47"/>
      <c r="Q69" s="43" t="s">
        <v>26</v>
      </c>
      <c r="R69" s="44"/>
      <c r="S69" s="44"/>
      <c r="T69" s="44"/>
      <c r="U69" s="45" t="n">
        <f aca="false">SUM(U9:U68)</f>
        <v>8479.155</v>
      </c>
      <c r="V69" s="45"/>
      <c r="W69" s="45"/>
      <c r="X69" s="45"/>
      <c r="Y69" s="45" t="n">
        <f aca="false">SUM(Y9:Y68)</f>
        <v>8479.15</v>
      </c>
      <c r="Z69" s="45" t="n">
        <f aca="false">SUM(Z9:Z68)</f>
        <v>55000</v>
      </c>
      <c r="AA69" s="46"/>
      <c r="AB69" s="46"/>
      <c r="AC69" s="47" t="n">
        <f aca="false">SUM(AC9:AC68)</f>
        <v>63479.15</v>
      </c>
    </row>
  </sheetData>
  <mergeCells count="7">
    <mergeCell ref="A1:N1"/>
    <mergeCell ref="D8:E8"/>
    <mergeCell ref="G8:I8"/>
    <mergeCell ref="K8:M8"/>
    <mergeCell ref="S8:T8"/>
    <mergeCell ref="V8:X8"/>
    <mergeCell ref="Z8:AB8"/>
  </mergeCells>
  <dataValidations count="2">
    <dataValidation allowBlank="true" operator="between" showDropDown="false" showErrorMessage="true" showInputMessage="true" sqref="E3" type="list">
      <formula1>"standard,linear,in fine"</formula1>
      <formula2>0</formula2>
    </dataValidation>
    <dataValidation allowBlank="true" operator="between" showDropDown="false" showErrorMessage="true" showInputMessage="true" sqref="E4" type="list">
      <formula1>"mensuel,trimestriel,semestriel,annuel"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2018-05-04T13:02:09Z</dcterms:created>
  <dc:creator>François DESROZIERS</dc:creator>
  <dc:language>en-US</dc:language>
  <cp:lastModifiedBy>François DESROZIERS</cp:lastModifiedBy>
  <dcterms:modified xsi:type="dcterms:W3CDTF">2018-12-12T18:05:34Z</dcterms:modified>
  <cp:revision>0</cp:revision>
</cp:coreProperties>
</file>