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marsikovabarbora\Documents\GitHub\UC2-GIT\DOCUMENTS\UC2-Configurator\"/>
    </mc:Choice>
  </mc:AlternateContent>
  <xr:revisionPtr revIDLastSave="0" documentId="13_ncr:1_{E7991D19-66EF-4F46-857B-765D586723AF}" xr6:coauthVersionLast="45" xr6:coauthVersionMax="46" xr10:uidLastSave="{00000000-0000-0000-0000-000000000000}"/>
  <bookViews>
    <workbookView xWindow="-110" yWindow="-110" windowWidth="38620" windowHeight="21220" activeTab="1" xr2:uid="{00000000-000D-0000-FFFF-FFFF00000000}"/>
  </bookViews>
  <sheets>
    <sheet name="Complete overview" sheetId="1" r:id="rId1"/>
    <sheet name="v3" sheetId="5" r:id="rId2"/>
    <sheet name="Assemblies" sheetId="2" r:id="rId3"/>
    <sheet name="Modules" sheetId="3" r:id="rId4"/>
    <sheet name="Alternative vendors"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69" i="5" l="1"/>
  <c r="G65" i="5"/>
  <c r="G158" i="5" l="1"/>
  <c r="G145" i="5"/>
  <c r="G12" i="5" l="1"/>
  <c r="G8" i="5"/>
  <c r="G185" i="5"/>
  <c r="B187" i="5" s="1"/>
  <c r="B160" i="5"/>
  <c r="B147" i="5"/>
  <c r="B71" i="5"/>
  <c r="G172" i="5" l="1"/>
  <c r="B174" i="5" s="1"/>
  <c r="G34" i="5"/>
  <c r="B36" i="5" s="1"/>
  <c r="G162" i="5"/>
  <c r="B164" i="5" s="1"/>
  <c r="G18" i="5"/>
  <c r="B67" i="5"/>
  <c r="G114" i="5"/>
  <c r="B116" i="5" s="1"/>
  <c r="G55" i="5"/>
  <c r="B57" i="5" s="1"/>
  <c r="G110" i="5"/>
  <c r="B112" i="5" s="1"/>
  <c r="G48" i="5"/>
  <c r="B50" i="5" s="1"/>
  <c r="G137" i="5"/>
  <c r="B139" i="5" s="1"/>
  <c r="G23" i="5"/>
  <c r="B25" i="5" s="1"/>
  <c r="B17" i="5"/>
  <c r="G60" i="5"/>
  <c r="B62" i="5" s="1"/>
  <c r="G86" i="5"/>
  <c r="B88" i="5" s="1"/>
  <c r="G128" i="5"/>
  <c r="B130" i="5" s="1"/>
  <c r="B11" i="5"/>
  <c r="G38" i="5"/>
  <c r="G94" i="5"/>
  <c r="B96" i="5" s="1"/>
  <c r="G118" i="5"/>
  <c r="B120" i="5" s="1"/>
  <c r="G154" i="5"/>
  <c r="B156" i="5" s="1"/>
  <c r="G98" i="5"/>
  <c r="B100" i="5" s="1"/>
  <c r="G44" i="5"/>
  <c r="B46" i="5" s="1"/>
  <c r="G76" i="5"/>
  <c r="B78" i="5" s="1"/>
  <c r="E30" i="4"/>
  <c r="E29" i="4"/>
  <c r="E28" i="4"/>
  <c r="E27" i="4"/>
  <c r="E26" i="4"/>
  <c r="E25" i="4"/>
  <c r="G24" i="4"/>
  <c r="E24" i="4"/>
  <c r="G23" i="4"/>
  <c r="E23" i="4"/>
  <c r="G22" i="4"/>
  <c r="E22" i="4"/>
  <c r="G20" i="4"/>
  <c r="E20" i="4"/>
  <c r="E19" i="4"/>
  <c r="E16" i="4"/>
  <c r="G15" i="4"/>
  <c r="E15" i="4"/>
  <c r="G14" i="4"/>
  <c r="E14" i="4"/>
  <c r="E9" i="4"/>
  <c r="E6" i="4"/>
  <c r="E5" i="4"/>
  <c r="E4" i="4"/>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BC98" i="3"/>
  <c r="BB98" i="3"/>
  <c r="BB13" i="3" s="1"/>
  <c r="BB14" i="3" s="1"/>
  <c r="BA98" i="3"/>
  <c r="AZ98" i="3"/>
  <c r="AY98" i="3"/>
  <c r="AX98" i="3"/>
  <c r="AX13" i="3" s="1"/>
  <c r="AX14" i="3" s="1"/>
  <c r="AW98" i="3"/>
  <c r="AV98" i="3"/>
  <c r="AU98" i="3"/>
  <c r="AT98" i="3"/>
  <c r="AS98" i="3"/>
  <c r="AR98" i="3"/>
  <c r="AQ98" i="3"/>
  <c r="AP98" i="3"/>
  <c r="AP13" i="3" s="1"/>
  <c r="AP14" i="3" s="1"/>
  <c r="AO98" i="3"/>
  <c r="AN98" i="3"/>
  <c r="AM98" i="3"/>
  <c r="AL98" i="3"/>
  <c r="AL13" i="3" s="1"/>
  <c r="AL14" i="3" s="1"/>
  <c r="AK98" i="3"/>
  <c r="AJ98" i="3"/>
  <c r="AI98" i="3"/>
  <c r="AH98" i="3"/>
  <c r="AH13" i="3" s="1"/>
  <c r="AG98" i="3"/>
  <c r="AF98" i="3"/>
  <c r="AE98" i="3"/>
  <c r="AD98" i="3"/>
  <c r="AD13" i="3" s="1"/>
  <c r="AC98" i="3"/>
  <c r="AB98" i="3"/>
  <c r="AA98" i="3"/>
  <c r="Z98" i="3"/>
  <c r="Z13" i="3" s="1"/>
  <c r="Z14" i="3" s="1"/>
  <c r="Y98" i="3"/>
  <c r="X98" i="3"/>
  <c r="W98" i="3"/>
  <c r="V98" i="3"/>
  <c r="V13" i="3" s="1"/>
  <c r="V14" i="3" s="1"/>
  <c r="U98" i="3"/>
  <c r="T98" i="3"/>
  <c r="S98" i="3"/>
  <c r="R98" i="3"/>
  <c r="R13" i="3" s="1"/>
  <c r="R14" i="3" s="1"/>
  <c r="Q98" i="3"/>
  <c r="P98" i="3"/>
  <c r="O98" i="3"/>
  <c r="N98" i="3"/>
  <c r="N13" i="3" s="1"/>
  <c r="N14" i="3" s="1"/>
  <c r="M98" i="3"/>
  <c r="L98" i="3"/>
  <c r="K98" i="3"/>
  <c r="J98" i="3"/>
  <c r="J13" i="3" s="1"/>
  <c r="J14" i="3" s="1"/>
  <c r="I98" i="3"/>
  <c r="H98" i="3"/>
  <c r="G98" i="3"/>
  <c r="F98" i="3"/>
  <c r="F13" i="3" s="1"/>
  <c r="F14" i="3" s="1"/>
  <c r="E98" i="3"/>
  <c r="BC97" i="3"/>
  <c r="BB97" i="3"/>
  <c r="BA97" i="3"/>
  <c r="BA13" i="3" s="1"/>
  <c r="BA14" i="3" s="1"/>
  <c r="AZ97" i="3"/>
  <c r="AY97" i="3"/>
  <c r="AX97" i="3"/>
  <c r="AW97" i="3"/>
  <c r="AW13" i="3" s="1"/>
  <c r="AW14" i="3" s="1"/>
  <c r="AV97" i="3"/>
  <c r="AU97" i="3"/>
  <c r="AT97" i="3"/>
  <c r="AS97" i="3"/>
  <c r="AS13" i="3" s="1"/>
  <c r="AS14" i="3" s="1"/>
  <c r="AR97" i="3"/>
  <c r="AQ97" i="3"/>
  <c r="AP97" i="3"/>
  <c r="AO97" i="3"/>
  <c r="AO13" i="3" s="1"/>
  <c r="AO14" i="3" s="1"/>
  <c r="AN97" i="3"/>
  <c r="AM97" i="3"/>
  <c r="AL97" i="3"/>
  <c r="AK97" i="3"/>
  <c r="AK13" i="3" s="1"/>
  <c r="AK14" i="3" s="1"/>
  <c r="AJ97" i="3"/>
  <c r="AI97" i="3"/>
  <c r="AH97" i="3"/>
  <c r="AG97" i="3"/>
  <c r="AF97" i="3"/>
  <c r="AE97" i="3"/>
  <c r="AD97" i="3"/>
  <c r="AC97" i="3"/>
  <c r="AC13" i="3" s="1"/>
  <c r="AC14" i="3" s="1"/>
  <c r="AB97" i="3"/>
  <c r="AA97" i="3"/>
  <c r="Z97" i="3"/>
  <c r="Y97" i="3"/>
  <c r="Y13" i="3" s="1"/>
  <c r="Y14" i="3" s="1"/>
  <c r="X97" i="3"/>
  <c r="W97" i="3"/>
  <c r="V97" i="3"/>
  <c r="U97" i="3"/>
  <c r="U13" i="3" s="1"/>
  <c r="U14" i="3" s="1"/>
  <c r="T97" i="3"/>
  <c r="S97" i="3"/>
  <c r="R97" i="3"/>
  <c r="Q97" i="3"/>
  <c r="P97" i="3"/>
  <c r="O97" i="3"/>
  <c r="N97" i="3"/>
  <c r="M97" i="3"/>
  <c r="M13" i="3" s="1"/>
  <c r="M14" i="3" s="1"/>
  <c r="L97" i="3"/>
  <c r="K97" i="3"/>
  <c r="J97" i="3"/>
  <c r="I97" i="3"/>
  <c r="I13" i="3" s="1"/>
  <c r="I14" i="3" s="1"/>
  <c r="H97" i="3"/>
  <c r="G97" i="3"/>
  <c r="F97" i="3"/>
  <c r="E97" i="3"/>
  <c r="E13" i="3" s="1"/>
  <c r="E14" i="3" s="1"/>
  <c r="BC96" i="3"/>
  <c r="BB96" i="3"/>
  <c r="BA96" i="3"/>
  <c r="AZ96" i="3"/>
  <c r="AZ13" i="3" s="1"/>
  <c r="AZ14" i="3" s="1"/>
  <c r="AY96" i="3"/>
  <c r="AX96" i="3"/>
  <c r="AW96" i="3"/>
  <c r="AV96" i="3"/>
  <c r="AU96" i="3"/>
  <c r="AT96" i="3"/>
  <c r="AS96" i="3"/>
  <c r="AR96" i="3"/>
  <c r="AR13" i="3" s="1"/>
  <c r="AR14" i="3" s="1"/>
  <c r="AQ96" i="3"/>
  <c r="AP96" i="3"/>
  <c r="AO96" i="3"/>
  <c r="AN96" i="3"/>
  <c r="AN13" i="3" s="1"/>
  <c r="AN14" i="3" s="1"/>
  <c r="AM96" i="3"/>
  <c r="AL96" i="3"/>
  <c r="AK96" i="3"/>
  <c r="AJ96" i="3"/>
  <c r="AJ13" i="3" s="1"/>
  <c r="AJ14" i="3" s="1"/>
  <c r="AI96" i="3"/>
  <c r="AH96" i="3"/>
  <c r="AG96" i="3"/>
  <c r="AF96" i="3"/>
  <c r="AF13" i="3" s="1"/>
  <c r="AF14" i="3" s="1"/>
  <c r="AE96" i="3"/>
  <c r="AD96" i="3"/>
  <c r="AC96" i="3"/>
  <c r="AB96" i="3"/>
  <c r="AB13" i="3" s="1"/>
  <c r="AB14" i="3" s="1"/>
  <c r="AA96" i="3"/>
  <c r="Z96" i="3"/>
  <c r="Y96" i="3"/>
  <c r="X96" i="3"/>
  <c r="X13" i="3" s="1"/>
  <c r="X14" i="3" s="1"/>
  <c r="W96" i="3"/>
  <c r="V96" i="3"/>
  <c r="U96" i="3"/>
  <c r="T96" i="3"/>
  <c r="T13" i="3" s="1"/>
  <c r="T14" i="3" s="1"/>
  <c r="S96" i="3"/>
  <c r="R96" i="3"/>
  <c r="Q96" i="3"/>
  <c r="P96" i="3"/>
  <c r="P13" i="3" s="1"/>
  <c r="O96" i="3"/>
  <c r="N96" i="3"/>
  <c r="M96" i="3"/>
  <c r="L96" i="3"/>
  <c r="L13" i="3" s="1"/>
  <c r="L14" i="3" s="1"/>
  <c r="K96" i="3"/>
  <c r="J96" i="3"/>
  <c r="I96" i="3"/>
  <c r="H96" i="3"/>
  <c r="H13" i="3" s="1"/>
  <c r="H14" i="3" s="1"/>
  <c r="G96" i="3"/>
  <c r="F96" i="3"/>
  <c r="E96"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77" i="3" s="1"/>
  <c r="C36" i="3"/>
  <c r="AV14" i="3"/>
  <c r="AT14" i="3"/>
  <c r="AH14" i="3"/>
  <c r="P14" i="3"/>
  <c r="D14" i="3"/>
  <c r="BD13" i="3"/>
  <c r="AV13" i="3"/>
  <c r="AT13" i="3"/>
  <c r="AG13" i="3"/>
  <c r="AG14" i="3" s="1"/>
  <c r="Q13" i="3"/>
  <c r="Q14" i="3" s="1"/>
  <c r="W36" i="2"/>
  <c r="V36" i="2"/>
  <c r="U36" i="2"/>
  <c r="T36" i="2"/>
  <c r="S36" i="2"/>
  <c r="R36" i="2"/>
  <c r="Q36" i="2"/>
  <c r="P36" i="2"/>
  <c r="O36" i="2"/>
  <c r="N36" i="2"/>
  <c r="M36" i="2"/>
  <c r="L36" i="2"/>
  <c r="K36" i="2"/>
  <c r="J36" i="2"/>
  <c r="I36" i="2"/>
  <c r="H36" i="2"/>
  <c r="G171" i="1"/>
  <c r="B173" i="1" s="1"/>
  <c r="G166" i="1"/>
  <c r="G165" i="1" s="1"/>
  <c r="B167" i="1" s="1"/>
  <c r="G151" i="1"/>
  <c r="B153" i="1" s="1"/>
  <c r="B135" i="1"/>
  <c r="G133" i="1"/>
  <c r="G129" i="1"/>
  <c r="B131" i="1" s="1"/>
  <c r="G113" i="1"/>
  <c r="B115" i="1" s="1"/>
  <c r="G108" i="1"/>
  <c r="G107" i="1"/>
  <c r="B109" i="1" s="1"/>
  <c r="G94" i="1"/>
  <c r="G93" i="1" s="1"/>
  <c r="B95" i="1" s="1"/>
  <c r="G90" i="1"/>
  <c r="G89" i="1"/>
  <c r="B91" i="1" s="1"/>
  <c r="G85" i="1"/>
  <c r="G84" i="1"/>
  <c r="B86" i="1" s="1"/>
  <c r="G76" i="1"/>
  <c r="G75" i="1" s="1"/>
  <c r="B77" i="1" s="1"/>
  <c r="G71" i="1"/>
  <c r="G70" i="1"/>
  <c r="B72" i="1" s="1"/>
  <c r="G66" i="1"/>
  <c r="G65" i="1"/>
  <c r="B67" i="1" s="1"/>
  <c r="G56" i="1"/>
  <c r="G55" i="1" s="1"/>
  <c r="B57" i="1" s="1"/>
  <c r="G46" i="1"/>
  <c r="G45" i="1"/>
  <c r="B47" i="1" s="1"/>
  <c r="G36" i="1"/>
  <c r="B38" i="1" s="1"/>
  <c r="G32" i="1"/>
  <c r="G31" i="1" s="1"/>
  <c r="B33" i="1" s="1"/>
  <c r="G28" i="1"/>
  <c r="G27" i="1"/>
  <c r="G22" i="1"/>
  <c r="G21" i="1"/>
  <c r="B23" i="1" s="1"/>
  <c r="B18" i="1"/>
  <c r="G16" i="1"/>
  <c r="G126" i="1" s="1"/>
  <c r="G125" i="1" s="1"/>
  <c r="B127" i="1" s="1"/>
  <c r="G13" i="1"/>
  <c r="B15" i="1" s="1"/>
  <c r="B12" i="1"/>
  <c r="G10" i="1"/>
  <c r="G7" i="1"/>
  <c r="B20" i="5" l="1"/>
  <c r="G106" i="5"/>
  <c r="B108" i="5" s="1"/>
  <c r="G102" i="5"/>
  <c r="G29" i="5"/>
  <c r="B40" i="5"/>
  <c r="G13" i="3"/>
  <c r="G14" i="3" s="1"/>
  <c r="K13" i="3"/>
  <c r="K14" i="3" s="1"/>
  <c r="BE14" i="3" s="1"/>
  <c r="C79" i="3" s="1"/>
  <c r="O13" i="3"/>
  <c r="O14" i="3" s="1"/>
  <c r="S13" i="3"/>
  <c r="S14" i="3" s="1"/>
  <c r="W13" i="3"/>
  <c r="W14" i="3" s="1"/>
  <c r="AA13" i="3"/>
  <c r="AA14" i="3" s="1"/>
  <c r="AE13" i="3"/>
  <c r="AI13" i="3"/>
  <c r="AI14" i="3" s="1"/>
  <c r="AM13" i="3"/>
  <c r="AM14" i="3" s="1"/>
  <c r="AQ13" i="3"/>
  <c r="AQ14" i="3" s="1"/>
  <c r="AU13" i="3"/>
  <c r="AU14" i="3" s="1"/>
  <c r="AY13" i="3"/>
  <c r="AY14" i="3" s="1"/>
  <c r="BC13" i="3"/>
  <c r="B29" i="1"/>
  <c r="B9" i="1"/>
  <c r="G62" i="1"/>
  <c r="G61" i="1" s="1"/>
  <c r="G81" i="1"/>
  <c r="G80" i="1" s="1"/>
  <c r="B82" i="1" s="1"/>
  <c r="G101" i="1"/>
  <c r="G100" i="1" s="1"/>
  <c r="B102" i="1" s="1"/>
  <c r="B31" i="5" l="1"/>
  <c r="Q7" i="5"/>
  <c r="O7" i="5"/>
  <c r="I7" i="5"/>
  <c r="K7" i="5"/>
  <c r="H7" i="5"/>
  <c r="S7" i="5"/>
  <c r="R7" i="5"/>
  <c r="W7" i="5"/>
  <c r="U7" i="5"/>
  <c r="L7" i="5"/>
  <c r="P7" i="5"/>
  <c r="N7" i="5"/>
  <c r="J7" i="5"/>
  <c r="T7" i="5"/>
  <c r="X7" i="5"/>
  <c r="V7" i="5"/>
  <c r="M7" i="5"/>
  <c r="B104" i="5"/>
  <c r="I6" i="1"/>
  <c r="R6" i="1"/>
  <c r="J6" i="1"/>
  <c r="B63" i="1"/>
  <c r="N6" i="1"/>
  <c r="P6" i="1"/>
  <c r="H6" i="1"/>
  <c r="K6" i="1"/>
  <c r="Q6" i="1"/>
  <c r="O6" i="1"/>
  <c r="U6" i="1"/>
  <c r="L6" i="1"/>
  <c r="M6" i="1"/>
  <c r="T6" i="1"/>
  <c r="S6" i="1"/>
  <c r="V6" i="1"/>
</calcChain>
</file>

<file path=xl/sharedStrings.xml><?xml version="1.0" encoding="utf-8"?>
<sst xmlns="http://schemas.openxmlformats.org/spreadsheetml/2006/main" count="1474" uniqueCount="825">
  <si>
    <t>BOXes</t>
  </si>
  <si>
    <t>APPLICATIONs</t>
  </si>
  <si>
    <t>The overall price is an estimate. Includes only material used. Some parts may need to be purchased in larger amounts. The prices of components listed vary among different vendors. The price of 3D printing material used to calculate the price of the components is 30€/kg.</t>
  </si>
  <si>
    <t>SimpleBOX</t>
  </si>
  <si>
    <t>CourseBOX</t>
  </si>
  <si>
    <t>FullBOX</t>
  </si>
  <si>
    <t>Spectrometer</t>
  </si>
  <si>
    <t>Link to Github</t>
  </si>
  <si>
    <t>https://github.com/bionanoimaging/UC2-GIT/tree/master/TheBOX/SimpleBOX</t>
  </si>
  <si>
    <t>https://github.com/bionanoimaging/UC2-GIT/tree/master/TheBOX/CourseBOX</t>
  </si>
  <si>
    <t>https://github.com/bionanoimaging/UC2-GIT/tree/master/TheBOX/FullBOX</t>
  </si>
  <si>
    <t>https://github.com/bionanoimaging/UC2-GIT/tree/master/APPLICATIONS/APP_Abbe_Setup</t>
  </si>
  <si>
    <t>https://github.com/bionanoimaging/UC2-GIT/tree/master/APPLICATIONS/APP_Double-slit_Experiment</t>
  </si>
  <si>
    <t>https://github.com/bionanoimaging/UC2-GIT/tree/master/APPLICATIONS/APP_INLINE_HOLOGRAM</t>
  </si>
  <si>
    <t>https://github.com/bionanoimaging/UC2-GIT/tree/master/APPLICATIONS/APP_Incubator_Microscope</t>
  </si>
  <si>
    <t>https://github.com/bionanoimaging/UC2-GIT/tree/master/APPLICATIONS/APP_LIGHTSHEET_Workshop</t>
  </si>
  <si>
    <t>https://github.com/bionanoimaging/UC2-GIT/tree/master/APPLICATIONS/APP_Mach-Zehnder_Interferometer</t>
  </si>
  <si>
    <t>https://github.com/bionanoimaging/UC2-GIT/tree/master/APPLICATIONS/APP_Michelson_Interferometer</t>
  </si>
  <si>
    <t>https://github.com/bionanoimaging/UC2-GIT/tree/master/APPLICATIONS/APP_SIMPLE-Projector</t>
  </si>
  <si>
    <t>https://github.com/bionanoimaging/UC2-GIT/tree/master/APPLICATIONS/APP_SIMPLE-Smartphone_Microscope/mechanical</t>
  </si>
  <si>
    <t>https://github.com/bionanoimaging/UC2-GIT/tree/master/APPLICATIONS/APP_SIMPLE-Telescope</t>
  </si>
  <si>
    <t>https://github.com/bionanoimaging/UC2-GIT/tree/master/APPLICATIONS/APP_SMARTPHONE_MICROSCOPE</t>
  </si>
  <si>
    <t>https://github.com/bionanoimaging/UC2-GIT/tree/master/APPLICATIONS/APP_Spectrometer</t>
  </si>
  <si>
    <t>Link to Image</t>
  </si>
  <si>
    <t>https://github.com/bionanoimaging/UC2-GIT/blob/master/TheBOX/IMAGES/SimpleBOX.jpg?raw=true</t>
  </si>
  <si>
    <t>https://github.com/bionanoimaging/UC2-GIT/blob/master/TheBOX/IMAGES/CourseBOX.jpg?raw=true</t>
  </si>
  <si>
    <t>https://github.com/bionanoimaging/UC2-GIT/blob/master/TheBOX/IMAGES/FullBOX.jpg?raw=true</t>
  </si>
  <si>
    <t>https://github.com/bionanoimaging/UC2-GIT/blob/master/APPLICATIONS/APP_Abbe_Setup/IMAGES/Application_Abbe-Experiment_v2.png?raw=true</t>
  </si>
  <si>
    <t>https://github.com/bionanoimaging/UC2-GIT/blob/master/APPLICATIONS/APP_Double-slit_Experiment/IMAGES/UC2_Setups_13_Double-slit.png?raw=true</t>
  </si>
  <si>
    <t>https://github.com/bionanoimaging/UC2-GIT/blob/master/APPLICATIONS/APP_INLINE_HOLOGRAM/IMAGES/Application_Inline_Holographic_Microscopy_v2.png?raw=true</t>
  </si>
  <si>
    <t>https://github.com/bionanoimaging/UC2-GIT/blob/master/APPLICATIONS/APP_Incubator_Microscope/IMAGES/Assembly_UKJ_Microscope_v4_2.png?raw=true</t>
  </si>
  <si>
    <t>https://github.com/bionanoimaging/UC2-GIT/blob/master/APPLICATIONS/APP_LIGHTSHEET_Workshop/IMAGES/Assembly_simple_Lightsheet_v1.png?raw=true</t>
  </si>
  <si>
    <t>https://github.com/bionanoimaging/UC2-GIT/blob/master/APPLICATIONS/APP_Mach-Zehnder_Interferometer/IMAGES/UC2_Setups_11_mach-zehnder.png?raw=true</t>
  </si>
  <si>
    <t>https://github.com/bionanoimaging/UC2-GIT/blob/master/APPLICATIONS/APP_Michelson_Interferometer/IMAGES/Application_Michelson-Interferometer_v2_2.png?raw=true</t>
  </si>
  <si>
    <t>https://github.com/bionanoimaging/UC2-GIT/blob/master/APPLICATIONS/APP_SIMPLE-Projector/IMAGES/UC2_Setups_12_Projector.png?raw=true</t>
  </si>
  <si>
    <t>https://github.com/bionanoimaging/UC2-GIT/blob/master/APPLICATIONS/APP_SIMPLE-Smartphone_Microscope/IMAGES/Application_simple_smartphone_microscope_v2.png?raw=true</t>
  </si>
  <si>
    <t>https://github.com/bionanoimaging/UC2-GIT/blob/master/APPLICATIONS/APP_SIMPLE-Telescope/IMAGES/Assembly_simple_Telescope.png?raw=true</t>
  </si>
  <si>
    <t>https://github.com/bionanoimaging/UC2-GIT/blob/master/APPLICATIONS/APP_SMARTPHONE_MICROSCOPE/IMAGES/Assembly_smartphone_microscope_2.png?raw=true</t>
  </si>
  <si>
    <t>https://github.com/bionanoimaging/UC2-GIT/blob/master/APPLICATIONS/APP_Spectrometer/IMAGES/UC2_Setups_10_spectrometer.png?raw=true</t>
  </si>
  <si>
    <t>Brief Description</t>
  </si>
  <si>
    <t xml:space="preserve">The SimpleBOX contains only mechanical modules and covers experiment for 7th to 12th grade. </t>
  </si>
  <si>
    <t xml:space="preserve">The CourseBOX is a collection of modules optimised for Optical Alignment and Microscopy courses. </t>
  </si>
  <si>
    <t xml:space="preserve">The FullBOX is a comprehensive toolbox that includes both the simple and advanced experiments. </t>
  </si>
  <si>
    <t xml:space="preserve">The famous Abbe Diffraction Experiment demonstartes the image formation in optical setup. </t>
  </si>
  <si>
    <t xml:space="preserve">The basic interference experiment demonstartes the wave property of light. </t>
  </si>
  <si>
    <t xml:space="preserve">Inline Holographic microscope creates a hologramm without using any lenses. </t>
  </si>
  <si>
    <t xml:space="preserve">Incubator Microscope is using the simplest possible finite-corrected microscope scheme to image living samples in natural conditions. </t>
  </si>
  <si>
    <t xml:space="preserve">The Light sheet Microscope demonstartes the principle of sellective plane illumination methods. </t>
  </si>
  <si>
    <t xml:space="preserve">Mach-Zehnder Interferometer is a device used for determining the phase change, caused by the sample. </t>
  </si>
  <si>
    <t xml:space="preserve">Michelson Interferometer is sensitive to surface variation of the observed sample, compared to a flat mirror. </t>
  </si>
  <si>
    <t xml:space="preserve">This SIMPLE experiment shown the image formation done by a single lens. </t>
  </si>
  <si>
    <t xml:space="preserve">The SIMPLE Smartphone microscope allows for imaging the sample using a Smartphone, without the need of further electronics. </t>
  </si>
  <si>
    <t xml:space="preserve">The SIMPLE Telescope demostartes the principles of the most common refractvive telescopes. </t>
  </si>
  <si>
    <t xml:space="preserve">The Smartphone microscope is a classical transmission microscope optimised for the use of a smartphone for imaging. </t>
  </si>
  <si>
    <t xml:space="preserve">The Spectrometer uses a grating to disperse the incoming light and allows for imaging of the transmission spectrum of the sample. </t>
  </si>
  <si>
    <t>#</t>
  </si>
  <si>
    <t>Module</t>
  </si>
  <si>
    <t>Part</t>
  </si>
  <si>
    <t>Printable</t>
  </si>
  <si>
    <t>Amount</t>
  </si>
  <si>
    <t>Source</t>
  </si>
  <si>
    <t>Price per amount</t>
  </si>
  <si>
    <t>https://github.com/bionanoimaging/UC2-GIT/tree/master/CAD/ASSEMBLY_Baseplate_v2</t>
  </si>
  <si>
    <t>https://github.com/bionanoimaging/UC2-GIT/blob/master/CAD/ASSEMBLY_Baseplate_v2/STL/Assembly_base_4x1.stl</t>
  </si>
  <si>
    <t>Ballmagnets</t>
  </si>
  <si>
    <t>https://www.magnetmax.de/Neodym-Kugelmagnete/Magnetkugel-Kugelmagnet-O-5-0-mm-Neodym-vernickelt-N40-haelt-400-g::158.html</t>
  </si>
  <si>
    <t>https://github.com/bionanoimaging/UC2-GIT/blob/master/CAD/ASSEMBLY_Baseplate_v2/STL/Assembly_base_4x2.stl</t>
  </si>
  <si>
    <t>https://github.com/bionanoimaging/UC2-GIT/blob/master/CAD/ASSEMBLY_Baseplate_v2/STL/Assembly_base_4x4.stl</t>
  </si>
  <si>
    <t>https://github.com/bionanoimaging/UC2-GIT/tree/master/CAD/ASSEMBLY_CUBE_Base_v2</t>
  </si>
  <si>
    <t>10_Cube_1x1</t>
  </si>
  <si>
    <t>https://github.com/bionanoimaging/UC2-GIT/blob/master/CAD/ASSEMBLY_CUBE_Base_v2/STL/10_Cube_1x1_v2.stl</t>
  </si>
  <si>
    <t>10_Lid_1x1</t>
  </si>
  <si>
    <t>https://github.com/bionanoimaging/UC2-GIT/blob/master/CAD/ASSEMBLY_CUBE_Base_v2/STL/10_Lid_1x1_v2.stl</t>
  </si>
  <si>
    <t>https://eshop.wuerth.de/Zylinderschraube-mit-Innensechskant-SHR-ZYL-ISO4762-88-IS25-A2K-M3X12/00843%20%2012.sku/de/DE/EUR/</t>
  </si>
  <si>
    <t>https://eshop.wuerth.de/Zylinderschraube-mit-Innensechskant-SHR-ZYL-ISO4762-88-IS25-A2K-M3X8/00843%20%208.sku/de/DE/EUR/</t>
  </si>
  <si>
    <t>ASSEMBLY_CUBE_Beamexpander</t>
  </si>
  <si>
    <t>https://github.com/bionanoimaging/UC2-GIT/tree/master/CAD/ASSEMBLY_CUBE_Beamexpander_v2</t>
  </si>
  <si>
    <t>A14;E18</t>
  </si>
  <si>
    <t>20_Cube_Insert_Beamexpander</t>
  </si>
  <si>
    <t>https://github.com/bionanoimaging/UC2-GIT/blob/master/CAD/ASSEMBLY_CUBE_Beamexpander_v2/STL/20_Cube_Insert_Beamexpander.stl</t>
  </si>
  <si>
    <t xml:space="preserve">Beamexpander collimates light from a laser into a uniform beam of 20 mm diameter. </t>
  </si>
  <si>
    <t>30_Lens_Adapter_Beamexpander</t>
  </si>
  <si>
    <t>https://github.com/bionanoimaging/UC2-GIT/blob/master/CAD/ASSEMBLY_CUBE_Beamexpander_v2/STL/30_Lens_Adapter_Beamexpander.stl</t>
  </si>
  <si>
    <t>iPhone Lens</t>
  </si>
  <si>
    <t>https://www.ebay.com/c/7029261375</t>
  </si>
  <si>
    <t>Planoconvex Lens f'=26,5mm, 18 mm (551.OAL)</t>
  </si>
  <si>
    <t>https://www.pgi-versand.de/?id=47&amp;mode=artdet&amp;artnr=551.OAL</t>
  </si>
  <si>
    <t>ASSEMBLY_CUBE_Beamsplitter</t>
  </si>
  <si>
    <t>https://github.com/bionanoimaging/UC2-GIT/tree/master/CAD/ASSEMBLY_CUBE_Beamsplitter_v2</t>
  </si>
  <si>
    <t>20_Cube_Insert_Beamsplitter</t>
  </si>
  <si>
    <t>https://github.com/bionanoimaging/UC2-GIT/blob/master/CAD/ASSEMBLY_CUBE_Beamsplitter_v2/STL/20_Cube_Insert_Beamsplitter.stl</t>
  </si>
  <si>
    <t xml:space="preserve">The module hold a 50:50 glass beamsplitter. </t>
  </si>
  <si>
    <t>Beamsplitter Cube (Art. 2137)</t>
  </si>
  <si>
    <t>https://optikbaukasten.de/</t>
  </si>
  <si>
    <t>ASSEMBLY_CUBE_Eyepiece</t>
  </si>
  <si>
    <t>https://github.com/bionanoimaging/UC2-GIT/tree/master/CAD/ASSEMBLY_CUBE_Eyepiece_v2</t>
  </si>
  <si>
    <t>20_Cube_Insert_Holder-okular</t>
  </si>
  <si>
    <t>https://github.com/bionanoimaging/UC2-GIT/blob/master/CAD/ASSEMBLY_CUBE_Eyepiece_v2/STL/20_Cube_Insert_Holder-okular_v2.stl</t>
  </si>
  <si>
    <t xml:space="preserve">The eyepiece is aligned to the smartphone holder, which is attached to the cube from outside. Together, they provide optimal conditions for imaging by a smartphone. </t>
  </si>
  <si>
    <t>30_Smartphone_Holder</t>
  </si>
  <si>
    <t>https://github.com/bionanoimaging/UC2-GIT/blob/master/CAD/ASSEMBLY_CUBE_Eyepiece_v2/STL/30_Smartphone_Holder.stl</t>
  </si>
  <si>
    <t>https://de.aliexpress.com/item/32965050204.html?spm=a2g0o.productlist.0.0.7aa657eeefLUfu&amp;algo_pvid=cd60fca0-3fa5-4191-9ce9-303815e2afa7&amp;algo_expid=cd60fca0-3fa5-4191-9ce9-303815e2afa7-1&amp;btsid=76036b58-6717-4d1f-a4a0-c3d4bacd0450&amp;ws_ab_test=searchweb0_0,searchweb201602_2,searchweb201603_52</t>
  </si>
  <si>
    <t>ASSEMBLY_CUBE_LED_Matrix</t>
  </si>
  <si>
    <t>https://github.com/bionanoimaging/UC2-GIT/tree/master/CAD/ASSEMBLY_CUBE_LED_Matrix_v2</t>
  </si>
  <si>
    <t>https://github.com/bionanoimaging/UC2-GIT/blob/master/CAD/ASSEMBLY_CUBE_LED_Matrix_v2/STL/10_Lid_1x1_el_v2.stl</t>
  </si>
  <si>
    <t>30_Cube_LED_Array</t>
  </si>
  <si>
    <t>https://github.com/bionanoimaging/UC2-GIT/blob/master/CAD/ASSEMBLY_CUBE_LED_Matrix_v2/STL/30_Cube_LED_Array_v0.stl</t>
  </si>
  <si>
    <t>M2 screw + nut</t>
  </si>
  <si>
    <t>https://www.amazon.de/Edelstahl-Sechskopf-Knopf-Schrauben-Unterlegscheiben-Sortiment-Aufbewahrung/dp/B073SS7D8J/ref=sr_1_fkmr0_1?__mk_de_DE=%C3%85M%C3%85%C5%BD%C3%95%C3%91&amp;keywords=zylinderkopfschrauben+set+galvanisiert&amp;qid=1565007371&amp;s=diy&amp;sr=1-1-fkmr0</t>
  </si>
  <si>
    <t>https://www.amazon.de/AZDelivery-Matrix-CJMCU-8-Arduino-Raspberry/dp/B078HYP681/ref=sr_1_2?__mk_de_DE=%C3%85M%C3%85%C5%BD%C3%95%C3%91&amp;keywords=neopixel+matrix&amp;qid=1565008576&amp;s=gateway&amp;sr=8-2</t>
  </si>
  <si>
    <t>ESP32</t>
  </si>
  <si>
    <t>https://www.amazon.de/AZDelivery-NodeMCU-Development-Nachfolgermodell-ESP8266/dp/B074RGW2VQ/ref=sr_1_3?__mk_de_DE=%C3%85M%C3%85%C5%BD%C3%95%C3%91&amp;keywords=esp32&amp;qid=1565008313&amp;s=gateway&amp;sr=8-3</t>
  </si>
  <si>
    <t>Female-Female Jumper Wire</t>
  </si>
  <si>
    <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t>
  </si>
  <si>
    <t>USB-microUSB cable</t>
  </si>
  <si>
    <t>https://www.amazon.de/dp/B0778FV6K4/ref=sr_1_2?dchild=1&amp;fst=as%3Aoff&amp;qid=1586361990&amp;refinements=p_89%3AGritin&amp;rnid=669059031&amp;s=computers&amp;sr=1-2</t>
  </si>
  <si>
    <t>ASSEMBLY_CUBE_LED</t>
  </si>
  <si>
    <t>https://github.com/bionanoimaging/UC2-GIT/tree/master/CAD/ASSEMBLY_CUBE_LED_v2</t>
  </si>
  <si>
    <t>20_Cube_insert_LED_holder</t>
  </si>
  <si>
    <t>https://github.com/bionanoimaging/UC2-GIT/blob/master/CAD/ASSEMBLY_CUBE_LED_v2/STL/ASSEMBLY_CUBE_LED_20_Cube_insert_LED_holder.stl</t>
  </si>
  <si>
    <t xml:space="preserve">The blue or ultraviolet LED serves a light source for the In-holography. When the cube is equiped with an extra sample holder, a pinhole can be mounted directly in front of LED. </t>
  </si>
  <si>
    <t>20_Cube_insert_Sample_holder (optional)</t>
  </si>
  <si>
    <t>https://github.com/bionanoimaging/UC2-GIT/blob/master/CAD/ASSEMBLY_CUBE_LED_v2/STL/ASSEMBLY_CUBE_LED_20_Cube_insert_Sample_holder.stl</t>
  </si>
  <si>
    <t>20_Cube_Insert_Sample_clamp (optional)</t>
  </si>
  <si>
    <t>https://github.com/bionanoimaging/UC2-GIT/blob/master/CAD/ASSEMBLY_CUBE_LED_v2/STL/ASSEMBLY_CUBE_LED_20_Cube_Insert_Sample_clamp.stl</t>
  </si>
  <si>
    <t>Hi-Power LED 1W/3W UV STAR Blue</t>
  </si>
  <si>
    <t>https://www.ebay.de/itm/Hi-Power-LED-1W-3W-UV-STAR-Ultraviolet-/131326525056?var=</t>
  </si>
  <si>
    <t>wire</t>
  </si>
  <si>
    <t>https://www.amazon.de/Donau-Elektronik-GMBH-Original-Kupfer/dp/B01BI1G88C/ref=sr_1_6?__mk_de_DE=%C3%85M%C3%85%C5%BD%C3%95%C3%91&amp;keywords=kabel+set+0%2C14&amp;qid=1565690819&amp;s=gateway&amp;sr=8-6</t>
  </si>
  <si>
    <t>Resistor</t>
  </si>
  <si>
    <t>Wago binder</t>
  </si>
  <si>
    <t>https://www.amazon.de/Sortiment-2273-202-Verbindungsklemme-praktischem-Sortimentskasten/dp/B06WLLCH5Y/ref=sr_1_18?__mk_de_DE=%C3%85M%C3%85%C5%BD%C3%95%C3%91&amp;keywords=wago+steckklemme&amp;qid=1565690748&amp;s=gateway&amp;sr=8-18</t>
  </si>
  <si>
    <t>ASSEMBLY_CUBE_Laser</t>
  </si>
  <si>
    <t>https://github.com/bionanoimaging/UC2-GIT/tree/master/CAD/ASSEMBLY_CUBE_Laser_v2</t>
  </si>
  <si>
    <t>20_Cube_Insert_Laser_Mount</t>
  </si>
  <si>
    <t>https://github.com/bionanoimaging/UC2-GIT/blob/master/CAD/ASSEMBLY_CUBE_Laser_v2/STL/20_Cube_Insert_Laser_Mount.stl</t>
  </si>
  <si>
    <t xml:space="preserve">The laser serves as a light source. It can be centered using four screws pushing from four sides of the cube. </t>
  </si>
  <si>
    <t>00_Laser_Clamp_OnOffSwitch</t>
  </si>
  <si>
    <t>https://github.com/bionanoimaging/UC2-GIT/blob/master/CAD/ASSEMBLY_CUBE_Laser_v2/STL/00_Laser_Clamp_OnOffSwitch.stl</t>
  </si>
  <si>
    <t>Blue laser pointer, 445 nm</t>
  </si>
  <si>
    <t>https://www.laserlands.net/11040037.html</t>
  </si>
  <si>
    <t>https://eshop.wuerth.de/Zylinderschraube-mit-Innensechskant-SHR-ZYL-ISO4762-88-IS25-A2K-M3X18/00843%20%2018.sku/de/DE/EUR/</t>
  </si>
  <si>
    <t>ASSEMBLY_CUBE_Lens_cylindrical</t>
  </si>
  <si>
    <t>https://github.com/bionanoimaging/UC2-GIT/tree/master/CAD/ASSEMBLY_CUBE_Lens_CYLINDRICAL_v2</t>
  </si>
  <si>
    <t>20_Cube_Insert_Lens_Cylindrical</t>
  </si>
  <si>
    <t>https://github.com/bionanoimaging/UC2-GIT/blob/master/CAD/ASSEMBLY_CUBE_Lens_CYLINDRICAL_v2/STL/20_Cube_Insert_Lens_Cylindrical.stl</t>
  </si>
  <si>
    <t xml:space="preserve">The cylindrical lens focuses a parallel beam of light into a thin line. </t>
  </si>
  <si>
    <t>Cylindrical lens, f' = 63 mm (63 YQ 40)</t>
  </si>
  <si>
    <t>https://www.comaroptics.com/components/lenses/cylindrical-lenses/quality-planoconvex-cylindrical-lenses-visibleuv#row-63_yq_40</t>
  </si>
  <si>
    <t>ASSEMBLY_CUBE_Lens (+40)</t>
  </si>
  <si>
    <t>https://github.com/bionanoimaging/UC2-GIT/tree/master/CAD/ASSEMBLY_CUBE_Lens_v2</t>
  </si>
  <si>
    <t>20_Lens_holder</t>
  </si>
  <si>
    <t>https://github.com/bionanoimaging/UC2-GIT/blob/master/CAD/ASSEMBLY_CUBE_Lens_v2/STL/1inch_Assembly_Insert_Lens_mount_fixed_20_Lens_holder.stl</t>
  </si>
  <si>
    <t xml:space="preserve">This module holds a single lens precisel on the optical axis of other modules. </t>
  </si>
  <si>
    <t>20_Lens_holder_clamp</t>
  </si>
  <si>
    <t>https://github.com/bionanoimaging/UC2-GIT/blob/master/CAD/ASSEMBLY_CUBE_Lens_v2/STL/1inch_Assembly_Insert_Lens_mount_fixed_20_Lens_holder_clamp.stl</t>
  </si>
  <si>
    <t>Lens: f'=40mm, 1 inch (Art. 2120)</t>
  </si>
  <si>
    <t>ASSEMBLY_CUBE_Lens (+100)</t>
  </si>
  <si>
    <t>Lens: f'=100mm, 1 inch (Art. 2004)</t>
  </si>
  <si>
    <t>ASSEMBLY_CUBE_Lens (-50)</t>
  </si>
  <si>
    <t>https://github.com/bionanoimaging/UC2-GIT/tree/master/CAD/ASSEMBLY_CUBE_Lens_v2/STL</t>
  </si>
  <si>
    <t>Lens: f'=-50mm, 25 mm (LC1259)</t>
  </si>
  <si>
    <t>https://www.thorlabs.com/thorproduct.cfm?partnumber=LC1259</t>
  </si>
  <si>
    <t>20_Cube_Insert_Objective_Holder</t>
  </si>
  <si>
    <t>https://github.com/bionanoimaging/UC2-GIT/blob/master/CAD/ASSEMBLY_CUBE_Lens_v2/STL/20_Cube_Insert_Objective_Holder.stl</t>
  </si>
  <si>
    <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</si>
  <si>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ASSEMBLY_CUBE_Lens (+50)</t>
  </si>
  <si>
    <t>Lens: f'=50mm, 1 inch (LA1131)</t>
  </si>
  <si>
    <t>https://www.thorlabs.com/thorproduct.cfm?partnumber=LA1131</t>
  </si>
  <si>
    <t>ASSEMBLY_CUBE_Mirror_45</t>
  </si>
  <si>
    <t>https://github.com/bionanoimaging/UC2-GIT/tree/master/CAD/ASSEMBLY_CUBE_Mirror_45_v2</t>
  </si>
  <si>
    <t>20_Cube_Insert_Mirror_Holder_30x30Mirror</t>
  </si>
  <si>
    <t>https://github.com/bionanoimaging/UC2-GIT/blob/master/CAD/ASSEMBLY_CUBE_Mirror_45_v2/STL/20_Cube_Insert_Mirror_Holder_30x30Mirror_v2.stl</t>
  </si>
  <si>
    <t xml:space="preserve">The mirror is mounted diagonally and flips the incomong light by 90°. </t>
  </si>
  <si>
    <t>https://www.rayher.com/de/spiegelmosaik-selbstklebend-14548606</t>
  </si>
  <si>
    <t>ASSEMBLY_CUBE_Mirror_Kinematic</t>
  </si>
  <si>
    <t>https://github.com/bionanoimaging/UC2-GIT/tree/master/CAD/ASSEMBLY_CUBE_Mirror_Kinematic_v2</t>
  </si>
  <si>
    <t>20_Cube_Insert_Kinematic_Mirrormount_base</t>
  </si>
  <si>
    <t>https://github.com/bionanoimaging/UC2-GIT/blob/master/CAD/ASSEMBLY_CUBE_Mirror_Kinematic_v2/STL/20_Cube_Insert_Kinematic_Mirrormount_base.stl</t>
  </si>
  <si>
    <t xml:space="preserve">The three-point kinematic mirror mount allows for careful alignment of the outcoming beam. </t>
  </si>
  <si>
    <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t>
  </si>
  <si>
    <t>ASSEMBLY_CUBE_Mirror_Kinematic_45</t>
  </si>
  <si>
    <t>https://github.com/bionanoimaging/UC2-GIT/tree/master/CAD/ASSEMBLY_CUBE_Mirror_Kinematic_45_v2</t>
  </si>
  <si>
    <t>20_Cube_Insert_Kinematic_Mirrormount_45_base</t>
  </si>
  <si>
    <t>https://github.com/bionanoimaging/UC2-GIT/blob/master/CAD/ASSEMBLY_CUBE_Mirror_Kinematic_45_v2/STL/20_Cube_Insert_Kinematic_Mirrormount_45_base.stl</t>
  </si>
  <si>
    <t>The three-point kinematic mirror mount allows for careful alignment of the outcoming beam.</t>
  </si>
  <si>
    <t>ASSEMBLY_CUBE_RaspiCam</t>
  </si>
  <si>
    <t>https://github.com/bionanoimaging/UC2-GIT/tree/master/CAD/ASSEMBLY_CUBE_RaspiCam_v2</t>
  </si>
  <si>
    <t>20_Cube_Insert_RaspiCam</t>
  </si>
  <si>
    <t>https://github.com/bionanoimaging/UC2-GIT/blob/master/CAD/ASSEMBLY_CUBE_RaspiCam_v2/STL/20_Cube_Insert_RaspiCam.stl</t>
  </si>
  <si>
    <t xml:space="preserve">The camera module serves for image acquisition. </t>
  </si>
  <si>
    <t>Raspberry Pi Camera</t>
  </si>
  <si>
    <t>https://www.amazon.de/Raspberry-Pi-v2-1-1080P-Kamera-Modul/dp/B01ER2SMHY/ref=sr_1_4?__mk_de_DE=%C3%85M%C3%85%C5%BD%C3%95%C3%91&amp;crid=1LUZK9XHFS5CX&amp;keywords=raspberry+pi+camera+v2.1&amp;qid=1565008837&amp;s=gateway&amp;sprefix=raspberry+pi+camera+%2Caps%2C163&amp;sr=8-4</t>
  </si>
  <si>
    <t>Raspberry Pi Camera long cable</t>
  </si>
  <si>
    <t>https://www.amazon.de/gp/product/B075JN61S7/ref=ox_sc_act_title_2?smid=A1X7QLRQH87QA3&amp;psc=1</t>
  </si>
  <si>
    <t>ASSEMBLY_CUBE_S-Stage</t>
  </si>
  <si>
    <t>https://github.com/bionanoimaging/UC2-GIT/tree/master/CAD/ASSEMBLY_CUBE_S-STAGE_v2</t>
  </si>
  <si>
    <t>10_Lid_1x1_v2_thin</t>
  </si>
  <si>
    <t>https://github.com/bionanoimaging/UC2-GIT/blob/master/CAD/ASSEMBLY_CUBE_S-STAGE_v2/STL/10_Lid_1x1_v2_thin.stl</t>
  </si>
  <si>
    <t>30_Z_Translator_Lightsheet</t>
  </si>
  <si>
    <t>https://github.com/bionanoimaging/UC2-GIT/blob/master/CAD/ASSEMBLY_CUBE_S-STAGE_v2/STL/30_Z_Translator_Lightsheet_v4.stl</t>
  </si>
  <si>
    <t xml:space="preserve">The sample stage allows for precise movement of the sample along one axis. </t>
  </si>
  <si>
    <t>30_Coupling_Screw_28BYJ_M3</t>
  </si>
  <si>
    <t>https://github.com/bionanoimaging/UC2-GIT/blob/master/CAD/ASSEMBLY_CUBE_S-STAGE_v2/STL/30_Coupling_Screw_28BYJ_M3.stl</t>
  </si>
  <si>
    <t>30_Syringe_holder</t>
  </si>
  <si>
    <t>https://github.com/bionanoimaging/UC2-GIT/blob/master/CAD/ASSEMBLY_CUBE_S-STAGE_v2/STL/30_Syringe_holder_v2.stl</t>
  </si>
  <si>
    <t>28-BYJ stepper motor with driver board</t>
  </si>
  <si>
    <t>https://www.reichelt.de/entwicklerboards-schrittmotor-inkl-steuerung-uln2003-debo-moto1-p192146.html</t>
  </si>
  <si>
    <t>ASSEMBLY_CUBE_Sample_Holder</t>
  </si>
  <si>
    <t>https://github.com/bionanoimaging/UC2-GIT/tree/master/CAD/ASSEMBLY_CUBE_Sample_Holder_v2</t>
  </si>
  <si>
    <t>20_Cube_insert_Sample_holder</t>
  </si>
  <si>
    <t>https://github.com/bionanoimaging/UC2-GIT/blob/master/CAD/ASSEMBLY_CUBE_Sample_Holder_v2/STL/20_Cube_insert_Sample_holder.stl</t>
  </si>
  <si>
    <t xml:space="preserve">The sample holder is optimal for microscope slides or other thin objects. </t>
  </si>
  <si>
    <t>20_Cube_Insert_Sample_clamp</t>
  </si>
  <si>
    <t>https://github.com/bionanoimaging/UC2-GIT/blob/master/CAD/ASSEMBLY_CUBE_Sample_Holder_v2/STL/20_Cube_Insert_Sample_clamp.stl</t>
  </si>
  <si>
    <t>ASSEMBLY_CUBE_Sample_Comb</t>
  </si>
  <si>
    <t>20_Cube_Sampleholder</t>
  </si>
  <si>
    <t>https://github.com/bionanoimaging/UC2-GIT/blob/master/CAD/ASSEMBLY_CUBE_Sample_Holder_v2/STL/20_Cube_Sampleholder.stl</t>
  </si>
  <si>
    <t xml:space="preserve">The comb shaped sample holder can hold object of various sizes. </t>
  </si>
  <si>
    <t>ASSEMBLY_CUBE_Z-stage</t>
  </si>
  <si>
    <t>https://github.com/bionanoimaging/UC2-GIT/tree/master/CAD/ASSEMBLY_CUBE_Z-STAGE_v2</t>
  </si>
  <si>
    <t>10_Cube_2x1</t>
  </si>
  <si>
    <t>https://github.com/bionanoimaging/UC2-GIT/blob/master/CAD/ASSEMBLY_CUBE_Z-STAGE_v2/STL/10_Cube_2x1_v2.stl</t>
  </si>
  <si>
    <t>10_Lid_el_2x1</t>
  </si>
  <si>
    <t>https://github.com/bionanoimaging/UC2-GIT/blob/master/CAD/ASSEMBLY_CUBE_Z-STAGE_v2/STL/10_Lid_el_2x1_v2.stl</t>
  </si>
  <si>
    <t xml:space="preserve">The linearflexure mechanism of the Z-stage is used for precise focussing of the microscope objective. Motors used. </t>
  </si>
  <si>
    <t>20_focus_inlet_linearflexure</t>
  </si>
  <si>
    <t>https://github.com/bionanoimaging/UC2-GIT/blob/master/CAD/ASSEMBLY_CUBE_Z-STAGE_v2/STL/20_focus_inlet_linearflexure_v0.stl</t>
  </si>
  <si>
    <t>https://github.com/bionanoimaging/UC2-GIT/blob/master/CAD/ASSEMBLY_CUBE_Z-STAGE_v2/STL/30_Coupling_Screw_28BYJ_M3.stl</t>
  </si>
  <si>
    <t>30_focus_inlet_objective_mount</t>
  </si>
  <si>
    <t>https://github.com/bionanoimaging/UC2-GIT/blob/master/CAD/ASSEMBLY_CUBE_Z-STAGE_v2/STL/30_focus_inlet_objective_mount_v7.stl</t>
  </si>
  <si>
    <t>30_Z_Stage_Adapterplate</t>
  </si>
  <si>
    <t>30_Z_Stage_Fluomodule</t>
  </si>
  <si>
    <t>40_XY_Stage_Clamp_Slide</t>
  </si>
  <si>
    <t>ASSEMBLY_CUBE_Z-stage_mechanical</t>
  </si>
  <si>
    <t>https://github.com/bionanoimaging/UC2-GIT/tree/master/CAD/ASSEMBLY_CUBE_Z-STAGE_mechanical_v2</t>
  </si>
  <si>
    <t xml:space="preserve">The linearflexure mechanism of the Z-stage is used for precise focussing of the microscope objective. Mechanical only. </t>
  </si>
  <si>
    <t>20_focus_inlet_plate_bottom</t>
  </si>
  <si>
    <t>20_focus_inlet_plate_top</t>
  </si>
  <si>
    <t>00_large_gear</t>
  </si>
  <si>
    <t>30_Z_Stage_Sampleplate</t>
  </si>
  <si>
    <t>ASSEMBLY_CUBE_Circular_Aperture</t>
  </si>
  <si>
    <t>https://github.com/bionanoimaging/UC2-GIT/tree/master/CAD/ASSEMBLY_CUBE_Aperture_Circular_v2</t>
  </si>
  <si>
    <t>20_Cube_Insert_CirAp_Guide</t>
  </si>
  <si>
    <t>https://github.com/bionanoimaging/UC2-GIT/blob/master/CAD/ASSEMBLY_CUBE_Aperture_Circular_v2/STL/20_Cube_Insert_CirAp_Guide.stl</t>
  </si>
  <si>
    <t xml:space="preserve">Circular aperture symmetrically block the diameter of the light beam. The diameter of the opening is changed from outside of the cube. </t>
  </si>
  <si>
    <t>20_Cube_Insert_CirAp_Wheel</t>
  </si>
  <si>
    <t>https://github.com/bionanoimaging/UC2-GIT/blob/master/CAD/ASSEMBLY_CUBE_Aperture_Circular_v2/STL/20_Cube_Insert_CirAp_Wheel.stl</t>
  </si>
  <si>
    <t>20_Cube_Insert_CirAp_Leaf</t>
  </si>
  <si>
    <t>https://github.com/bionanoimaging/UC2-GIT/blob/master/CAD/ASSEMBLY_CUBE_Aperture_Circular_v2/STL/20_Cube_Insert_CirAp_Leaf1.stl</t>
  </si>
  <si>
    <t>20_Cube_Insert_CirAp_Lid</t>
  </si>
  <si>
    <t>https://github.com/bionanoimaging/UC2-GIT/blob/master/CAD/ASSEMBLY_CUBE_Aperture_Circular_v2/STL/20_Cube_Insert_CirAp_Lid.stl</t>
  </si>
  <si>
    <t>Raspberry Pi + accesories</t>
  </si>
  <si>
    <t>Raspberry Pi 4 B</t>
  </si>
  <si>
    <t>https://www.reichelt.de/raspberry-pi-4-b-4x-1-5-ghz-2-gb-ram-wlan-bt-rasp-pi-4-b-2gb-p259919.html?PROVID=2788&amp;gclid=Cj0KCQjwv8nqBRDGARIsAHfR9wDfSTnmSNyUOfEQFSt3AH1NsNxiCz0buRYcON7xUyqIMCWoCNkDb1AaAl7kEALw_wcB&amp;&amp;r=1</t>
  </si>
  <si>
    <t xml:space="preserve">To lower the price, use only one Raspi and move the camera between the two arms. </t>
  </si>
  <si>
    <t>Raspberry Pi 7" Display</t>
  </si>
  <si>
    <t>https://www.reichelt.de/raspberry-pi-shield-display-lcd-touch-7-800x480-pixel-raspberry-pi-7td-p159859.html?</t>
  </si>
  <si>
    <t>Raspberry Pi Case</t>
  </si>
  <si>
    <t>https://www.reichelt.de/gehaeuse-fuer-raspberry-pi-4-7-touch-display-rpi4-case-lcd7bk-p268976.html?&amp;trstct=pol_57</t>
  </si>
  <si>
    <t>Raspi 4 Power supply</t>
  </si>
  <si>
    <t>https://www.reichelt.de/raspberry-pi-netzteil-5-1-v-3-0-a-usb-type-c-eu-stecker-s-rpi-ps-15w-bk-eu-p260010.html?&amp;trstct=lsbght_sldr::259919</t>
  </si>
  <si>
    <t>SanDisk Ultra microSD card</t>
  </si>
  <si>
    <t>https://www.amazon.de/SanDisk-SDSQUAR-064G-GN6MA-microSDXC-Speicherkarte-Adapter/dp/B073JYVKNX/ref=sr_1_2?__mk_de_DE=%C3%85M%C3%85%C5%BD%C3%95%C3%91&amp;keywords=sd+card+64+gb&amp;qid=1565691023&amp;s=computers&amp;sr=1-2</t>
  </si>
  <si>
    <t>Keyboard</t>
  </si>
  <si>
    <t>https://www.reichelt.de/funk-tastatur-usb-schwarz-touchpad-logitech-k400-p162726.html?&amp;trstct=pos_0</t>
  </si>
  <si>
    <t>USB hub</t>
  </si>
  <si>
    <t>https://www.amazon.de/Sabrent-USB-HUB-einzelnen-Schalter/dp/B00JX1ZS5O/ref=sr_1_15?__mk_de_DE=%C3%85M%C3%85%C5%BD%C3%95%C3%91&amp;keywords=usb+hub+power&amp;qid=1573648723&amp;sr=8-15</t>
  </si>
  <si>
    <t>OTHER</t>
  </si>
  <si>
    <t>Flashlight</t>
  </si>
  <si>
    <t>https://www.pollin.de/p/led-taschenlampe-alu-5-w-cree-led-864151</t>
  </si>
  <si>
    <t>Box</t>
  </si>
  <si>
    <t>https://www.online-werkzeughandel.de/diverses/4/kunststoffkoffer-grau-b-395xh-295xt-106mm-m-schaumstoffeinlage-pp_12089_8276</t>
  </si>
  <si>
    <t xml:space="preserve">Smartphone (with UC2 App installed) </t>
  </si>
  <si>
    <t>https://github.com/bionanoimaging/UC2-Software-GIT</t>
  </si>
  <si>
    <t>Aluminium foil - pinhole</t>
  </si>
  <si>
    <t>Aluminium foil - slit, double slit</t>
  </si>
  <si>
    <t xml:space="preserve">UC2 Setup Lists </t>
  </si>
  <si>
    <t>How to read this:</t>
  </si>
  <si>
    <t xml:space="preserve">Here we collect the number of modules modules (90°) necessary to build a certain APPlication. We try to put as many Applications in a ready-to-use-box for different experiments which share the same modules.  </t>
  </si>
  <si>
    <r>
      <t>"Special" is a module which can not be "reused" (e.g. a base cube with a certain insert). It carries a special function (e.g. focussing mechanism</t>
    </r>
    <r>
      <rPr>
        <sz val="12"/>
        <color rgb="FF000000"/>
        <rFont val="Calibri (Textkörper)"/>
      </rPr>
      <t>)</t>
    </r>
  </si>
  <si>
    <t xml:space="preserve">"Cube" is the basecube (1x1) which can be filled with a dedicated insert (i) </t>
  </si>
  <si>
    <t xml:space="preserve">"External" is an external part like a Laser or LED which is adapted to the cube © by an insert (i) </t>
  </si>
  <si>
    <t xml:space="preserve">"Insert" is a part which adapts any external part to the cube </t>
  </si>
  <si>
    <t>S- Special</t>
  </si>
  <si>
    <t>C- Cube</t>
  </si>
  <si>
    <t>E- External</t>
  </si>
  <si>
    <t>i - Insert</t>
  </si>
  <si>
    <t>Baseplate</t>
  </si>
  <si>
    <t>Laser 
ASSEMBLY_CUBE_Laser</t>
  </si>
  <si>
    <t>Lens
ASSEMBLY_CUBE_Lens</t>
  </si>
  <si>
    <t>Mirror (45°)
ASSEMBLY_CUBE_Mirror_45</t>
  </si>
  <si>
    <t>Z-Objective
ASSEMBLY_CUBE_Z-Objective</t>
  </si>
  <si>
    <t>Z-Sample
ASSEMBLY_CUBE_Z-Sample</t>
  </si>
  <si>
    <t>Raspicamera
ASSEMBLY_CUBE_Raspicam</t>
  </si>
  <si>
    <t>Beam-Expander
ASSEMBLY_CUBE_Beam-Expander</t>
  </si>
  <si>
    <t>LED
ASSEMBLY_CUBE_LED</t>
  </si>
  <si>
    <t>LED-Array
ASSEMBLY_CUBE_LED-Array</t>
  </si>
  <si>
    <t>Fluorescence Module
CUBE_INSERT_Fluomodule</t>
  </si>
  <si>
    <t>Ocular
CUBE_INSERT_Ocular</t>
  </si>
  <si>
    <t>Sampleholder (Fixed, for Z-stage)
CUBE_INSERT_Sampleholder</t>
  </si>
  <si>
    <t>Beamsplitter
ASSEMBLY_CUBE_Beamsplitter</t>
  </si>
  <si>
    <t>Sample/Mask Mount (comb-like)
ASSEMBLY_CUBE_Maskholder</t>
  </si>
  <si>
    <t>Kinematic Mirror Mount
ASSEMBLY_CUBE_Kinematic</t>
  </si>
  <si>
    <t>Grating  Mount (diagonal)
ASSEMBLY_CUBE_Gratingholder</t>
  </si>
  <si>
    <t>Comment</t>
  </si>
  <si>
    <t>APPlication</t>
  </si>
  <si>
    <t>Light-Sheet Microscope (IDOL)</t>
  </si>
  <si>
    <t>4x4</t>
  </si>
  <si>
    <t>Telescope</t>
  </si>
  <si>
    <t>1x4</t>
  </si>
  <si>
    <t>Smartphone Microscope (finite)</t>
  </si>
  <si>
    <t>2x4, 1x4</t>
  </si>
  <si>
    <t>Incubator Microscope (finite)</t>
  </si>
  <si>
    <t>2x4</t>
  </si>
  <si>
    <t xml:space="preserve">Inline Holographic Microscope </t>
  </si>
  <si>
    <t>Foile/Pinhole in front of LED</t>
  </si>
  <si>
    <t>Polarisation Experiment</t>
  </si>
  <si>
    <t>Abbe Experiment</t>
  </si>
  <si>
    <t>4x4,2x4,1x4</t>
  </si>
  <si>
    <t>Need an aperture+Fouriermask</t>
  </si>
  <si>
    <t xml:space="preserve">Entrance Slit </t>
  </si>
  <si>
    <t>Michelson Interferometer</t>
  </si>
  <si>
    <t>Tomographic Microscope</t>
  </si>
  <si>
    <t xml:space="preserve">printed/available/bought # </t>
  </si>
  <si>
    <t>ordered</t>
  </si>
  <si>
    <t>WORKSHOÜ</t>
  </si>
  <si>
    <t>Trash</t>
  </si>
  <si>
    <t>Who orders/prints:</t>
  </si>
  <si>
    <t>We</t>
  </si>
  <si>
    <t>bd</t>
  </si>
  <si>
    <t>IPHT</t>
  </si>
  <si>
    <t>Price (estimated)</t>
  </si>
  <si>
    <t>Amazon</t>
  </si>
  <si>
    <t>Ebay</t>
  </si>
  <si>
    <t>???</t>
  </si>
  <si>
    <t>Aliexpress</t>
  </si>
  <si>
    <t>Würth</t>
  </si>
  <si>
    <t>EXT URL (Where to buy)</t>
  </si>
  <si>
    <t>https://www.amazon.de/BisLinks%C2%AE-Facing-Kamera-Ersatz-Repair/dp/B01M9K9RVN/ref=sr_1_10?__mk_de_DE=%C3%85M%C3%85%C5%BD%C3%95%C3%91&amp;keywords=lg+g3+camera&amp;qid=1565005739&amp;s=gateway&amp;sr=8-10</t>
  </si>
  <si>
    <t>Have a look below</t>
  </si>
  <si>
    <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t>
  </si>
  <si>
    <t>https://www.ebay.de/itm/BD809-Transistor-npn-80V-10A-90W-TO220/360661360188?hash=item53f9179e3c:g:ssEAAOSw-fNaqt1l</t>
  </si>
  <si>
    <t>https://www.amazon.de/Anpro-Entwicklerboard-Atmega328P-Arduino-EINWEG/dp/B07H2VT2JN/ref=sr_1_1_sspa?__mk_de_DE=%C3%85M%C3%85%C5%BD%C3%95%C3%91&amp;keywords=arduino+nano&amp;qid=1565008279&amp;s=gateway&amp;sr=8-1-spons&amp;psc=1</t>
  </si>
  <si>
    <t>https://www.amazon.de/Elegoo-Stepper-Schrittmotor-28BYJ-48-Treiberplatine/dp/B01MEGIHLF/ref=sr_1_1_sspa?__mk_de_DE=%C3%85M%C3%85%C5%BD%C3%95%C3%91&amp;keywords=stepper+arduino&amp;qid=1565008205&amp;s=gateway&amp;sr=8-1-spons&amp;psc=1</t>
  </si>
  <si>
    <t>https://www.amazon.de/Verbatim-43480-12x-CD-RW-10-Pack-Spindel/dp/B0002Y321S/ref=sr_1_2_sspa?__mk_de_DE=%C3%85M%C3%85%C5%BD%C3%95%C3%91&amp;keywords=cd+rohling&amp;qid=1565008136&amp;s=gateway&amp;sr=8-2-spons&amp;psc=1</t>
  </si>
  <si>
    <t>https://eshop.wuerth.de/Gewindestift-Innensechskant-und-Kegelstumpf-STI-STMPF-ISO4026-45H-IS15-A2K-M3X25/025503%2025.sku/WuerthGroup-Wuerth.cgid/de/DE/EUR/?VisibleSearchTerm=STI-STMPF-ISO4026-45H-IS1%2C5-%28A2K%29-M3X25&amp;CampaignName=SR001</t>
  </si>
  <si>
    <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t>
  </si>
  <si>
    <t>https://www.ebay.de/itm/216-Neodym-Kugelmagnete-D5mm-D7mm-D10mm-GOLD-SILVER-BLACK-NICKEL-NdFeB/372719170845?hash=item56c7cb351d:m:mj8zDp5AN1PxzUDiyJu1Rsg</t>
  </si>
  <si>
    <t>https://de.aliexpress.com/item/4X-10X-20X-40X-60X-100X195-Augenmikroskops-System-Bio-Mikroskop-Biologische-Mikroskop-Lab-Labor-Achromatische-Objektiv/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</si>
  <si>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Comments:</t>
  </si>
  <si>
    <t>4x4,2x4,2x4</t>
  </si>
  <si>
    <t>450nm, pen-like</t>
  </si>
  <si>
    <t>LG G3 Lens</t>
  </si>
  <si>
    <t>1inch preferably, focal lenght varies (25mm, 50mm, 100mm, 100mm, Cylindrical 50mm)</t>
  </si>
  <si>
    <t>Rayher - 14548606 - Spiegelmosaik, selbstklebend., 3x3cm, SB-Btl 45Stü</t>
  </si>
  <si>
    <t>Raspberry Pi Noir Kamera-Modul V2</t>
  </si>
  <si>
    <t xml:space="preserve"> Ersatz Flexkabel 100 cm für Raspberry Pi Kamera -&gt; 20Stk</t>
  </si>
  <si>
    <t>Hi-Power LED 1W/3W UV STAR Ultraviolet</t>
  </si>
  <si>
    <t xml:space="preserve">Rosco Lux #12 (?) </t>
  </si>
  <si>
    <t>Neopixel 8x8</t>
  </si>
  <si>
    <t>AZDelivery ⭐⭐⭐⭐⭐ 3 x ESP32 NodeMCU Module WLAN WiFi Development Board mit CP2102 (Nachfolgermodell zum ESP8266) und gratis eBook!</t>
  </si>
  <si>
    <t>Wemos MINI D1 ESP32 ESP-32S WIFI + Bluetooth CP2104 ESP8266 Module For Arduino</t>
  </si>
  <si>
    <t>BD809 Transistor npn 80V 10A 90W TO220</t>
  </si>
  <si>
    <t>20x, diameter?</t>
  </si>
  <si>
    <t>Workshop</t>
  </si>
  <si>
    <t>Elegoo 5er Stepper Motor Schrittmotor 5V 28BYJ-48 ULN2003 und 5 Stück Treiberplatine ULN2003 für Arduino</t>
  </si>
  <si>
    <t>Piece of a CD</t>
  </si>
  <si>
    <t>M3x8, DIN912</t>
  </si>
  <si>
    <t>M3x12, DIN912</t>
  </si>
  <si>
    <t>M3x18, DIN912</t>
  </si>
  <si>
    <t>GEWINDESTIFT INNENSECHSKANT UND KEGELSTUMPF ISO 4026 Stahl 45H verzinkt</t>
  </si>
  <si>
    <t>Set</t>
  </si>
  <si>
    <t>100 Neodym-Kugelmagnete 5 mm</t>
  </si>
  <si>
    <t>Strahlteiler-Würfel, 20x20x20mm</t>
  </si>
  <si>
    <t>Mikroskop Objektiv 10x, 0.3NA</t>
  </si>
  <si>
    <t>Mikroskop Objektiv 4x, 0.1NA</t>
  </si>
  <si>
    <t>State:</t>
  </si>
  <si>
    <t>v2</t>
  </si>
  <si>
    <t>v1</t>
  </si>
  <si>
    <t>Number of pieces to print/order:</t>
  </si>
  <si>
    <t>SUM MONEY:</t>
  </si>
  <si>
    <t>Ordered (Jan, Os, XX)</t>
  </si>
  <si>
    <t xml:space="preserve">CUBES </t>
  </si>
  <si>
    <t>CUBE_BASE</t>
  </si>
  <si>
    <t>CUBE_BODY (1x1)</t>
  </si>
  <si>
    <t>CUBE_LID (1x1)</t>
  </si>
  <si>
    <t>CUBE_LID_thin (1x1)</t>
  </si>
  <si>
    <t>CUBE_BODY (2x1)</t>
  </si>
  <si>
    <t>CUBE_LID (2x1)</t>
  </si>
  <si>
    <t>CUBE_BODY (3x1)</t>
  </si>
  <si>
    <t>CUBE_LID (3x1)</t>
  </si>
  <si>
    <t>CUBE_INSERT_LASER</t>
  </si>
  <si>
    <t>CUBE_INSERT_LENS</t>
  </si>
  <si>
    <t>CUBE_INSERT_MIRROR_45</t>
  </si>
  <si>
    <t>CUBE_INSERT_Z-Stage_Spiral</t>
  </si>
  <si>
    <t>CUBE_INSERT_S-Stage</t>
  </si>
  <si>
    <t>CUBE_INSERT_Raspicam</t>
  </si>
  <si>
    <t>CUBE_INSERT_Beamexpander</t>
  </si>
  <si>
    <t>CUBE_INSERT_LED</t>
  </si>
  <si>
    <t>CUBE_INSERT_Beamsplitter</t>
  </si>
  <si>
    <t>CUBE_INSERT_Maskholder</t>
  </si>
  <si>
    <t>CUBE_INSERT_Gratingholder</t>
  </si>
  <si>
    <t>EXT_PART_M4_28BYJ_48_Flange</t>
  </si>
  <si>
    <t>EXT_PART_LED_Matrix_Adapter</t>
  </si>
  <si>
    <t>EXT_PART_Fluomodule</t>
  </si>
  <si>
    <t>EXT_Sampleholder_1</t>
  </si>
  <si>
    <t>EXT_Sampleholder_2</t>
  </si>
  <si>
    <t>EXT_Lightsheets_Sampleholder</t>
  </si>
  <si>
    <t>EXT_Ocularadapter</t>
  </si>
  <si>
    <t>EXT_LASER</t>
  </si>
  <si>
    <t>EXT_Lens_iphone</t>
  </si>
  <si>
    <t>EXT_LENS (any shape)</t>
  </si>
  <si>
    <t>EXT_MIRROR</t>
  </si>
  <si>
    <t>EXT_Raspicam</t>
  </si>
  <si>
    <t>EXT_Raspicam_Cable</t>
  </si>
  <si>
    <t>EXT_LED</t>
  </si>
  <si>
    <t>EXT_Fluofilter</t>
  </si>
  <si>
    <t>EXT_LED_Matrix</t>
  </si>
  <si>
    <t>EXT_ESP32</t>
  </si>
  <si>
    <t>EXT_32_Mini</t>
  </si>
  <si>
    <t>EXT_PNP_BC906</t>
  </si>
  <si>
    <t>EXT_Ocular</t>
  </si>
  <si>
    <t>EXT_Metallplate_20x20</t>
  </si>
  <si>
    <t>EXT_28BYJ-48+Controller</t>
  </si>
  <si>
    <t>EXT_Grating</t>
  </si>
  <si>
    <t>EXT_ISO_912_M3x8</t>
  </si>
  <si>
    <t>EXT_ISO_912_M3x12</t>
  </si>
  <si>
    <t>EXT_ISO_912_M3x18</t>
  </si>
  <si>
    <t>EXT_ISO_4026_M3x20</t>
  </si>
  <si>
    <t>EXT_ISO_4026_M3x5</t>
  </si>
  <si>
    <t>EXT_ISO912_M4x25+Nut</t>
  </si>
  <si>
    <t>EXT_M2x25+NUT</t>
  </si>
  <si>
    <t>EXT_Ballmagnets_5mm</t>
  </si>
  <si>
    <t>EXT_Beamsplitter_20mm</t>
  </si>
  <si>
    <t>EXT_Microscopic_Objective_10x</t>
  </si>
  <si>
    <t>EXT_Microscopic_Objective_4x</t>
  </si>
  <si>
    <t>ASSEMBLY_CUBE_Lens</t>
  </si>
  <si>
    <t>ASSEMBLY_CUBE_Z-Objective</t>
  </si>
  <si>
    <t>ASSEMBLY_CUBE_Z-Sample</t>
  </si>
  <si>
    <t>ASSEMBLY_CUBE_Raspicam</t>
  </si>
  <si>
    <t>ASSEMBLY_CUBE_Beam-Expander</t>
  </si>
  <si>
    <t>ASSEMBLY_CUBE_LED-Array</t>
  </si>
  <si>
    <t>CUBE_INSERT_Fluomodule</t>
  </si>
  <si>
    <t>CUBE_INSERT_Ocular</t>
  </si>
  <si>
    <t>ASSEMBLY_Sample_Holder</t>
  </si>
  <si>
    <t>ASSEMBLY_CUBE_Maskholder</t>
  </si>
  <si>
    <t>ASSEMBLY_CUBE_Kinematic</t>
  </si>
  <si>
    <t>ASSEMBLY_CUBE_Gratingholder</t>
  </si>
  <si>
    <t>SUM:</t>
  </si>
  <si>
    <t>LENSES</t>
  </si>
  <si>
    <t>Unitprice</t>
  </si>
  <si>
    <t>Sum</t>
  </si>
  <si>
    <t>Shop</t>
  </si>
  <si>
    <t xml:space="preserve">Ordered </t>
  </si>
  <si>
    <t>Who?</t>
  </si>
  <si>
    <t>Bikonvex Linse 50/12,7</t>
  </si>
  <si>
    <t>Optikbaukasten</t>
  </si>
  <si>
    <t>Bikonvex Lens 100mm/25,4</t>
  </si>
  <si>
    <t>Cylinderlens, 63mm, Comar 63 YQ 40        B270 crown</t>
  </si>
  <si>
    <t>https://www.comaroptics.com/components/lenses/cylindrical-lenses/quality-planoconvex-cylindrical-lenses-visibleuv</t>
  </si>
  <si>
    <t>Comar</t>
  </si>
  <si>
    <t>Plankonvex Linse 26/12,7</t>
  </si>
  <si>
    <t>Biconcave Lens -65</t>
  </si>
  <si>
    <t>https://www.pgi-versand.de/?id=47&amp;mode=artdet&amp;artnr=302.OML</t>
  </si>
  <si>
    <t>Astromedia</t>
  </si>
  <si>
    <t>https://www.comaroptics.com/components/lenses/concave-lenses/quality-concave-lenses</t>
  </si>
  <si>
    <t>Comar (50 NQ 25, 18,26 GBP)</t>
  </si>
  <si>
    <t>Biconcave Lens -45</t>
  </si>
  <si>
    <t>Tools</t>
  </si>
  <si>
    <t>IXO Screwdriver</t>
  </si>
  <si>
    <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t>
  </si>
  <si>
    <t>Hex Keys</t>
  </si>
  <si>
    <t>https://www.amazon.de/Bosch-Bit-32tlg-Schraub-Montagearbeiten/dp/B00403M7OU/ref=sr_1_3?__mk_de_DE=%C3%85M%C3%85%C5%BD%C3%95%C3%91&amp;keywords=bit+set+ixo&amp;qid=1565689754&amp;s=diy&amp;sr=1-3</t>
  </si>
  <si>
    <t>drilling set + gewindeschneider</t>
  </si>
  <si>
    <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t>
  </si>
  <si>
    <t>Philips Screwdriver (Slit, Cross)</t>
  </si>
  <si>
    <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t>
  </si>
  <si>
    <t>External stuff:</t>
  </si>
  <si>
    <t>Schrumpfschlauch</t>
  </si>
  <si>
    <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t>
  </si>
  <si>
    <t>Kabel+Jumpers</t>
  </si>
  <si>
    <t>https://www.amazon.de/ZOORE-120pcs-Multicolored-Female-Breadboard/dp/B07P85V1G3/ref=sr_1_5?__mk_de_DE=%C3%85M%C3%85%C5%BD%C3%95%C3%91&amp;keywords=jumper+male&amp;qid=1565690543&amp;s=industrial&amp;sr=1-5</t>
  </si>
  <si>
    <t>Blutek</t>
  </si>
  <si>
    <t>https://www.amazon.de/Tesa-Tack-Klebeknete-formbar-Pads/dp/B01N75L50W/ref=sr_1_1?__mk_de_DE=%C3%85M%C3%85%C5%BD%C3%95%C3%91&amp;keywords=poster+knetmasse&amp;qid=1565690574&amp;s=ce-de&amp;sr=8-1</t>
  </si>
  <si>
    <t>Wago Verbinder</t>
  </si>
  <si>
    <t>Wires</t>
  </si>
  <si>
    <t>?</t>
  </si>
  <si>
    <t>Schaumstoff</t>
  </si>
  <si>
    <t xml:space="preserve">Spring Set (multiple ones) </t>
  </si>
  <si>
    <t>https://www.amazon.de/McDrill-Druckfedern-246-teilig/dp/B00GN3BJT4/ref=sr_1_6?__mk_de_DE=%C3%85M%C3%85%C5%BD%C3%95%C3%91&amp;keywords=feder+set&amp;qid=1565690842&amp;s=gateway&amp;sr=8-6</t>
  </si>
  <si>
    <t>XY-Stage</t>
  </si>
  <si>
    <t>https://de.aliexpress.com/i/32971586710.html?spm=a2g0x.12057483.0.0.4edd2c7fJ3u0RP</t>
  </si>
  <si>
    <t>Yes</t>
  </si>
  <si>
    <t>BD</t>
  </si>
  <si>
    <t>Filter-Switch</t>
  </si>
  <si>
    <t>https://de.aliexpress.com/item/32970180400.html?spm=a2g0x.12057483.0.0.4e59766e5DCcNj</t>
  </si>
  <si>
    <t>Samples</t>
  </si>
  <si>
    <t>3D printing material</t>
  </si>
  <si>
    <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t>
  </si>
  <si>
    <t>Electronics/Programming</t>
  </si>
  <si>
    <t>Raspi 4</t>
  </si>
  <si>
    <t>Reichelt</t>
  </si>
  <si>
    <t>5V Power Supply, 4A, MicroUSB</t>
  </si>
  <si>
    <t>Raspberry Pi Display 7"</t>
  </si>
  <si>
    <t>https://www.amazon.de/Raspberry-Pi-7-Inch-Screen-Display/dp/B014WKCFR4/ref=sr_1_fkmrnull_3?__mk_de_DE=ÅMÅŽÕÑ&amp;keywords=raspi+7"+tft&amp;qid=1555581857&amp;s=gateway&amp;sr=8-3-fkmrnull</t>
  </si>
  <si>
    <t>Case for 7inch TFT+Raspi</t>
  </si>
  <si>
    <t>https://www.amazon.de/Raspberry-Offizielles-Touchscreen-Display-Fall-Transparent/dp/B07G236GWJ/ref=sr_1_7?__mk_de_DE=%C3%85M%C3%85%C5%BD%C3%95%C3%91&amp;keywords=case+raspberry+pi+7+inch&amp;qid=1565690974&amp;s=gateway&amp;sr=8-7</t>
  </si>
  <si>
    <t>SD-Card</t>
  </si>
  <si>
    <t>https://www.amazon.de/Logitech-Wireless-Tastatur-deutsches-Tastaturlayout/dp/B00VHHWOU4/ref=sr_1_4?__mk_de_DE=%C3%85M%C3%85%C5%BD%C3%95%C3%91&amp;keywords=logitech+tastatur+trackpad&amp;qid=1565691047&amp;s=computers&amp;sr=1-4</t>
  </si>
  <si>
    <t>Raspi Connection Head</t>
  </si>
  <si>
    <t>https://www.amazon.de/Adafruit-Stacking-Header-Pi-ADA1979/dp/B013013XIQ/ref=sr_1_7?crid=3FC8766SNZWTV&amp;keywords=raspberry+pi+3+b%2B+pin+header&amp;qid=1565695288&amp;s=ce-de&amp;sprefix=rasp%2Celectronics%2C183&amp;sr=1-7</t>
  </si>
  <si>
    <t xml:space="preserve">Filterset for 450nm exc + 510nm emission (gfp?) </t>
  </si>
  <si>
    <t>COMAR</t>
  </si>
  <si>
    <t xml:space="preserve">Usb-&gt;Micro USB (e. G. Arduino/esp32 flashing) </t>
  </si>
  <si>
    <t>https://www.amazon.de/Gritin-Datenkabel-Geflochtene-Robust-Daten%C3%BCbertragung-Grau/dp/B07CJJHVKX/ref=sr_1_3?keywords=usb+c+kabel&amp;qid=1566029225&amp;s=gateway&amp;sr=8-3</t>
  </si>
  <si>
    <t>Overall SUM (One Box):</t>
  </si>
  <si>
    <t>€</t>
  </si>
  <si>
    <t>Some stuff</t>
  </si>
  <si>
    <t>Status</t>
  </si>
  <si>
    <t>Source (previous ordering)</t>
  </si>
  <si>
    <t>Shop (previous ordering)</t>
  </si>
  <si>
    <t>Alternative Source</t>
  </si>
  <si>
    <t>Detail</t>
  </si>
  <si>
    <t>Planoconcave laser lenses</t>
  </si>
  <si>
    <t>delivered</t>
  </si>
  <si>
    <t>https://www.comaroptics.com/components/lenses/concave-lenses/high-index-planoconcave-laser-lenses</t>
  </si>
  <si>
    <t>All lenses needed (focal lengths, comar code): +25(25 PQ 16), +40(40 PQ 25), +50(50 PQ 25 or 50 VQ 25), +100 twice(100 VQ 25 or 100 PQ 25), -50(50 NQ 25), cylindrical +63 (63 YQ 40)</t>
  </si>
  <si>
    <t>Mikroskop okular 20X</t>
  </si>
  <si>
    <t>https://www.conrad.de/de/p/kern-optics-ozb-a4104-mikroskop-okular-20-x-passend-fuer-marke-mikroskope-kern-1320921.html</t>
  </si>
  <si>
    <t>Conrad</t>
  </si>
  <si>
    <t>https://www.conrad.de/de/p/kern-optics-obb-a1108-mikroskop-objektiv-10-x-passend-fuer-marke-mikroskope-kern-1320473.html</t>
  </si>
  <si>
    <t>46.45 €x2 = 92.9</t>
  </si>
  <si>
    <t>https://www.conrad.de/de/p/kern-optics-obb-a1280-mikroskop-objektiv-4-x-passend-fuer-marke-mikroskope-kern-1320594.html</t>
  </si>
  <si>
    <t>Spiegelmosaik</t>
  </si>
  <si>
    <t>ok</t>
  </si>
  <si>
    <t>20 cm Steckplatine Jumper Drähte, Buchse auf Buchse (female to female)</t>
  </si>
  <si>
    <t>Screw nuts and washers Set</t>
  </si>
  <si>
    <t>Werkzeughandel</t>
  </si>
  <si>
    <t>https://www.reichelt.de/pla-filament-blau-1-75-mm-750-g-pla-rec-1-75-bl-p157556.html?&amp;trstct=pos_22</t>
  </si>
  <si>
    <t>PLA Filament - blau - 1,75 mm - 750 g</t>
  </si>
  <si>
    <t>https://www.reichelt.de/pla-filament-orange-1-75-mm-750-g-pla-rec-1-75-or-p157560.html?&amp;trstct=pos_10</t>
  </si>
  <si>
    <t>PLA Filament - orange - 1,75 mm - 750 g</t>
  </si>
  <si>
    <t>Raspi Kamera Modul</t>
  </si>
  <si>
    <t>Raspi Kamera Flexkabel</t>
  </si>
  <si>
    <t>Az Delivery</t>
  </si>
  <si>
    <t>Az Delivery Ersatz Flexkabel 100 cm für Raspberry Pi Kamera -&gt; 20Stk</t>
  </si>
  <si>
    <t>https://www.rasppishop.de/Raspberry-Pi-7-Touchscreen-Display</t>
  </si>
  <si>
    <t>Rasppishop</t>
  </si>
  <si>
    <t>couldn't find alternative</t>
  </si>
  <si>
    <t>Az delivery WLAN WIFI Module</t>
  </si>
  <si>
    <t xml:space="preserve">delivered
</t>
  </si>
  <si>
    <t>ESP-32 Dev kit</t>
  </si>
  <si>
    <t>Laser source</t>
  </si>
  <si>
    <t>Laserland</t>
  </si>
  <si>
    <t>5mW 450nm Blue Laser Pointer Pen</t>
  </si>
  <si>
    <t>64 LED matrix panel (Neopixel 8x8)</t>
  </si>
  <si>
    <t>https://www.amazon.de/dp/B07ML3PTYS/ref=pe_3044161_185740101_TE_i      tem we are now switching to those</t>
  </si>
  <si>
    <t>Hi-Power LED -UV</t>
  </si>
  <si>
    <t>Avonec</t>
  </si>
  <si>
    <t>3W High Power LED 390nm - 410nm UV- A Schwarzlicht</t>
  </si>
  <si>
    <t>Transistor</t>
  </si>
  <si>
    <t>Step Motor</t>
  </si>
  <si>
    <t>DEBO MOTO1 Entwicklerboards - Schrittmotor inkl. Steuerung, ULN2003</t>
  </si>
  <si>
    <t>Screw - M3x8, DIN912</t>
  </si>
  <si>
    <t>4 per cube</t>
  </si>
  <si>
    <t>Screw - M3x12, DIN912</t>
  </si>
  <si>
    <t>Screw - M3x18, DIN912</t>
  </si>
  <si>
    <t>just 4 of them pre box,</t>
  </si>
  <si>
    <t>Magnet</t>
  </si>
  <si>
    <t>https://www.magnetladen.de/kugelmagnet-5-mm-n42-nickel/</t>
  </si>
  <si>
    <t>Magnetladen</t>
  </si>
  <si>
    <t>Neodym-Kugelmagnete 5 mm</t>
  </si>
  <si>
    <t>Hexagon socket set screw with truncated cone</t>
  </si>
  <si>
    <t>Comar filters discontinued</t>
  </si>
  <si>
    <t>Leefilters</t>
  </si>
  <si>
    <t>http://www.leefilters.com/lighting/colour-details.html#010&amp;filter=cf</t>
  </si>
  <si>
    <t xml:space="preserve">micro USB </t>
  </si>
  <si>
    <t>BUY THIS: HUB (https://www.reichelt.de/usb-3-0-4-port-hub-mit-schalter-und-netzteil-usb3-4hub-sw-p133049.html?&amp;trstct=pol_10) and THREE or four CABLES (https://www.reichelt.de/usb-2-0-kabel-a-stecker-auf-micro-b-stecker-1-5-m-delock-83899-p164861.html?&amp;trstct=pos_9)(USB-A to micro-USB)</t>
  </si>
  <si>
    <t>LED-Taschenlampe (flashlight)</t>
  </si>
  <si>
    <t>https://www.pollin.de/p/led-taschenlampe-alu-5-w-cree-led-3xmicro-schwarz-b-ware-535448</t>
  </si>
  <si>
    <t>Pollin</t>
  </si>
  <si>
    <t>https://www.reichelt.de/led-taschenlampe-future-t300f-160-lm-schwarz-2x-c-baby-ans-1600-0059-p202608.html?&amp;trstct=pol_2</t>
  </si>
  <si>
    <t>beamsplitter 20mm</t>
  </si>
  <si>
    <t>Optikbausten</t>
  </si>
  <si>
    <t>Artikel: 2137</t>
  </si>
  <si>
    <t>metal plates</t>
  </si>
  <si>
    <t>iphone lens</t>
  </si>
  <si>
    <t>smartphone</t>
  </si>
  <si>
    <t xml:space="preserve">Batteries for laser pointer </t>
  </si>
  <si>
    <t>APP_Abbe_Setup</t>
  </si>
  <si>
    <t>APP_Double-slit_Experiment</t>
  </si>
  <si>
    <t>APP_INLINE_HOLOGRAM</t>
  </si>
  <si>
    <t>APP_Incubator_Microscope</t>
  </si>
  <si>
    <t>APP_Incubator_Microscope_fluorescence</t>
  </si>
  <si>
    <t>APP_Mach-Zehnder_Interferometer</t>
  </si>
  <si>
    <t>APP_Michelson_Interferometer</t>
  </si>
  <si>
    <t>APP_SIMPLE-Projector</t>
  </si>
  <si>
    <t>APP_SIMPLE-Smartphone_Microscope</t>
  </si>
  <si>
    <t>APP_SIMPLE-Telescope</t>
  </si>
  <si>
    <t>APP_SMARTPHONE_MICROSCOPE</t>
  </si>
  <si>
    <t>APP_Spectrometer</t>
  </si>
  <si>
    <t>Baseplate 4x1</t>
  </si>
  <si>
    <t>ASSEMBLY_Baseplate 4x2</t>
  </si>
  <si>
    <t>Baseplate 4x2</t>
  </si>
  <si>
    <t>ASSEMBLY_Baseplate 4x4</t>
  </si>
  <si>
    <t>Baseplate 4x4</t>
  </si>
  <si>
    <t>ASSEMBLY_CUBE_empty_1x1</t>
  </si>
  <si>
    <t>Screws M3x12</t>
  </si>
  <si>
    <t>Screws M3x8 (optional)</t>
  </si>
  <si>
    <t>Eyepiece 20x</t>
  </si>
  <si>
    <t xml:space="preserve">The 8x8 LED matrix serves as a light source for trasmission microscopy. </t>
  </si>
  <si>
    <t>LED Matrix 8x8</t>
  </si>
  <si>
    <t>Screws M3x18</t>
  </si>
  <si>
    <t>ASSEMBLY_CUBE_Lens (4x)</t>
  </si>
  <si>
    <t>Microscope Objective 4x</t>
  </si>
  <si>
    <t>30x30 mm² Mirror</t>
  </si>
  <si>
    <t>Metal plate 30x40 mm², custom cut</t>
  </si>
  <si>
    <t>M3x25 screw with nut (non-magnetic)</t>
  </si>
  <si>
    <t>Microscope Objective 10x</t>
  </si>
  <si>
    <t>Screws M3x8</t>
  </si>
  <si>
    <t>M3x30 screw with nut (non-magnetic)</t>
  </si>
  <si>
    <t>ASSEMBLY_Baseplate 4x11</t>
  </si>
  <si>
    <t>https://github.com/bionanoimaging/UC2-GIT/blob/master/CAD/ASSEMBLY_CUBE_Z-STAGE_v2/STL/30_Z_Stage_Adapterplate.stl</t>
  </si>
  <si>
    <t>https://github.com/bionanoimaging/UC2-GIT/blob/master/CAD/ASSEMBLY_CUBE_Z-STAGE_v2/STL/30_Z_Stage_Fluomodule.stl</t>
  </si>
  <si>
    <t>https://github.com/bionanoimaging/UC2-GIT/blob/master/CAD/ASSEMBLY_CUBE_Z-STAGE_v2/STL/40_XY_Stage_Clamp_Slide.stl</t>
  </si>
  <si>
    <t>https://github.com/bionanoimaging/UC2-GIT/blob/master/CAD/ASSEMBLY_CUBE_Z-STAGE_mechanical_v2/STL/Assembly_Z-Focus_Linearbearing_mechanical_v0_10_Cube_2x1_v2.stl</t>
  </si>
  <si>
    <t>https://github.com/bionanoimaging/UC2-GIT/blob/master/CAD/ASSEMBLY_CUBE_Z-STAGE_mechanical_v2/STL/Assembly_Z-Focus_Linearbearing_mechanical_v0_10_Lid_el_2x1_v2.stl</t>
  </si>
  <si>
    <t>https://github.com/bionanoimaging/UC2-GIT/blob/master/CAD/ASSEMBLY_CUBE_Z-STAGE_mechanical_v2/STL/Assembly_Z-Focus_Linearbearing_mechanical_v0_20_focus_inlet_linearflexure_v0.stl</t>
  </si>
  <si>
    <t>https://github.com/bionanoimaging/UC2-GIT/blob/master/CAD/ASSEMBLY_CUBE_Z-STAGE_mechanical_v2/STL/Assembly_Z-Focus_Linearbearing_mechanical_v0_30_focus_inlet_objective_mount_v7.stl</t>
  </si>
  <si>
    <t>https://github.com/bionanoimaging/UC2-GIT/blob/master/CAD/ASSEMBLY_CUBE_Z-STAGE_mechanical_v2/STL/Assembly_Z-Focus_Linearbearing_mechanical_v0_20_focus_inlet_plate_bottom.stl</t>
  </si>
  <si>
    <t>https://github.com/bionanoimaging/UC2-GIT/blob/master/CAD/ASSEMBLY_CUBE_Z-STAGE_mechanical_v2/STL/Assembly_Z-Focus_Linearbearing_mechanical_v0_20_focus_inlet_plate_top.stl</t>
  </si>
  <si>
    <t>https://github.com/bionanoimaging/UC2-GIT/blob/master/CAD/ASSEMBLY_CUBE_Z-STAGE_mechanical_v2/STL/Assembly_Z-Focus_Linearbearing_mechanical_v0_00_large_gear.stl</t>
  </si>
  <si>
    <t>https://github.com/bionanoimaging/UC2-GIT/blob/master/CAD/ASSEMBLY_CUBE_Z-STAGE_mechanical_v2/STL/Assembly_Z-Focus_Linearbearing_mechanical_v0_30_Z_Stage_Sampleplate.stl</t>
  </si>
  <si>
    <t>10_Cube_1x1_IM</t>
  </si>
  <si>
    <t>Price</t>
  </si>
  <si>
    <t>20_Cube_Insert_Beamexpander_v3</t>
  </si>
  <si>
    <t>https://github.com/bionanoimaging/UC2-GIT/blob/v3/CAD/RAW/STL/UC2_v3_20_Beamexpander_Lens_Adapter_82.stl</t>
  </si>
  <si>
    <t>https://github.com/bionanoimaging/UC2-GIT/blob/v3/CAD/RAW/STL/UC2_v3_20_Cube_Insert_Beamexpander_v3_3.stl</t>
  </si>
  <si>
    <t>Module#2</t>
  </si>
  <si>
    <t>10_Base_puzzle_IM</t>
  </si>
  <si>
    <t>10_Base_puzzle_v3</t>
  </si>
  <si>
    <t>10_Cube_1x1_v3</t>
  </si>
  <si>
    <t>10_Lid_1x1_v3</t>
  </si>
  <si>
    <t>Screws (set) M5×8</t>
  </si>
  <si>
    <t>https://eshop.wuerth.de/Produktkategorien/ISO-4026-Stahl-45H-verzinkt/14013511052004.cyid/1401.cgid/de/DE/EUR/?CatalogCategoryRef=14013511052004%40WuerthGroup-Wuerth-1401&amp;SelectedFilterAttribut=%255B%257B%2522name%2522%253A%2522AT_ThreadTypeXNominalDiameter%2522%252C%2522value%2522%253A%255B%2522M5%2522%255D%252C%2522title%2522%253A%2522Gewindeart%2520x%2520Nenndurchmesser%2522%257D%252C%257B%2522name%2522%253A%2522AT_Length%2522%252C%2522value%2522%253A%255B%25228%2520mm%2522%255D%252C%2522title%2522%253A%2522L%25C3%25A4nge%2522%257D%255D</t>
  </si>
  <si>
    <t>https://github.com/bionanoimaging/UC2-GIT/blob/v3/CAD/RAW/STL/UC2_v3_10_Cube_1x1_v3_78.stl</t>
  </si>
  <si>
    <t>https://github.com/bionanoimaging/UC2-GIT/blob/v3/CAD/RAW/STL/UC2_v3_10_Lid_1x1_v3_80.stl</t>
  </si>
  <si>
    <t>20_Cube_Insert_Beamsplitter_v3</t>
  </si>
  <si>
    <t>https://github.com/bionanoimaging/UC2-GIT/blob/v3/CAD/RAW/STL/UC2_v3_20_Cube_Insert_Beamsplitter_v3_4.stl</t>
  </si>
  <si>
    <t>ASSEMBLY_CUBE_Dichroic_Beamsplitter</t>
  </si>
  <si>
    <t>20_Cube_Insert_Beamsplittercube_Base_25x35_v3</t>
  </si>
  <si>
    <t>Fitting filters of choice</t>
  </si>
  <si>
    <t>https://github.com/bionanoimaging/UC2-GIT/blob/v3/CAD/RAW/STL/UC2_v3_20_Cube_Insert_Beamsplittercube_Base_25x35_v3_5.stl</t>
  </si>
  <si>
    <t>https://github.com/bionanoimaging/UC2-GIT/blob/v3/CAD/RAW/STL/UC2_v3_20_Cube_Insert_Beamsplittercube_Dichroicmirror_Retainplate_25_36_6.stl</t>
  </si>
  <si>
    <t>https://github.com/bionanoimaging/UC2-GIT/blob/v3/CAD/RAW/STL/UC2_v3_20_Cube_Insert_Beamsplittercube_Retainring_25mm_7.stl</t>
  </si>
  <si>
    <t xml:space="preserve">The cube can hold an emission and excitation filter as well as a dichroic mirror. </t>
  </si>
  <si>
    <t>20_Cube_Insert_Holder-okular+flashlight_v3</t>
  </si>
  <si>
    <t>30_Smartphone_Holder_v3</t>
  </si>
  <si>
    <t>https://github.com/bionanoimaging/UC2-GIT/blob/v3/CAD/RAW/STL/UC2_v3_30_Smartphone_Holder_v3_73.stl</t>
  </si>
  <si>
    <t>https://github.com/bionanoimaging/UC2-GIT/blob/v3/CAD/RAW/STL/UC2_v3_20_Cube_Insert_Holder-okular%2Bflashlight_v3_14.stl</t>
  </si>
  <si>
    <t>ASSEMBLY_CUBE_Eyeball</t>
  </si>
  <si>
    <t>20_Cube_Insert_Eye_v3</t>
  </si>
  <si>
    <t>20_Cube_Insert_Eye_Lens_v3</t>
  </si>
  <si>
    <t>Lens</t>
  </si>
  <si>
    <t>https://github.com/bionanoimaging/UC2-GIT/blob/v3/CAD/RAW/STL/UC2_v3_20_Cube_Insert_Eye_Lens_v3_12.stl</t>
  </si>
  <si>
    <t>https://github.com/bionanoimaging/UC2-GIT/blob/v3/CAD/RAW/STL/UC2_v3_20_Cube_Insert_Eye_v3_13.stl</t>
  </si>
  <si>
    <t>It can serve as an aid for demonstrations and experiments done with the SimpleBOX or CourseBOX.</t>
  </si>
  <si>
    <t>20_Cube_Insert_CirAp_Guide_v3</t>
  </si>
  <si>
    <t>20_Cube_Insert_CirAp_Lid_v3</t>
  </si>
  <si>
    <t>https://github.com/bionanoimaging/UC2-GIT/blob/v3/CAD/RAW/STL/UC2_v3_20_Cube_Insert_CirAp_Wheel_11.stl</t>
  </si>
  <si>
    <t>https://github.com/bionanoimaging/UC2-GIT/blob/v3/CAD/RAW/STL/UC2_v3_20_Cube_Insert_CirAp_Lid_v3_10.stl</t>
  </si>
  <si>
    <t>https://github.com/bionanoimaging/UC2-GIT/blob/v3/CAD/RAW/STL/UC2_v3_20_Cube_Insert_CirAp_Leaf_9.stl</t>
  </si>
  <si>
    <t>https://github.com/bionanoimaging/UC2-GIT/blob/v3/CAD/RAW/STL/UC2_v3_20_Cube_Insert_CirAp_Guide_v3_8.stl</t>
  </si>
  <si>
    <t>ASSEMBLY_CUBE_Flashlight</t>
  </si>
  <si>
    <t>20_Cube_Insert_Laser_Holder_fixed_v3</t>
  </si>
  <si>
    <t>https://github.com/bionanoimaging/UC2-GIT/blob/v3/CAD/RAW/STL/UC2_v3_30_Laser_Clamp_OnOffSwitch_66.stl</t>
  </si>
  <si>
    <t>https://github.com/bionanoimaging/UC2-GIT/blob/v3/CAD/RAW/STL/UC2_v3_20_Cube_Insert_Laser_Holder_fixed_v3_24.stl</t>
  </si>
  <si>
    <t>20_Cube_Insert_Lens_Cylindrical_v3</t>
  </si>
  <si>
    <t>https://github.com/bionanoimaging/UC2-GIT/blob/v3/CAD/RAW/STL/UC2_v3_20_Cube_Insert_Lens_Cylindrical_v3_28.stl</t>
  </si>
  <si>
    <t>20_Cube_Insert_Objective_Holder_v3</t>
  </si>
  <si>
    <t>https://github.com/bionanoimaging/UC2-GIT/blob/v3/CAD/RAW/STL/UC2_v3_20_Cube_Insert_Objective_Holder_v3_32.stl</t>
  </si>
  <si>
    <t>20_Cube_Insert_Mirror_Holder_wLogo_v3</t>
  </si>
  <si>
    <t>https://github.com/bionanoimaging/UC2-GIT/blob/v3/CAD/RAW/STL/UC2_v3_20_Cube_Insert_Mirror_Holder_wLogo_v3_31.stl</t>
  </si>
  <si>
    <t>ASSEMBLY_CUBE_Mirror_45_Thorlabs</t>
  </si>
  <si>
    <t>20_Cube_Insert_Mirror_Holder_Thorlabs_v3</t>
  </si>
  <si>
    <t>https://github.com/bionanoimaging/UC2-GIT/blob/v3/CAD/RAW/STL/UC2_v3_20_Cube_Insert_Mirror_Holder_Thorlabs_v3_30.stl</t>
  </si>
  <si>
    <t>1 inch Thorlabs mirror</t>
  </si>
  <si>
    <t>https://www.thorlabs.com/thorproduct.cfm?partnumber=PF10-03-P01</t>
  </si>
  <si>
    <t>20_Cube_Insert_Kinematic_Mirrormount_base_v3</t>
  </si>
  <si>
    <t>https://github.com/bionanoimaging/UC2-GIT/blob/v3/CAD/RAW/STL/UC2_v3_20_Cube_Insert_Kinematic_Mirrormount_Plate_21.stl</t>
  </si>
  <si>
    <t>https://github.com/bionanoimaging/UC2-GIT/blob/v3/CAD/RAW/STL/UC2_v3_20_Cube_Insert_Kinematic_Mirrormount_base_v3_20.stl</t>
  </si>
  <si>
    <t>https://github.com/bionanoimaging/UC2-GIT/blob/v3/CAD/RAW/STL/UC2_v3_20_Cube_Insert_Kinematic_Mirrormount_Thorlabsadapter_22.stl</t>
  </si>
  <si>
    <t>20_Cube_Insert_RaspiCam_v3</t>
  </si>
  <si>
    <t>https://github.com/bionanoimaging/UC2-GIT/blob/v3/CAD/RAW/STL/UC2_v3_20_Cube_Insert_RaspiCam_v3_33.stl</t>
  </si>
  <si>
    <t>https://github.com/bionanoimaging/UC2-GIT/blob/v3/CAD/RAW/STL/UC2_v3_30_Coupling_Screw_28BYJ_M3_53.stl</t>
  </si>
  <si>
    <t>20_Cube_insert_Sample_holder_v3</t>
  </si>
  <si>
    <t>https://github.com/bionanoimaging/UC2-GIT/blob/v3/CAD/RAW/STL/UC2_v3_20_Cube_Insert_Sample_clamp_34.stl</t>
  </si>
  <si>
    <t>https://github.com/bionanoimaging/UC2-GIT/blob/v3/CAD/RAW/STL/UC2_v3_20_Cube_insert_Sample_holder_v3_37.stl</t>
  </si>
  <si>
    <t>https://github.com/bionanoimaging/UC2-GIT/blob/v3/CAD/RAW/STL/UC2_v3_30_Cube_sampleholder_62.stl</t>
  </si>
  <si>
    <t>20_focus_inlet_linearflexure_mechanical_v3</t>
  </si>
  <si>
    <t>https://github.com/bionanoimaging/UC2-GIT/blob/v3/CAD/RAW/STL/UC2_v3_20_gear_46.stl</t>
  </si>
  <si>
    <t>https://github.com/bionanoimaging/UC2-GIT/blob/v3/CAD/RAW/STL/UC2_v3_20_focus_inlet_objective_mount_v8_45.stl</t>
  </si>
  <si>
    <t>https://github.com/bionanoimaging/UC2-GIT/blob/v3/CAD/RAW/STL/UC2_v3_20_focus_inlet_linearflexure_mechanical_v3_43.stl</t>
  </si>
  <si>
    <t>ASSEMBLY_CUBE_Aperture_Rectangular</t>
  </si>
  <si>
    <t>ASSEMBLY_CUBE_AlliedVision_Alvium</t>
  </si>
  <si>
    <t>20_Cube_insert_AlliedVision_Alvium_v3</t>
  </si>
  <si>
    <t>https://github.com/bionanoimaging/UC2-GIT/blob/v3/CAD/RAW/STL/UC2_v3_20_Cube_insert_AlliedVision_Alvium_v3_1.stl</t>
  </si>
  <si>
    <t>Allied Vision Camera</t>
  </si>
  <si>
    <t>https://github.com/bionanoimaging/UC2-GIT/blob/v3/CAD/RAW/STL/UC2_v3_20_Cube_insert_AlliedVision_Alvium_adjustable_83.stl</t>
  </si>
  <si>
    <t>https://www.alliedvision.com/en/digital-industrial-camera-solutions.html</t>
  </si>
  <si>
    <t>ASSEMBLY_CUBE_Aperture_Circular</t>
  </si>
  <si>
    <t>The aperture can limit the light beam in X and Y independently and asymmetrically from both sides.</t>
  </si>
  <si>
    <t>20_Rect_Aperture_for_printing_v3</t>
  </si>
  <si>
    <t>https://github.com/bionanoimaging/UC2-GIT/blob/v3/CAD/RAW/STL/UC2_v3_20_Rect_Aperture_door_slide_49.stl</t>
  </si>
  <si>
    <t>https://github.com/bionanoimaging/UC2-GIT/blob/v3/CAD/RAW/STL/UC2_v3_20_Rect_Aperture_door_hinge_48.stl</t>
  </si>
  <si>
    <t>ASSEMBLY_CUBE_BaslerCam</t>
  </si>
  <si>
    <t>20_Cube_insert_Basler_acA1920_25gm_v3</t>
  </si>
  <si>
    <t>Basler Camera</t>
  </si>
  <si>
    <t>https://www.baslerweb.com/de/</t>
  </si>
  <si>
    <t>20_Cube_insert_LED_holder_v3</t>
  </si>
  <si>
    <t>https://github.com/bionanoimaging/UC2-GIT/blob/v3/CAD/RAW/STL/UC2_v3_20_Cube_insert_LED_holder_v3_25.stl</t>
  </si>
  <si>
    <t>https://github.com/bionanoimaging/UC2-GIT/blob/v3/CAD/RAW/STL/UC2_v3_20_Cube_Insert_Kinematic_Mirrormount_45_base_part1_15.stl</t>
  </si>
  <si>
    <t>https://github.com/bionanoimaging/UC2-GIT/blob/v3/CAD/RAW/STL/UC2_v3_20_Cube_Insert_Kinematic_Mirrormount_45_base_part2_16.stl</t>
  </si>
  <si>
    <t>https://github.com/bionanoimaging/UC2-GIT/blob/v3/CAD/RAW/STL/UC2_v3_20_Cube_Insert_Kinematic_Mirrormount_45_Plate_18.stl</t>
  </si>
  <si>
    <t>https://www.thingiverse.com/thing:4377691</t>
  </si>
  <si>
    <t>20_Insert_Lens_holder_v3</t>
  </si>
  <si>
    <t>ASSEMBLY_CUBE_Lens - objective</t>
  </si>
  <si>
    <t>https://www.thingiverse.com/thing:4580156</t>
  </si>
  <si>
    <t>20_Insert_Large_Lens_holder_v3</t>
  </si>
  <si>
    <t>Lens: diameter 9-42 mm</t>
  </si>
  <si>
    <t>Lens: diameter 42-50 mm</t>
  </si>
  <si>
    <t>20_Cube_Insert_Z-Focus_single_motorized_v3</t>
  </si>
  <si>
    <t>https://github.com/bionanoimaging/UC2-GIT/blob/v3/CAD/RAW/STL/UC2_v3_20_Cube_Insert_Z-Focus_single_motorized_v3_41.stl</t>
  </si>
  <si>
    <t>https://github.com/bionanoimaging/UC2-GIT/blob/v3/CAD/RAW/STL/UC2_v3_20_Cube_Insert_Lens_holder_RMS_63x_29.stl</t>
  </si>
  <si>
    <t>MiniBOX</t>
  </si>
  <si>
    <t xml:space="preserve">TheMiniBOX is a smaller and therefore cheaper version of the SimpleBOX with experiment for 7th to 12th grade. </t>
  </si>
  <si>
    <t>The Light sheet Microscope demonstartes the principle of sellective plane illumination methods.</t>
  </si>
  <si>
    <t>30_IM_LED_holder_v3</t>
  </si>
  <si>
    <t>https://github.com/bionanoimaging/UC2-GIT/blob/v3/CAD/RAW/STL/UC2_v3_30_IM_LED_holder_v3_65.stl</t>
  </si>
  <si>
    <t>LED Matrix 4x4</t>
  </si>
  <si>
    <t>https://www.openimpulse.com/blog/products-page/gearmotor-accessories/4x4-ws2812-addressable-rgb-led-matrix/</t>
  </si>
  <si>
    <t>RasPi Camera lens</t>
  </si>
  <si>
    <t>https://github.com/bionanoimaging/UC2-GIT/blob/v3/CAD/RAW/STL/UC2_v3_30_raspi_lens_to_laser_70.stl</t>
  </si>
  <si>
    <t>with lens</t>
  </si>
  <si>
    <t>xxx</t>
  </si>
  <si>
    <t>https://github.com/bionanoimaging/UC2-GIT/blob/v3/CAD/RAW/STL/20_Rect_Aperture_for_printing_v3.stl</t>
  </si>
  <si>
    <t>with Sample holder</t>
  </si>
  <si>
    <t>./TheBOX/FullBOX</t>
  </si>
  <si>
    <t>./TheBOX/SimpleBOX</t>
  </si>
  <si>
    <t>https://github.com/bionanoimaging/UC2-GIT/tree/master/APPLICATIONS/APP_Incubator_Microscope_fluorescence</t>
  </si>
  <si>
    <t>APP_LIGHTSHEET_Workshop</t>
  </si>
  <si>
    <t>https://github.com/bionanoimaging/UC2-GIT/blob/v3/CAD/RAW/STL/UC2_v3_10_Base_puzzle_v3.stl</t>
  </si>
  <si>
    <t>20_Cube_Insert_Lens_holder_RMS_63x_v3</t>
  </si>
  <si>
    <t>20_gear_v3</t>
  </si>
  <si>
    <t>20_focus_inlet_objective_mount_v8_v3</t>
  </si>
  <si>
    <t>30_Cube_sampleholder_v3</t>
  </si>
  <si>
    <t>20_Cube_Insert_Sample_clamp_v3</t>
  </si>
  <si>
    <t>20_Cube_Insert_Kinematic_Mirrormount_Thorlabsadapter_v3</t>
  </si>
  <si>
    <t>20_Cube_Insert_Kinematic_Mirrormount_Plate_v3</t>
  </si>
  <si>
    <t>20_Cube_Insert_Kinematic_Mirrormount_45_Thorlabsadapter_v3</t>
  </si>
  <si>
    <t>30_raspi_lens_to_laser_v3</t>
  </si>
  <si>
    <t>20_Cube_Insert_Beamsplittercube_Retainring_25mm_v3</t>
  </si>
  <si>
    <t>20_Beamexpander_Lens_Adapter_v3</t>
  </si>
  <si>
    <t>https://github.com/bionanoimaging/UC2-GIT/blob/master/APPLICATIONS/APP_Abbe_Setup/IMAGES/Application_Abbe-Experiment.png?raw=true</t>
  </si>
  <si>
    <t>https://github.com/bionanoimaging/UC2-GIT/blob/master/APPLICATIONS/APP_INLINE_HOLOGRAM/IMAGES/Application_Inline_Holographic_Microscopy.png?raw=true</t>
  </si>
  <si>
    <t>https://github.com/bionanoimaging/UC2-GIT/blob/master/APPLICATIONS/APP_Michelson_Interferometer/IMAGES/Application_Michelson-Interferometer_2.png?raw=true</t>
  </si>
  <si>
    <t>https://github.com/bionanoimaging/UC2-GIT/blob/master/APPLICATIONS/APP_SIMPLE-Smartphone_Microscope/IMAGES/Application_simple_smartphone_microscope.png?raw=true</t>
  </si>
  <si>
    <t>https://github.com/bionanoimaging/UC2-GIT/blob/v3/CAD/RAW/STL/UC2_v3_30_LS_Sample_stage_68.stl</t>
  </si>
  <si>
    <t xml:space="preserve">The CourseBOX is a collection of modules imised for ical Alignment and Microscopy courses. </t>
  </si>
  <si>
    <t xml:space="preserve">The famous Abbe Diffraction Experiment demonstartes the image formation in ical setup. </t>
  </si>
  <si>
    <t xml:space="preserve">The Smartphone microscope is a classical transmission microscope imised for the use of a smartphone for imaging. </t>
  </si>
  <si>
    <t>(ional, path)</t>
  </si>
  <si>
    <t>https://ikbaukasten.de/</t>
  </si>
  <si>
    <t xml:space="preserve">The eyepiece is aligned to the smartphone holder, which is attached to the cube from outside. Together, they provide imal conditions for imaging by a smartphone. </t>
  </si>
  <si>
    <t>https://www.comarics.com/components/lenses/cylindrical-lenses/quality-planoconvex-cylindrical-lenses-visibleuv#row-63_yq_40</t>
  </si>
  <si>
    <t xml:space="preserve">This module holds a single lens precisely on the ical axis of other modules. </t>
  </si>
  <si>
    <t xml:space="preserve"> 1 inch Thorlabs mirror</t>
  </si>
  <si>
    <t xml:space="preserve">The sample holder is imal for microscope slides or other thin objects. </t>
  </si>
  <si>
    <t>30_Laser_Clamp_OnOffSwitch_v3</t>
  </si>
  <si>
    <t>20_Cube_Insert_Beamsplittercube_Dichroicmirror_Retainplate_25_36_v3</t>
  </si>
  <si>
    <t>20_Cube_Insert_CirAp_Wheel_v3</t>
  </si>
  <si>
    <t>20_Cube_Insert_CirAp_Leaf_v3</t>
  </si>
  <si>
    <t>20_Rect_Aperture_door_hinge_v3</t>
  </si>
  <si>
    <t>20_Rect_Aperture_door_slide_v3</t>
  </si>
  <si>
    <t>20_Cube_Insert_Kinematic_Mirrormount_45_base_part1_v3</t>
  </si>
  <si>
    <t>20_Cube_Insert_Kinematic_Mirrormount_45_base_part2_v3</t>
  </si>
  <si>
    <t>20_Cube_Insert_Kinematic_Mirrormount_45_Plate_v3</t>
  </si>
  <si>
    <t>30_Coupling_Screw_28BYJ_M3_v3</t>
  </si>
  <si>
    <t>20_Cube_insert_AlliedVision_Alvium_adjustable_v3</t>
  </si>
  <si>
    <t>30_LS_Sample_stage_v3</t>
  </si>
  <si>
    <t>ASSEMBLY_CUBE_Base</t>
  </si>
  <si>
    <t>ASSEMBLY_Baseplate</t>
  </si>
  <si>
    <t>ASSEMBLY_CUBE_Lens_CYLINDRICAL</t>
  </si>
  <si>
    <t>ASSEMBLY_CUBE_Lens_small</t>
  </si>
  <si>
    <t>ASSEMBLY_CUBE_Lens_large</t>
  </si>
  <si>
    <t>https://github.com/bionanoimaging/UC2-GIT/tree/v3/CAD/ASSEMBLY_Baseplate</t>
  </si>
  <si>
    <t>https://github.com/bionanoimaging/UC2-GIT/tree/v3/CAD/ASSEMBLY_CUBE_Base</t>
  </si>
  <si>
    <t>https://github.com/bionanoimaging/UC2-GIT/tree/v3/CAD/ASSEMBLY_CUBE_AlliedVision_Alvium</t>
  </si>
  <si>
    <t>https://github.com/bionanoimaging/UC2-GIT/tree/v3/CAD/ASSEMBLY_CUBE_Aperture_Circular</t>
  </si>
  <si>
    <t>https://github.com/bionanoimaging/UC2-GIT/tree/v3/CAD/ASSEMBLY_CUBE_Aperture_Rectangular</t>
  </si>
  <si>
    <t>https://github.com/bionanoimaging/UC2-GIT/tree/v3/CAD/ASSEMBLY_CUBE_BaslerCam</t>
  </si>
  <si>
    <t>https://github.com/bionanoimaging/UC2-GIT/tree/v3/CAD/ASSEMBLY_CUBE_Beamexpander</t>
  </si>
  <si>
    <t>https://github.com/bionanoimaging/UC2-GIT/tree/v3/CAD/ASSEMBLY_CUBE_Beamsplitter</t>
  </si>
  <si>
    <t>https://github.com/bionanoimaging/UC2-GIT/tree/v3/CAD/ASSEMBLY_CUBE_Dichroic_Beamsplitter</t>
  </si>
  <si>
    <t>https://github.com/bionanoimaging/UC2-GIT/tree/v3/CAD/ASSEMBLY_CUBE_Eyepiece</t>
  </si>
  <si>
    <t>https://github.com/bionanoimaging/UC2-GIT/tree/v3/CAD/ASSEMBLY_CUBE_Flashlight</t>
  </si>
  <si>
    <t>https://github.com/bionanoimaging/UC2-GIT/tree/v3/CAD/ASSEMBLY_CUBE_LED_Matrix</t>
  </si>
  <si>
    <t>https://github.com/bionanoimaging/UC2-GIT/tree/v3/CAD/ASSEMBLY_CUBE_LED</t>
  </si>
  <si>
    <t>https://github.com/bionanoimaging/UC2-GIT/tree/v3/CAD/ASSEMBLY_CUBE_Laser</t>
  </si>
  <si>
    <t>https://github.com/bionanoimaging/UC2-GIT/tree/v3/CAD/ASSEMBLY_CUBE_Lens_CYLINDRICAL</t>
  </si>
  <si>
    <t>https://github.com/bionanoimaging/UC2-GIT/tree/v3/CAD/ASSEMBLY_CUBE_Lens</t>
  </si>
  <si>
    <t>https://github.com/bionanoimaging/UC2-GIT/tree/v3/CAD/ASSEMBLY_CUBE_Lens_small</t>
  </si>
  <si>
    <t>https://github.com/bionanoimaging/UC2-GIT/tree/v3/CAD/ASSEMBLY_CUBE_Lens_large</t>
  </si>
  <si>
    <t>https://github.com/bionanoimaging/UC2-GIT/tree/v3/CAD/ASSEMBLY_CUBE_Mirror_45</t>
  </si>
  <si>
    <t>https://github.com/bionanoimaging/UC2-GIT/tree/v3/CAD/ASSEMBLY_CUBE_Mirror_Kinematic_45</t>
  </si>
  <si>
    <t>https://github.com/bionanoimaging/UC2-GIT/tree/v3/CAD/ASSEMBLY_CUBE_Mirror_Kinematic</t>
  </si>
  <si>
    <t>https://github.com/bionanoimaging/UC2-GIT/tree/v3/CAD/ASSEMBLY_CUBE_RaspiCam</t>
  </si>
  <si>
    <t>https://github.com/bionanoimaging/UC2-GIT/tree/v3/CAD/ASSEMBLY_CUBE_S-STAGE_v2</t>
  </si>
  <si>
    <t>https://github.com/bionanoimaging/UC2-GIT/tree/v3/CAD/ASSEMBLY_CUBE_Sample_Holder</t>
  </si>
  <si>
    <t>https://github.com/bionanoimaging/UC2-GIT/tree/v3/CAD/ASSEMBLY_CUBE_Z-STAGE_mechanical</t>
  </si>
  <si>
    <t>https://github.com/bionanoimaging/UC2-GIT/tree/v3/CAD/ASSEMBLY_CUBE_Z-STAGE_v3</t>
  </si>
  <si>
    <t>ASSEMBLY_CUBE_S-STAGE_v2.1</t>
  </si>
  <si>
    <t>ASSEMBLY_CUBE_Z-stage_sample</t>
  </si>
  <si>
    <t>https://github.com/bionanoimaging/UC2-GIT/tree/v3/CAD/ASSEMBLY_CUBE_Sample_Comb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</si>
</sst>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1]"/>
    <numFmt numFmtId="165" formatCode="#,##0.00\ &quot;€&quot;"/>
    <numFmt numFmtId="166" formatCode="#,##0.00&quot;€&quot;"/>
  </numFmts>
  <fonts count="67">
    <font>
      <sz val="12"/>
      <color rgb="FF000000"/>
      <name val="Calibri"/>
    </font>
    <font>
      <sz val="11"/>
      <color rgb="FF000000"/>
      <name val="Calibri"/>
    </font>
    <font>
      <sz val="12"/>
      <name val="Calibri"/>
    </font>
    <font>
      <sz val="11"/>
      <name val="Calibri"/>
    </font>
    <font>
      <u/>
      <sz val="11"/>
      <color rgb="FF0563C1"/>
      <name val="Calibri"/>
    </font>
    <font>
      <b/>
      <sz val="11"/>
      <color rgb="FF000000"/>
      <name val="Calibri"/>
    </font>
    <font>
      <u/>
      <sz val="12"/>
      <color rgb="FF0000FF"/>
      <name val="Calibri"/>
    </font>
    <font>
      <u/>
      <sz val="12"/>
      <color rgb="FF0000FF"/>
      <name val="Calibri"/>
    </font>
    <font>
      <u/>
      <sz val="11"/>
      <color rgb="FF0563C1"/>
      <name val="Calibri"/>
    </font>
    <font>
      <b/>
      <u/>
      <sz val="11"/>
      <color rgb="FF0563C1"/>
      <name val="Calibri"/>
    </font>
    <font>
      <u/>
      <sz val="12"/>
      <color rgb="FF0000FF"/>
      <name val="Calibri"/>
    </font>
    <font>
      <u/>
      <sz val="12"/>
      <color rgb="FF1155CC"/>
      <name val="Calibri"/>
    </font>
    <font>
      <u/>
      <sz val="11"/>
      <color rgb="FF0563C1"/>
      <name val="Calibri"/>
    </font>
    <font>
      <i/>
      <sz val="11"/>
      <color rgb="FF000000"/>
      <name val="Calibri"/>
    </font>
    <font>
      <i/>
      <u/>
      <sz val="11"/>
      <color rgb="FF0563C1"/>
      <name val="Calibri"/>
    </font>
    <font>
      <u/>
      <sz val="11"/>
      <color rgb="FF0563C1"/>
      <name val="Calibri"/>
    </font>
    <font>
      <u/>
      <sz val="12"/>
      <color rgb="FF0000FF"/>
      <name val="Calibri"/>
    </font>
    <font>
      <i/>
      <u/>
      <sz val="12"/>
      <color rgb="FF0000FF"/>
      <name val="Calibri"/>
    </font>
    <font>
      <u/>
      <sz val="11"/>
      <color rgb="FF0563C1"/>
      <name val="Calibri"/>
    </font>
    <font>
      <u/>
      <sz val="12"/>
      <color rgb="FF0000FF"/>
      <name val="Calibri"/>
    </font>
    <font>
      <u/>
      <sz val="11"/>
      <color rgb="FF0000FF"/>
      <name val="Calibri"/>
    </font>
    <font>
      <sz val="11"/>
      <color rgb="FF24292E"/>
      <name val="Calibri"/>
    </font>
    <font>
      <u/>
      <sz val="12"/>
      <color rgb="FF0000FF"/>
      <name val="Calibri"/>
    </font>
    <font>
      <u/>
      <sz val="12"/>
      <color rgb="FF0000FF"/>
      <name val="Calibri"/>
    </font>
    <font>
      <b/>
      <sz val="16"/>
      <color rgb="FF000000"/>
      <name val="Calibri"/>
    </font>
    <font>
      <i/>
      <u/>
      <sz val="12"/>
      <color rgb="FF000000"/>
      <name val="Calibri"/>
    </font>
    <font>
      <b/>
      <sz val="12"/>
      <color rgb="FF000000"/>
      <name val="Calibri"/>
    </font>
    <font>
      <sz val="12"/>
      <name val="Calibri"/>
    </font>
    <font>
      <u/>
      <sz val="12"/>
      <color rgb="FF1155CC"/>
      <name val="Calibri"/>
    </font>
    <font>
      <u/>
      <sz val="12"/>
      <color rgb="FF1155CC"/>
      <name val="Calibri"/>
    </font>
    <font>
      <u/>
      <sz val="12"/>
      <color rgb="FF1155CC"/>
      <name val="Calibri"/>
    </font>
    <font>
      <u/>
      <sz val="12"/>
      <color rgb="FF0000FF"/>
      <name val="Calibri"/>
    </font>
    <font>
      <sz val="12"/>
      <color rgb="FF111111"/>
      <name val="Arial"/>
    </font>
    <font>
      <b/>
      <sz val="12"/>
      <name val="Calibri"/>
    </font>
    <font>
      <sz val="11"/>
      <name val="Arial"/>
    </font>
    <font>
      <b/>
      <sz val="11"/>
      <name val="Arial"/>
    </font>
    <font>
      <u/>
      <sz val="11"/>
      <color rgb="FF1155CC"/>
      <name val="Arial"/>
    </font>
    <font>
      <sz val="11"/>
      <color rgb="FF000000"/>
      <name val="Arial"/>
    </font>
    <font>
      <sz val="11"/>
      <color rgb="FF333333"/>
      <name val="Arial"/>
    </font>
    <font>
      <u/>
      <sz val="11"/>
      <color rgb="FFFF0000"/>
      <name val="Arial"/>
    </font>
    <font>
      <sz val="11"/>
      <color rgb="FF111111"/>
      <name val="Arial"/>
    </font>
    <font>
      <u/>
      <sz val="11"/>
      <color rgb="FF1155CC"/>
      <name val="Arial"/>
    </font>
    <font>
      <u/>
      <sz val="12"/>
      <color rgb="FF0000FF"/>
      <name val="Calibri"/>
    </font>
    <font>
      <sz val="11"/>
      <color rgb="FF212529"/>
      <name val="Arial"/>
    </font>
    <font>
      <u/>
      <sz val="11"/>
      <color rgb="FF1155CC"/>
      <name val="Arial"/>
    </font>
    <font>
      <sz val="11"/>
      <color rgb="FFFF00FF"/>
      <name val="Arial"/>
    </font>
    <font>
      <b/>
      <sz val="11"/>
      <color rgb="FF0000FF"/>
      <name val="Arial"/>
    </font>
    <font>
      <b/>
      <sz val="11"/>
      <color rgb="FFFF00FF"/>
      <name val="Arial"/>
    </font>
    <font>
      <b/>
      <sz val="11"/>
      <color rgb="FF269D2E"/>
      <name val="Arial"/>
    </font>
    <font>
      <b/>
      <sz val="11"/>
      <color rgb="FFFF0000"/>
      <name val="Arial"/>
    </font>
    <font>
      <u/>
      <sz val="11"/>
      <color rgb="FF9900FF"/>
      <name val="Arial"/>
    </font>
    <font>
      <u/>
      <sz val="11"/>
      <color rgb="FF1155CC"/>
      <name val="Arial"/>
    </font>
    <font>
      <u/>
      <sz val="11"/>
      <color rgb="FF000000"/>
      <name val="Arial"/>
    </font>
    <font>
      <sz val="12"/>
      <color rgb="FF000000"/>
      <name val="Calibri (Textkörper)"/>
    </font>
    <font>
      <u/>
      <sz val="12"/>
      <color theme="10"/>
      <name val="Calibri"/>
    </font>
    <font>
      <sz val="11"/>
      <color rgb="FF000000"/>
      <name val="Calibri"/>
      <family val="2"/>
    </font>
    <font>
      <u/>
      <sz val="12"/>
      <color rgb="FF0000FF"/>
      <name val="Calibri"/>
      <family val="2"/>
    </font>
    <font>
      <b/>
      <sz val="11"/>
      <color rgb="FF000000"/>
      <name val="Calibri"/>
      <family val="2"/>
    </font>
    <font>
      <i/>
      <sz val="11"/>
      <color rgb="FF000000"/>
      <name val="Calibri"/>
      <family val="2"/>
    </font>
    <font>
      <i/>
      <sz val="12"/>
      <color rgb="FF000000"/>
      <name val="Calibri"/>
      <family val="2"/>
    </font>
    <font>
      <i/>
      <u/>
      <sz val="12"/>
      <color rgb="FF0000FF"/>
      <name val="Calibri"/>
      <family val="2"/>
    </font>
    <font>
      <u/>
      <sz val="12"/>
      <color rgb="FF1155CC"/>
      <name val="Calibri"/>
      <family val="2"/>
    </font>
    <font>
      <b/>
      <sz val="11"/>
      <name val="Calibri"/>
      <family val="2"/>
    </font>
    <font>
      <b/>
      <u/>
      <sz val="11"/>
      <name val="Calibri"/>
      <family val="2"/>
    </font>
    <font>
      <sz val="11"/>
      <name val="Calibri"/>
      <family val="2"/>
    </font>
    <font>
      <sz val="12"/>
      <name val="Calibri"/>
      <family val="2"/>
    </font>
    <font>
      <u/>
      <sz val="11"/>
      <name val="Calibri"/>
      <family val="2"/>
    </font>
  </fonts>
  <fills count="17">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AEABAB"/>
        <bgColor rgb="FFAEABAB"/>
      </patternFill>
    </fill>
    <fill>
      <patternFill patternType="solid">
        <fgColor rgb="FFFF0000"/>
        <bgColor rgb="FFFF0000"/>
      </patternFill>
    </fill>
    <fill>
      <patternFill patternType="solid">
        <fgColor rgb="FF8E7CC3"/>
        <bgColor rgb="FF8E7CC3"/>
      </patternFill>
    </fill>
    <fill>
      <patternFill patternType="solid">
        <fgColor rgb="FF00FF00"/>
        <bgColor rgb="FF00FF00"/>
      </patternFill>
    </fill>
    <fill>
      <patternFill patternType="solid">
        <fgColor rgb="FFF4F4F4"/>
        <bgColor rgb="FFF4F4F4"/>
      </patternFill>
    </fill>
    <fill>
      <patternFill patternType="solid">
        <fgColor rgb="FF9FC5E8"/>
        <bgColor rgb="FF9FC5E8"/>
      </patternFill>
    </fill>
    <fill>
      <patternFill patternType="solid">
        <fgColor rgb="FFFFFF00"/>
        <bgColor rgb="FFFFFF00"/>
      </patternFill>
    </fill>
    <fill>
      <patternFill patternType="solid">
        <fgColor rgb="FFF7F7F9"/>
        <bgColor rgb="FFF7F7F9"/>
      </patternFill>
    </fill>
    <fill>
      <patternFill patternType="solid">
        <fgColor rgb="FFFEFFFF"/>
        <bgColor rgb="FFFEFFFF"/>
      </patternFill>
    </fill>
    <fill>
      <patternFill patternType="solid">
        <fgColor rgb="FFFFD966"/>
        <bgColor rgb="FFFFD966"/>
      </patternFill>
    </fill>
    <fill>
      <patternFill patternType="solid">
        <fgColor rgb="FFC6EFCE"/>
      </patternFill>
    </fill>
  </fills>
  <borders count="2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s>
  <cellStyleXfs count="2">
    <xf numFmtId="0" fontId="0" fillId="0" borderId="0"/>
    <xf numFmtId="0" fontId="54" fillId="0" borderId="0" applyNumberFormat="0" applyFill="0" applyBorder="0" applyAlignment="0" applyProtection="0"/>
  </cellStyleXfs>
  <cellXfs count="258">
    <xf numFmtId="0" fontId="0" fillId="0" borderId="0" xfId="0" applyFont="1" applyAlignment="1"/>
    <xf numFmtId="0" fontId="1" fillId="0" borderId="0" xfId="0" applyFont="1" applyAlignment="1"/>
    <xf numFmtId="0" fontId="3" fillId="0" borderId="0" xfId="0" applyFont="1"/>
    <xf numFmtId="0" fontId="1" fillId="0" borderId="0" xfId="0" applyFont="1" applyAlignment="1">
      <alignment wrapText="1"/>
    </xf>
    <xf numFmtId="0" fontId="1" fillId="0" borderId="4" xfId="0" applyFont="1" applyBorder="1" applyAlignment="1"/>
    <xf numFmtId="0" fontId="1" fillId="0" borderId="0" xfId="0" applyFont="1" applyAlignment="1"/>
    <xf numFmtId="0" fontId="1" fillId="0" borderId="4" xfId="0" applyFont="1" applyBorder="1" applyAlignment="1"/>
    <xf numFmtId="0" fontId="4" fillId="0" borderId="4" xfId="0" applyFont="1" applyBorder="1" applyAlignment="1"/>
    <xf numFmtId="0" fontId="1" fillId="0" borderId="4" xfId="0" applyFont="1" applyBorder="1" applyAlignment="1"/>
    <xf numFmtId="0" fontId="1" fillId="0" borderId="4" xfId="0" applyFont="1" applyBorder="1" applyAlignment="1"/>
    <xf numFmtId="164" fontId="5" fillId="0" borderId="4" xfId="0" applyNumberFormat="1" applyFont="1" applyBorder="1" applyAlignment="1">
      <alignment horizontal="right"/>
    </xf>
    <xf numFmtId="0" fontId="5" fillId="0" borderId="0" xfId="0" applyFont="1" applyAlignment="1"/>
    <xf numFmtId="0" fontId="5" fillId="0" borderId="5" xfId="0" applyFont="1" applyBorder="1" applyAlignment="1"/>
    <xf numFmtId="0" fontId="5" fillId="0" borderId="6" xfId="0" applyFont="1" applyBorder="1" applyAlignment="1"/>
    <xf numFmtId="0" fontId="5" fillId="0" borderId="6" xfId="0" applyFont="1" applyBorder="1" applyAlignment="1"/>
    <xf numFmtId="0" fontId="5" fillId="0" borderId="7"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6" xfId="0" applyFont="1" applyBorder="1" applyAlignment="1"/>
    <xf numFmtId="0" fontId="1" fillId="0" borderId="5" xfId="0" applyFont="1" applyBorder="1" applyAlignment="1"/>
    <xf numFmtId="0" fontId="1" fillId="0" borderId="5" xfId="0" applyFont="1" applyBorder="1" applyAlignment="1">
      <alignment horizontal="right"/>
    </xf>
    <xf numFmtId="0" fontId="1" fillId="0" borderId="8" xfId="0" applyFont="1" applyBorder="1" applyAlignment="1">
      <alignment horizontal="right"/>
    </xf>
    <xf numFmtId="0" fontId="1" fillId="0" borderId="7" xfId="0" applyFont="1" applyBorder="1" applyAlignment="1"/>
    <xf numFmtId="0" fontId="2" fillId="0" borderId="0" xfId="0" applyFont="1" applyAlignment="1"/>
    <xf numFmtId="0" fontId="6" fillId="0" borderId="9" xfId="0" applyFont="1" applyBorder="1" applyAlignment="1"/>
    <xf numFmtId="0" fontId="1" fillId="0" borderId="10" xfId="0" applyFont="1" applyBorder="1" applyAlignment="1"/>
    <xf numFmtId="0" fontId="1" fillId="0" borderId="11" xfId="0" applyFont="1" applyBorder="1" applyAlignment="1">
      <alignment horizontal="right"/>
    </xf>
    <xf numFmtId="0" fontId="7" fillId="0" borderId="10" xfId="0" applyFont="1" applyBorder="1" applyAlignment="1"/>
    <xf numFmtId="0" fontId="1" fillId="0" borderId="12" xfId="0" applyFont="1" applyBorder="1" applyAlignment="1">
      <alignment horizontal="right"/>
    </xf>
    <xf numFmtId="0" fontId="1" fillId="0" borderId="9" xfId="0" applyFont="1" applyBorder="1" applyAlignment="1"/>
    <xf numFmtId="0" fontId="1" fillId="0" borderId="13" xfId="0" applyFont="1" applyBorder="1" applyAlignment="1"/>
    <xf numFmtId="0" fontId="1" fillId="0" borderId="9" xfId="0" applyFont="1" applyBorder="1" applyAlignment="1"/>
    <xf numFmtId="0" fontId="1" fillId="0" borderId="13" xfId="0" applyFont="1" applyBorder="1" applyAlignment="1"/>
    <xf numFmtId="0" fontId="1" fillId="0" borderId="14" xfId="0" applyFont="1" applyBorder="1" applyAlignment="1"/>
    <xf numFmtId="164" fontId="5" fillId="0" borderId="0" xfId="0" applyNumberFormat="1" applyFont="1" applyAlignment="1"/>
    <xf numFmtId="164" fontId="5" fillId="0" borderId="15" xfId="0" applyNumberFormat="1" applyFont="1" applyBorder="1" applyAlignment="1"/>
    <xf numFmtId="0" fontId="1" fillId="0" borderId="16" xfId="0" applyFont="1" applyBorder="1" applyAlignment="1"/>
    <xf numFmtId="0" fontId="1" fillId="0" borderId="17" xfId="0" applyFont="1" applyBorder="1" applyAlignment="1">
      <alignment horizontal="right"/>
    </xf>
    <xf numFmtId="0" fontId="8" fillId="0" borderId="17" xfId="0" applyFont="1" applyBorder="1" applyAlignment="1"/>
    <xf numFmtId="0" fontId="1" fillId="0" borderId="18" xfId="0" applyFont="1" applyBorder="1" applyAlignment="1">
      <alignment horizontal="right"/>
    </xf>
    <xf numFmtId="0" fontId="9" fillId="0" borderId="6"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0" xfId="0" applyFont="1" applyAlignment="1"/>
    <xf numFmtId="0" fontId="1" fillId="0" borderId="9"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14" xfId="0" applyFont="1" applyBorder="1" applyAlignment="1"/>
    <xf numFmtId="0" fontId="2" fillId="0" borderId="0" xfId="0" applyFont="1" applyAlignment="1"/>
    <xf numFmtId="0" fontId="10" fillId="0" borderId="9" xfId="0" applyFont="1" applyBorder="1" applyAlignment="1"/>
    <xf numFmtId="0" fontId="1" fillId="0" borderId="10" xfId="0" applyFont="1" applyBorder="1" applyAlignment="1">
      <alignment horizontal="right"/>
    </xf>
    <xf numFmtId="0" fontId="1" fillId="0" borderId="19" xfId="0" applyFont="1" applyBorder="1" applyAlignment="1">
      <alignment horizontal="right"/>
    </xf>
    <xf numFmtId="164" fontId="5" fillId="0" borderId="9" xfId="0" applyNumberFormat="1" applyFont="1" applyBorder="1" applyAlignment="1"/>
    <xf numFmtId="0" fontId="11" fillId="0" borderId="10" xfId="0" applyFont="1" applyBorder="1" applyAlignment="1"/>
    <xf numFmtId="0" fontId="1" fillId="0" borderId="0" xfId="0" applyFont="1" applyAlignment="1"/>
    <xf numFmtId="0" fontId="1" fillId="0" borderId="9" xfId="0" applyFont="1" applyBorder="1" applyAlignment="1"/>
    <xf numFmtId="0" fontId="12" fillId="0" borderId="10" xfId="0" applyFont="1" applyBorder="1" applyAlignment="1"/>
    <xf numFmtId="0" fontId="1" fillId="0" borderId="15" xfId="0" applyFont="1" applyBorder="1" applyAlignment="1"/>
    <xf numFmtId="0" fontId="13" fillId="0" borderId="20" xfId="0" applyFont="1" applyBorder="1" applyAlignment="1"/>
    <xf numFmtId="0" fontId="13" fillId="0" borderId="20" xfId="0" applyFont="1" applyBorder="1" applyAlignment="1">
      <alignment horizontal="right"/>
    </xf>
    <xf numFmtId="0" fontId="14" fillId="0" borderId="20" xfId="0" applyFont="1" applyBorder="1" applyAlignment="1"/>
    <xf numFmtId="0" fontId="13" fillId="0" borderId="21" xfId="0" applyFont="1" applyBorder="1" applyAlignment="1">
      <alignment horizontal="right"/>
    </xf>
    <xf numFmtId="0" fontId="1" fillId="0" borderId="10" xfId="0" applyFont="1" applyBorder="1" applyAlignment="1"/>
    <xf numFmtId="0" fontId="1" fillId="0" borderId="9" xfId="0" applyFont="1" applyBorder="1" applyAlignment="1"/>
    <xf numFmtId="0" fontId="1" fillId="0" borderId="20" xfId="0" applyFont="1" applyBorder="1" applyAlignment="1"/>
    <xf numFmtId="0" fontId="1" fillId="0" borderId="20" xfId="0" applyFont="1" applyBorder="1" applyAlignment="1">
      <alignment horizontal="right"/>
    </xf>
    <xf numFmtId="0" fontId="15" fillId="0" borderId="20" xfId="0" applyFont="1" applyBorder="1" applyAlignment="1"/>
    <xf numFmtId="0" fontId="1" fillId="0" borderId="21" xfId="0" applyFont="1" applyBorder="1" applyAlignment="1">
      <alignment horizontal="right"/>
    </xf>
    <xf numFmtId="0" fontId="1" fillId="0" borderId="15" xfId="0" applyFont="1" applyBorder="1" applyAlignment="1"/>
    <xf numFmtId="0" fontId="16" fillId="0" borderId="0" xfId="0" applyFont="1" applyAlignment="1"/>
    <xf numFmtId="0" fontId="1" fillId="0" borderId="0" xfId="0" applyFont="1" applyAlignment="1">
      <alignment horizontal="right"/>
    </xf>
    <xf numFmtId="0" fontId="13" fillId="0" borderId="10" xfId="0" applyFont="1" applyBorder="1" applyAlignment="1"/>
    <xf numFmtId="0" fontId="13" fillId="0" borderId="10" xfId="0" applyFont="1" applyBorder="1" applyAlignment="1">
      <alignment horizontal="right"/>
    </xf>
    <xf numFmtId="0" fontId="17" fillId="0" borderId="10" xfId="0" applyFont="1" applyBorder="1" applyAlignment="1"/>
    <xf numFmtId="0" fontId="13" fillId="0" borderId="19" xfId="0" applyFont="1" applyBorder="1" applyAlignment="1">
      <alignment horizontal="right"/>
    </xf>
    <xf numFmtId="0" fontId="18" fillId="0" borderId="10" xfId="0" applyFont="1" applyBorder="1" applyAlignment="1"/>
    <xf numFmtId="0" fontId="19" fillId="0" borderId="20" xfId="0" applyFont="1" applyBorder="1" applyAlignment="1"/>
    <xf numFmtId="0" fontId="20" fillId="0" borderId="0" xfId="0" applyFont="1" applyAlignment="1"/>
    <xf numFmtId="0" fontId="1" fillId="0" borderId="10" xfId="0" applyFont="1" applyBorder="1" applyAlignment="1"/>
    <xf numFmtId="0" fontId="1" fillId="2" borderId="0" xfId="0" applyFont="1" applyFill="1" applyAlignment="1"/>
    <xf numFmtId="0" fontId="1" fillId="0" borderId="13" xfId="0" applyFont="1" applyBorder="1" applyAlignment="1"/>
    <xf numFmtId="0" fontId="21" fillId="2" borderId="10" xfId="0" applyFont="1" applyFill="1" applyBorder="1" applyAlignment="1"/>
    <xf numFmtId="164" fontId="5" fillId="0" borderId="0" xfId="0" applyNumberFormat="1" applyFont="1" applyAlignment="1"/>
    <xf numFmtId="164" fontId="5" fillId="0" borderId="9" xfId="0" applyNumberFormat="1" applyFont="1" applyBorder="1" applyAlignment="1"/>
    <xf numFmtId="0" fontId="22" fillId="0" borderId="10" xfId="0" applyFont="1" applyBorder="1" applyAlignment="1"/>
    <xf numFmtId="0" fontId="1" fillId="0" borderId="0" xfId="0" applyFont="1" applyAlignment="1"/>
    <xf numFmtId="0" fontId="1" fillId="0" borderId="9" xfId="0" applyFont="1" applyBorder="1" applyAlignment="1"/>
    <xf numFmtId="0" fontId="5" fillId="0" borderId="9" xfId="0" applyFont="1" applyBorder="1" applyAlignment="1"/>
    <xf numFmtId="0" fontId="5" fillId="0" borderId="15" xfId="0" applyFont="1" applyBorder="1" applyAlignment="1"/>
    <xf numFmtId="0" fontId="23" fillId="0" borderId="20" xfId="0" applyFont="1" applyBorder="1" applyAlignment="1"/>
    <xf numFmtId="0" fontId="5" fillId="0" borderId="0" xfId="0" applyFont="1" applyAlignment="1"/>
    <xf numFmtId="0" fontId="5" fillId="0" borderId="0" xfId="0" applyFont="1" applyAlignment="1"/>
    <xf numFmtId="0" fontId="5" fillId="0" borderId="14" xfId="0" applyFont="1" applyBorder="1" applyAlignment="1">
      <alignment horizontal="right"/>
    </xf>
    <xf numFmtId="0" fontId="1" fillId="0" borderId="22" xfId="0" applyFont="1" applyBorder="1" applyAlignment="1"/>
    <xf numFmtId="0" fontId="2" fillId="0" borderId="10" xfId="0" applyFont="1" applyBorder="1"/>
    <xf numFmtId="164" fontId="5" fillId="0" borderId="19" xfId="0" applyNumberFormat="1" applyFont="1" applyBorder="1" applyAlignment="1">
      <alignment horizontal="right"/>
    </xf>
    <xf numFmtId="0" fontId="3" fillId="0" borderId="0" xfId="0" applyFont="1" applyAlignment="1"/>
    <xf numFmtId="0" fontId="3" fillId="0" borderId="22" xfId="0" applyFont="1" applyBorder="1" applyAlignment="1"/>
    <xf numFmtId="0" fontId="3" fillId="0" borderId="10" xfId="0" applyFont="1" applyBorder="1" applyAlignment="1"/>
    <xf numFmtId="0" fontId="3" fillId="0" borderId="19" xfId="0" applyFont="1" applyBorder="1" applyAlignment="1"/>
    <xf numFmtId="0" fontId="3" fillId="0" borderId="14" xfId="0" applyFont="1" applyBorder="1" applyAlignment="1"/>
    <xf numFmtId="0" fontId="3" fillId="0" borderId="13" xfId="0" applyFont="1" applyBorder="1" applyAlignment="1"/>
    <xf numFmtId="0" fontId="3" fillId="0" borderId="10" xfId="0" applyFont="1" applyBorder="1"/>
    <xf numFmtId="0" fontId="3" fillId="0" borderId="23" xfId="0" applyFont="1" applyBorder="1" applyAlignment="1"/>
    <xf numFmtId="0" fontId="2" fillId="0" borderId="20" xfId="0" applyFont="1" applyBorder="1"/>
    <xf numFmtId="0" fontId="3" fillId="0" borderId="20" xfId="0" applyFont="1" applyBorder="1" applyAlignment="1"/>
    <xf numFmtId="0" fontId="3" fillId="0" borderId="20" xfId="0" applyFont="1" applyBorder="1"/>
    <xf numFmtId="0" fontId="3" fillId="0" borderId="21" xfId="0" applyFont="1" applyBorder="1" applyAlignment="1"/>
    <xf numFmtId="0" fontId="3" fillId="0" borderId="0" xfId="0" applyFont="1" applyAlignment="1"/>
    <xf numFmtId="0" fontId="24" fillId="0" borderId="0" xfId="0" applyFont="1"/>
    <xf numFmtId="0" fontId="25" fillId="0" borderId="0" xfId="0" applyFont="1"/>
    <xf numFmtId="0" fontId="0" fillId="0" borderId="0" xfId="0" applyFont="1"/>
    <xf numFmtId="0" fontId="0" fillId="0" borderId="0" xfId="0" applyFont="1" applyAlignment="1">
      <alignment textRotation="90"/>
    </xf>
    <xf numFmtId="0" fontId="26" fillId="3" borderId="24" xfId="0" applyFont="1" applyFill="1" applyBorder="1" applyAlignment="1">
      <alignment textRotation="90"/>
    </xf>
    <xf numFmtId="0" fontId="0" fillId="3" borderId="24" xfId="0" applyFont="1" applyFill="1" applyBorder="1" applyAlignment="1">
      <alignment horizontal="center" textRotation="90"/>
    </xf>
    <xf numFmtId="0" fontId="0" fillId="3" borderId="24" xfId="0" applyFont="1" applyFill="1" applyBorder="1" applyAlignment="1">
      <alignment textRotation="90" wrapText="1"/>
    </xf>
    <xf numFmtId="0" fontId="26" fillId="4" borderId="24" xfId="0" applyFont="1" applyFill="1" applyBorder="1"/>
    <xf numFmtId="0" fontId="0" fillId="0" borderId="0" xfId="0" applyFont="1" applyAlignment="1">
      <alignment horizontal="center"/>
    </xf>
    <xf numFmtId="0" fontId="0" fillId="4" borderId="24" xfId="0" applyFont="1" applyFill="1" applyBorder="1"/>
    <xf numFmtId="0" fontId="0" fillId="4" borderId="24" xfId="0" applyFont="1" applyFill="1" applyBorder="1" applyAlignment="1"/>
    <xf numFmtId="0" fontId="27" fillId="0" borderId="0" xfId="0" applyFont="1" applyAlignment="1"/>
    <xf numFmtId="0" fontId="28" fillId="0" borderId="0" xfId="0" applyFont="1" applyAlignment="1"/>
    <xf numFmtId="0" fontId="29" fillId="0" borderId="0" xfId="0" applyFont="1" applyAlignment="1"/>
    <xf numFmtId="0" fontId="27" fillId="0" borderId="0" xfId="0" applyFont="1" applyAlignment="1"/>
    <xf numFmtId="0" fontId="2" fillId="0" borderId="0" xfId="0" applyFont="1" applyAlignment="1">
      <alignment horizontal="left" vertical="center"/>
    </xf>
    <xf numFmtId="0" fontId="30" fillId="0" borderId="25" xfId="0" applyFont="1" applyBorder="1" applyAlignment="1"/>
    <xf numFmtId="0" fontId="27" fillId="0" borderId="25" xfId="0" applyFont="1" applyBorder="1" applyAlignment="1"/>
    <xf numFmtId="0" fontId="27" fillId="0" borderId="25" xfId="0" applyFont="1" applyBorder="1" applyAlignment="1"/>
    <xf numFmtId="0" fontId="31" fillId="0" borderId="25" xfId="0" applyFont="1" applyBorder="1" applyAlignment="1"/>
    <xf numFmtId="0" fontId="32" fillId="2" borderId="0" xfId="0" applyFont="1" applyFill="1" applyAlignment="1"/>
    <xf numFmtId="0" fontId="2" fillId="0" borderId="0" xfId="0" applyFont="1" applyAlignment="1"/>
    <xf numFmtId="4" fontId="2" fillId="0" borderId="0" xfId="0" applyNumberFormat="1" applyFont="1"/>
    <xf numFmtId="165" fontId="0" fillId="0" borderId="0" xfId="0" applyNumberFormat="1" applyFont="1"/>
    <xf numFmtId="165" fontId="0" fillId="0" borderId="0" xfId="0" applyNumberFormat="1" applyFont="1" applyAlignment="1"/>
    <xf numFmtId="0" fontId="0" fillId="4" borderId="24" xfId="0" applyFont="1" applyFill="1" applyBorder="1" applyAlignment="1">
      <alignment textRotation="90" wrapText="1"/>
    </xf>
    <xf numFmtId="0" fontId="0" fillId="5" borderId="24" xfId="0" applyFont="1" applyFill="1" applyBorder="1" applyAlignment="1">
      <alignment textRotation="90" wrapText="1"/>
    </xf>
    <xf numFmtId="0" fontId="0" fillId="6" borderId="24" xfId="0" applyFont="1" applyFill="1" applyBorder="1" applyAlignment="1">
      <alignment textRotation="90" wrapText="1"/>
    </xf>
    <xf numFmtId="0" fontId="0" fillId="6" borderId="24" xfId="0" applyFont="1" applyFill="1" applyBorder="1" applyAlignment="1">
      <alignment textRotation="90" wrapText="1"/>
    </xf>
    <xf numFmtId="0" fontId="0" fillId="4" borderId="24" xfId="0" applyFont="1" applyFill="1" applyBorder="1" applyAlignment="1">
      <alignment horizontal="center"/>
    </xf>
    <xf numFmtId="0" fontId="0" fillId="4" borderId="24" xfId="0" applyFont="1" applyFill="1" applyBorder="1" applyAlignment="1">
      <alignment wrapText="1"/>
    </xf>
    <xf numFmtId="0" fontId="33" fillId="0" borderId="0" xfId="0" applyFont="1" applyAlignment="1"/>
    <xf numFmtId="0" fontId="33" fillId="0" borderId="0" xfId="0" applyFont="1"/>
    <xf numFmtId="0" fontId="0" fillId="7" borderId="24" xfId="0" applyFont="1" applyFill="1" applyBorder="1"/>
    <xf numFmtId="165" fontId="0" fillId="7" borderId="24" xfId="0" applyNumberFormat="1" applyFont="1" applyFill="1" applyBorder="1"/>
    <xf numFmtId="0" fontId="34" fillId="8" borderId="0" xfId="0" applyFont="1" applyFill="1" applyAlignment="1"/>
    <xf numFmtId="0" fontId="35" fillId="8" borderId="0" xfId="0" applyFont="1" applyFill="1" applyAlignment="1">
      <alignment horizontal="right"/>
    </xf>
    <xf numFmtId="0" fontId="35" fillId="8" borderId="0" xfId="0" applyFont="1" applyFill="1" applyAlignment="1"/>
    <xf numFmtId="0" fontId="34" fillId="0" borderId="0" xfId="0" applyFont="1" applyAlignment="1"/>
    <xf numFmtId="0" fontId="34" fillId="2" borderId="0" xfId="0" applyFont="1" applyFill="1" applyAlignment="1"/>
    <xf numFmtId="0" fontId="34" fillId="0" borderId="0" xfId="0" applyFont="1"/>
    <xf numFmtId="0" fontId="34" fillId="9" borderId="0" xfId="0" applyFont="1" applyFill="1" applyAlignment="1"/>
    <xf numFmtId="0" fontId="34" fillId="9" borderId="0" xfId="0" applyFont="1" applyFill="1" applyAlignment="1">
      <alignment horizontal="right"/>
    </xf>
    <xf numFmtId="0" fontId="36" fillId="0" borderId="0" xfId="0" applyFont="1" applyAlignment="1"/>
    <xf numFmtId="0" fontId="37" fillId="2" borderId="0" xfId="0" applyFont="1" applyFill="1" applyAlignment="1">
      <alignment wrapText="1"/>
    </xf>
    <xf numFmtId="0" fontId="37" fillId="9" borderId="0" xfId="0" applyFont="1" applyFill="1" applyAlignment="1"/>
    <xf numFmtId="166" fontId="38" fillId="10" borderId="0" xfId="0" applyNumberFormat="1" applyFont="1" applyFill="1" applyAlignment="1"/>
    <xf numFmtId="0" fontId="34" fillId="0" borderId="0" xfId="0" applyFont="1" applyAlignment="1">
      <alignment horizontal="right"/>
    </xf>
    <xf numFmtId="0" fontId="39" fillId="2" borderId="0" xfId="0" applyFont="1" applyFill="1" applyAlignment="1"/>
    <xf numFmtId="0" fontId="40" fillId="2" borderId="0" xfId="0" applyFont="1" applyFill="1" applyAlignment="1">
      <alignment wrapText="1"/>
    </xf>
    <xf numFmtId="0" fontId="41" fillId="0" borderId="0" xfId="0" applyFont="1"/>
    <xf numFmtId="0" fontId="38" fillId="10" borderId="0" xfId="0" applyFont="1" applyFill="1" applyAlignment="1"/>
    <xf numFmtId="0" fontId="34" fillId="11" borderId="0" xfId="0" applyFont="1" applyFill="1" applyAlignment="1"/>
    <xf numFmtId="0" fontId="34" fillId="11" borderId="0" xfId="0" applyFont="1" applyFill="1" applyAlignment="1">
      <alignment horizontal="right"/>
    </xf>
    <xf numFmtId="0" fontId="42" fillId="0" borderId="0" xfId="0" applyFont="1" applyAlignment="1"/>
    <xf numFmtId="0" fontId="40" fillId="2" borderId="0" xfId="0" applyFont="1" applyFill="1" applyAlignment="1"/>
    <xf numFmtId="0" fontId="34" fillId="12" borderId="0" xfId="0" applyFont="1" applyFill="1" applyAlignment="1"/>
    <xf numFmtId="0" fontId="37" fillId="2" borderId="0" xfId="0" applyFont="1" applyFill="1" applyAlignment="1">
      <alignment horizontal="right"/>
    </xf>
    <xf numFmtId="0" fontId="34" fillId="13" borderId="0" xfId="0" applyFont="1" applyFill="1" applyAlignment="1"/>
    <xf numFmtId="0" fontId="43" fillId="13" borderId="0" xfId="0" applyFont="1" applyFill="1" applyAlignment="1"/>
    <xf numFmtId="0" fontId="34" fillId="0" borderId="10" xfId="0" applyFont="1" applyBorder="1" applyAlignment="1"/>
    <xf numFmtId="0" fontId="44" fillId="0" borderId="10" xfId="0" applyFont="1" applyBorder="1" applyAlignment="1"/>
    <xf numFmtId="0" fontId="37" fillId="0" borderId="0" xfId="0" applyFont="1" applyAlignment="1"/>
    <xf numFmtId="0" fontId="34" fillId="2" borderId="0" xfId="0" applyFont="1" applyFill="1" applyAlignment="1">
      <alignment horizontal="right"/>
    </xf>
    <xf numFmtId="0" fontId="34" fillId="14" borderId="0" xfId="0" applyFont="1" applyFill="1" applyAlignment="1"/>
    <xf numFmtId="0" fontId="45" fillId="0" borderId="0" xfId="0" applyFont="1" applyAlignment="1">
      <alignment wrapText="1"/>
    </xf>
    <xf numFmtId="0" fontId="46" fillId="0" borderId="0" xfId="0" applyFont="1" applyAlignment="1">
      <alignment wrapText="1"/>
    </xf>
    <xf numFmtId="0" fontId="34" fillId="0" borderId="0" xfId="0" applyFont="1" applyAlignment="1">
      <alignment horizontal="right" wrapText="1"/>
    </xf>
    <xf numFmtId="0" fontId="47" fillId="0" borderId="0" xfId="0" applyFont="1" applyAlignment="1">
      <alignment wrapText="1"/>
    </xf>
    <xf numFmtId="0" fontId="34" fillId="0" borderId="0" xfId="0" applyFont="1" applyAlignment="1">
      <alignment wrapText="1"/>
    </xf>
    <xf numFmtId="0" fontId="37" fillId="2" borderId="0" xfId="0" applyFont="1" applyFill="1" applyAlignment="1"/>
    <xf numFmtId="166" fontId="48" fillId="2" borderId="0" xfId="0" applyNumberFormat="1" applyFont="1" applyFill="1" applyAlignment="1">
      <alignment horizontal="right"/>
    </xf>
    <xf numFmtId="0" fontId="49" fillId="0" borderId="0" xfId="0" applyFont="1" applyAlignment="1">
      <alignment wrapText="1"/>
    </xf>
    <xf numFmtId="0" fontId="50" fillId="2" borderId="0" xfId="0" applyFont="1" applyFill="1" applyAlignment="1"/>
    <xf numFmtId="0" fontId="34" fillId="7" borderId="10" xfId="0" applyFont="1" applyFill="1" applyBorder="1" applyAlignment="1">
      <alignment horizontal="right" wrapText="1"/>
    </xf>
    <xf numFmtId="0" fontId="51" fillId="0" borderId="10" xfId="0" applyFont="1" applyBorder="1" applyAlignment="1"/>
    <xf numFmtId="0" fontId="34" fillId="7" borderId="0" xfId="0" applyFont="1" applyFill="1" applyAlignment="1">
      <alignment wrapText="1"/>
    </xf>
    <xf numFmtId="0" fontId="52" fillId="2" borderId="0" xfId="0" applyFont="1" applyFill="1" applyAlignment="1"/>
    <xf numFmtId="0" fontId="34" fillId="9" borderId="10" xfId="0" applyFont="1" applyFill="1" applyBorder="1" applyAlignment="1">
      <alignment horizontal="right"/>
    </xf>
    <xf numFmtId="0" fontId="34" fillId="15" borderId="0" xfId="0" applyFont="1" applyFill="1" applyAlignment="1">
      <alignment horizontal="right" wrapText="1"/>
    </xf>
    <xf numFmtId="0" fontId="47" fillId="0" borderId="0" xfId="0" applyFont="1" applyAlignment="1">
      <alignment wrapText="1"/>
    </xf>
    <xf numFmtId="0" fontId="34" fillId="0" borderId="0" xfId="0" applyFont="1" applyAlignment="1"/>
    <xf numFmtId="0" fontId="55" fillId="0" borderId="4" xfId="0" applyFont="1" applyBorder="1" applyAlignment="1"/>
    <xf numFmtId="0" fontId="54" fillId="0" borderId="0" xfId="1" applyAlignment="1"/>
    <xf numFmtId="0" fontId="54" fillId="0" borderId="10" xfId="1" applyBorder="1" applyAlignment="1"/>
    <xf numFmtId="0" fontId="56" fillId="0" borderId="10" xfId="0" applyFont="1" applyBorder="1" applyAlignment="1"/>
    <xf numFmtId="0" fontId="57" fillId="0" borderId="5" xfId="0" applyFont="1" applyBorder="1" applyAlignment="1"/>
    <xf numFmtId="0" fontId="55" fillId="0" borderId="10" xfId="0" applyFont="1" applyBorder="1" applyAlignment="1"/>
    <xf numFmtId="0" fontId="58" fillId="0" borderId="10" xfId="0" applyFont="1" applyBorder="1" applyAlignment="1"/>
    <xf numFmtId="0" fontId="58" fillId="0" borderId="11" xfId="0" applyFont="1" applyBorder="1" applyAlignment="1">
      <alignment horizontal="right"/>
    </xf>
    <xf numFmtId="0" fontId="59" fillId="0" borderId="0" xfId="0" applyFont="1" applyAlignment="1"/>
    <xf numFmtId="0" fontId="58" fillId="0" borderId="12" xfId="0" applyFont="1" applyBorder="1" applyAlignment="1">
      <alignment horizontal="right"/>
    </xf>
    <xf numFmtId="0" fontId="58" fillId="0" borderId="10" xfId="0" applyFont="1" applyBorder="1" applyAlignment="1">
      <alignment horizontal="right"/>
    </xf>
    <xf numFmtId="0" fontId="60" fillId="0" borderId="10" xfId="0" applyFont="1" applyBorder="1" applyAlignment="1"/>
    <xf numFmtId="0" fontId="58" fillId="0" borderId="19" xfId="0" applyFont="1" applyBorder="1" applyAlignment="1">
      <alignment horizontal="right"/>
    </xf>
    <xf numFmtId="0" fontId="55" fillId="0" borderId="10" xfId="0" applyFont="1" applyBorder="1" applyAlignment="1">
      <alignment horizontal="right"/>
    </xf>
    <xf numFmtId="0" fontId="55" fillId="0" borderId="19" xfId="0" applyFont="1" applyBorder="1" applyAlignment="1">
      <alignment horizontal="right"/>
    </xf>
    <xf numFmtId="0" fontId="61" fillId="0" borderId="10" xfId="0" applyFont="1" applyBorder="1" applyAlignment="1"/>
    <xf numFmtId="0" fontId="1" fillId="0" borderId="25" xfId="0" applyFont="1" applyBorder="1" applyAlignment="1"/>
    <xf numFmtId="0" fontId="1" fillId="0" borderId="25" xfId="0" applyFont="1" applyBorder="1" applyAlignment="1">
      <alignment horizontal="right"/>
    </xf>
    <xf numFmtId="0" fontId="15" fillId="0" borderId="25" xfId="0" applyFont="1" applyBorder="1" applyAlignment="1"/>
    <xf numFmtId="0" fontId="1" fillId="0" borderId="14" xfId="0" applyFont="1" applyBorder="1" applyAlignment="1">
      <alignment horizontal="right"/>
    </xf>
    <xf numFmtId="0" fontId="54" fillId="0" borderId="9" xfId="1" applyBorder="1" applyAlignment="1"/>
    <xf numFmtId="0" fontId="55" fillId="0" borderId="25" xfId="0" applyFont="1" applyBorder="1" applyAlignment="1"/>
    <xf numFmtId="0" fontId="55" fillId="0" borderId="9" xfId="0" applyFont="1" applyBorder="1" applyAlignment="1"/>
    <xf numFmtId="0" fontId="55" fillId="0" borderId="20" xfId="0" applyFont="1" applyBorder="1" applyAlignment="1"/>
    <xf numFmtId="0" fontId="62" fillId="0" borderId="0" xfId="0" applyFont="1" applyAlignment="1"/>
    <xf numFmtId="0" fontId="62" fillId="0" borderId="5" xfId="0" applyFont="1" applyBorder="1" applyAlignment="1"/>
    <xf numFmtId="0" fontId="62" fillId="0" borderId="6" xfId="0" applyFont="1" applyBorder="1" applyAlignment="1"/>
    <xf numFmtId="0" fontId="63" fillId="0" borderId="6" xfId="0" applyFont="1" applyBorder="1" applyAlignment="1"/>
    <xf numFmtId="0" fontId="62" fillId="0" borderId="7" xfId="0" applyFont="1" applyBorder="1" applyAlignment="1">
      <alignment horizontal="right"/>
    </xf>
    <xf numFmtId="0" fontId="64" fillId="0" borderId="0" xfId="0" applyFont="1" applyAlignment="1">
      <alignment horizontal="right"/>
    </xf>
    <xf numFmtId="0" fontId="64" fillId="0" borderId="9" xfId="0" applyFont="1" applyBorder="1" applyAlignment="1">
      <alignment horizontal="right"/>
    </xf>
    <xf numFmtId="0" fontId="64" fillId="0" borderId="13" xfId="0" applyFont="1" applyBorder="1" applyAlignment="1">
      <alignment horizontal="right"/>
    </xf>
    <xf numFmtId="0" fontId="64" fillId="0" borderId="0" xfId="0" applyFont="1" applyAlignment="1"/>
    <xf numFmtId="0" fontId="64" fillId="0" borderId="9" xfId="0" applyFont="1" applyBorder="1" applyAlignment="1"/>
    <xf numFmtId="0" fontId="64" fillId="0" borderId="14" xfId="0" applyFont="1" applyBorder="1" applyAlignment="1"/>
    <xf numFmtId="0" fontId="64" fillId="0" borderId="0" xfId="0" applyFont="1"/>
    <xf numFmtId="0" fontId="65" fillId="0" borderId="0" xfId="0" applyFont="1" applyAlignment="1"/>
    <xf numFmtId="0" fontId="64" fillId="0" borderId="10" xfId="0" applyFont="1" applyBorder="1" applyAlignment="1"/>
    <xf numFmtId="0" fontId="64" fillId="0" borderId="10" xfId="0" applyFont="1" applyBorder="1" applyAlignment="1">
      <alignment horizontal="right"/>
    </xf>
    <xf numFmtId="0" fontId="64" fillId="0" borderId="19" xfId="0" applyFont="1" applyBorder="1" applyAlignment="1">
      <alignment horizontal="right"/>
    </xf>
    <xf numFmtId="0" fontId="64" fillId="0" borderId="13" xfId="0" applyFont="1" applyBorder="1" applyAlignment="1"/>
    <xf numFmtId="164" fontId="62" fillId="0" borderId="0" xfId="0" applyNumberFormat="1" applyFont="1" applyAlignment="1"/>
    <xf numFmtId="164" fontId="62" fillId="0" borderId="9" xfId="0" applyNumberFormat="1" applyFont="1" applyBorder="1" applyAlignment="1"/>
    <xf numFmtId="0" fontId="66" fillId="0" borderId="10" xfId="0" applyFont="1" applyBorder="1" applyAlignment="1"/>
    <xf numFmtId="0" fontId="64" fillId="0" borderId="15" xfId="0" applyFont="1" applyBorder="1" applyAlignment="1"/>
    <xf numFmtId="0" fontId="64" fillId="0" borderId="20" xfId="0" applyFont="1" applyBorder="1" applyAlignment="1"/>
    <xf numFmtId="0" fontId="64" fillId="0" borderId="20" xfId="0" applyFont="1" applyBorder="1" applyAlignment="1">
      <alignment horizontal="right"/>
    </xf>
    <xf numFmtId="0" fontId="66" fillId="0" borderId="20" xfId="0" applyFont="1" applyBorder="1" applyAlignment="1"/>
    <xf numFmtId="0" fontId="64" fillId="0" borderId="21" xfId="0" applyFont="1" applyBorder="1" applyAlignment="1">
      <alignment horizontal="right"/>
    </xf>
    <xf numFmtId="0" fontId="64" fillId="0" borderId="26" xfId="0" applyFont="1" applyBorder="1" applyAlignment="1"/>
    <xf numFmtId="0" fontId="64" fillId="0" borderId="26" xfId="0" applyFont="1" applyBorder="1" applyAlignment="1">
      <alignment horizontal="right"/>
    </xf>
    <xf numFmtId="0" fontId="64" fillId="0" borderId="27" xfId="0" applyFont="1" applyBorder="1" applyAlignment="1">
      <alignment horizontal="right"/>
    </xf>
    <xf numFmtId="0" fontId="54" fillId="0" borderId="20" xfId="1" applyBorder="1" applyAlignment="1"/>
    <xf numFmtId="0" fontId="54" fillId="0" borderId="26" xfId="1" applyBorder="1" applyAlignment="1"/>
    <xf numFmtId="0" fontId="64" fillId="2" borderId="0" xfId="0" applyFont="1" applyFill="1" applyAlignment="1"/>
    <xf numFmtId="0" fontId="0" fillId="0" borderId="25" xfId="0" applyFill="1" applyBorder="1"/>
    <xf numFmtId="0" fontId="1" fillId="0" borderId="7" xfId="0" applyFont="1" applyBorder="1" applyAlignment="1">
      <alignment horizontal="right"/>
    </xf>
    <xf numFmtId="0" fontId="64" fillId="0" borderId="14" xfId="0" applyFont="1" applyBorder="1" applyAlignment="1">
      <alignment horizontal="right"/>
    </xf>
    <xf numFmtId="3" fontId="55" fillId="0" borderId="19" xfId="0" applyNumberFormat="1" applyFont="1" applyBorder="1" applyAlignment="1">
      <alignment horizontal="right"/>
    </xf>
    <xf numFmtId="4" fontId="5" fillId="0" borderId="7" xfId="0" applyNumberFormat="1" applyFont="1" applyBorder="1" applyAlignment="1">
      <alignment horizontal="right"/>
    </xf>
    <xf numFmtId="0" fontId="55" fillId="0" borderId="0" xfId="0" applyFont="1" applyAlignment="1"/>
    <xf numFmtId="0" fontId="54" fillId="0" borderId="4" xfId="1" applyBorder="1" applyAlignment="1"/>
    <xf numFmtId="0" fontId="54" fillId="16" borderId="9" xfId="1" applyFill="1" applyBorder="1" applyAlignment="1"/>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cellXfs>
  <cellStyles count="2">
    <cellStyle name="Hypertextový odkaz" xfId="1" builtinId="8"/>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Moti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mazon.de/gp/product/B075JN61S7/ref=ox_sc_act_title_2?smid=A1X7QLRQH87QA3&amp;psc=1"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github.com/bionanoimaging/UC2-GIT/blob/master/CAD/ASSEMBLY_CUBE_Base_v2/STL/10_Lid_1x1_v2.stl" TargetMode="External"/><Relationship Id="rId63"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84" Type="http://schemas.openxmlformats.org/officeDocument/2006/relationships/hyperlink" Target="https://github.com/bionanoimaging/UC2-GIT/blob/master/CAD/ASSEMBLY_CUBE_Lens_v2/STL/1inch_Assembly_Insert_Lens_mount_fixed_20_Lens_holder_clamp.stl" TargetMode="External"/><Relationship Id="rId138" Type="http://schemas.openxmlformats.org/officeDocument/2006/relationships/hyperlink" Target="https://github.com/bionanoimaging/UC2-GIT/blob/master/CAD/ASSEMBLY_CUBE_Z-STAGE_v2/STL/10_Cube_2x1_v2.stl" TargetMode="External"/><Relationship Id="rId159" Type="http://schemas.openxmlformats.org/officeDocument/2006/relationships/hyperlink" Target="https://github.com/bionanoimaging/UC2-GIT/blob/master/CAD/ASSEMBLY_CUBE_Z-STAGE_mechanical_v2/STL/Assembly_Z-Focus_Linearbearing_mechanical_v0_30_focus_inlet_objective_mount_v7.stl" TargetMode="External"/><Relationship Id="rId170" Type="http://schemas.openxmlformats.org/officeDocument/2006/relationships/hyperlink" Target="https://github.com/bionanoimaging/UC2-GIT/blob/master/CAD/ASSEMBLY_CUBE_Aperture_Circular_v2/STL/20_Cube_Insert_CirAp_Guide.stl" TargetMode="External"/><Relationship Id="rId107" Type="http://schemas.openxmlformats.org/officeDocument/2006/relationships/hyperlink" Target="https://eshop.wuerth.de/Zylinderschraube-mit-Innensechskant-SHR-ZYL-ISO4762-88-IS25-A2K-M3X12/00843%20%2012.sku/de/DE/EUR/"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blob/master/CAD/ASSEMBLY_Baseplate_v2/STL/Assembly_base_4x1.stl" TargetMode="External"/><Relationship Id="rId53" Type="http://schemas.openxmlformats.org/officeDocument/2006/relationships/hyperlink" Target="https://github.com/bionanoimaging/UC2-GIT/tree/master/CAD/ASSEMBLY_CUBE_Eyepiece_v2" TargetMode="External"/><Relationship Id="rId74" Type="http://schemas.openxmlformats.org/officeDocument/2006/relationships/hyperlink" Target="https://github.com/bionanoimaging/UC2-GIT/tree/master/CAD/ASSEMBLY_CUBE_Laser_v2" TargetMode="External"/><Relationship Id="rId12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4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 Type="http://schemas.openxmlformats.org/officeDocument/2006/relationships/hyperlink" Target="https://github.com/bionanoimaging/UC2-GIT/tree/master/APPLICATIONS/APP_Double-slit_Experiment" TargetMode="External"/><Relationship Id="rId95" Type="http://schemas.openxmlformats.org/officeDocument/2006/relationships/hyperlink" Target="https://github.com/bionanoimaging/UC2-GIT/blob/master/CAD/ASSEMBLY_CUBE_Lens_v2/STL/20_Cube_Insert_Objective_Holder.stl" TargetMode="External"/><Relationship Id="rId160" Type="http://schemas.openxmlformats.org/officeDocument/2006/relationships/hyperlink" Target="https://github.com/bionanoimaging/UC2-GIT/blob/master/CAD/ASSEMBLY_CUBE_Z-STAGE_mechanical_v2/STL/Assembly_Z-Focus_Linearbearing_mechanical_v0_20_focus_inlet_plate_bottom.stl" TargetMode="External"/><Relationship Id="rId181" Type="http://schemas.openxmlformats.org/officeDocument/2006/relationships/hyperlink" Target="https://www.pollin.de/p/led-taschenlampe-alu-5-w-cree-led-864151"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43" Type="http://schemas.openxmlformats.org/officeDocument/2006/relationships/hyperlink" Target="https://eshop.wuerth.de/Zylinderschraube-mit-Innensechskant-SHR-ZYL-ISO4762-88-IS25-A2K-M3X12/00843%20%2012.sku/de/DE/EUR/" TargetMode="External"/><Relationship Id="rId6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1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9" Type="http://schemas.openxmlformats.org/officeDocument/2006/relationships/hyperlink" Target="https://github.com/bionanoimaging/UC2-GIT/blob/master/CAD/ASSEMBLY_CUBE_Z-STAGE_v2/STL/10_Lid_el_2x1_v2.stl" TargetMode="External"/><Relationship Id="rId85" Type="http://schemas.openxmlformats.org/officeDocument/2006/relationships/hyperlink" Target="https://optikbaukasten.de/" TargetMode="External"/><Relationship Id="rId150" Type="http://schemas.openxmlformats.org/officeDocument/2006/relationships/hyperlink" Target="https://eshop.wuerth.de/Zylinderschraube-mit-Innensechskant-SHR-ZYL-ISO4762-88-IS25-A2K-M3X18/00843%20%2018.sku/de/DE/EUR/" TargetMode="External"/><Relationship Id="rId171" Type="http://schemas.openxmlformats.org/officeDocument/2006/relationships/hyperlink" Target="https://github.com/bionanoimaging/UC2-GIT/blob/master/CAD/ASSEMBLY_CUBE_Aperture_Circular_v2/STL/20_Cube_Insert_CirAp_Wheel.stl" TargetMode="External"/><Relationship Id="rId12" Type="http://schemas.openxmlformats.org/officeDocument/2006/relationships/hyperlink" Target="https://github.com/bionanoimaging/UC2-GIT/tree/master/APPLICATIONS/APP_SIMPLE-Smartphone_Microscope/mechanical" TargetMode="External"/><Relationship Id="rId33" Type="http://schemas.openxmlformats.org/officeDocument/2006/relationships/hyperlink" Target="https://www.magnetmax.de/Neodym-Kugelmagnete/Magnetkugel-Kugelmagnet-O-5-0-mm-Neodym-vernickelt-N40-haelt-400-g::158.html" TargetMode="External"/><Relationship Id="rId108" Type="http://schemas.openxmlformats.org/officeDocument/2006/relationships/hyperlink" Target="https://www.magnetmax.de/Neodym-Kugelmagnete/Magnetkugel-Kugelmagnet-O-5-0-mm-Neodym-vernickelt-N40-haelt-400-g::158.html" TargetMode="External"/><Relationship Id="rId129" Type="http://schemas.openxmlformats.org/officeDocument/2006/relationships/hyperlink" Target="https://www.amazon.de/dp/B0778FV6K4/ref=sr_1_2?dchild=1&amp;fst=as%3Aoff&amp;qid=1586361990&amp;refinements=p_89%3AGritin&amp;rnid=669059031&amp;s=computers&amp;sr=1-2" TargetMode="External"/><Relationship Id="rId54" Type="http://schemas.openxmlformats.org/officeDocument/2006/relationships/hyperlink" Target="https://github.com/bionanoimaging/UC2-GIT/blob/master/CAD/ASSEMBLY_CUBE_Eyepiece_v2/STL/20_Cube_Insert_Holder-okular_v2.stl" TargetMode="External"/><Relationship Id="rId75" Type="http://schemas.openxmlformats.org/officeDocument/2006/relationships/hyperlink" Target="https://github.com/bionanoimaging/UC2-GIT/blob/master/CAD/ASSEMBLY_CUBE_Laser_v2/STL/20_Cube_Insert_Laser_Mount.stl" TargetMode="External"/><Relationship Id="rId9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40" Type="http://schemas.openxmlformats.org/officeDocument/2006/relationships/hyperlink" Target="https://github.com/bionanoimaging/UC2-GIT/blob/master/CAD/ASSEMBLY_CUBE_Z-STAGE_v2/STL/20_focus_inlet_linearflexure_v0.stl" TargetMode="External"/><Relationship Id="rId161" Type="http://schemas.openxmlformats.org/officeDocument/2006/relationships/hyperlink" Target="https://github.com/bionanoimaging/UC2-GIT/blob/master/CAD/ASSEMBLY_CUBE_Z-STAGE_mechanical_v2/STL/Assembly_Z-Focus_Linearbearing_mechanical_v0_20_focus_inlet_plate_top.stl" TargetMode="External"/><Relationship Id="rId182" Type="http://schemas.openxmlformats.org/officeDocument/2006/relationships/hyperlink" Target="https://www.online-werkzeughandel.de/diverses/4/kunststoffkoffer-grau-b-395xh-295xt-106mm-m-schaumstoffeinlage-pp_12089_8276"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119" Type="http://schemas.openxmlformats.org/officeDocument/2006/relationships/hyperlink" Target="https://github.com/bionanoimaging/UC2-GIT/tree/master/CAD/ASSEMBLY_CUBE_S-STAGE_v2" TargetMode="External"/><Relationship Id="rId44" Type="http://schemas.openxmlformats.org/officeDocument/2006/relationships/hyperlink" Target="https://eshop.wuerth.de/Zylinderschraube-mit-Innensechskant-SHR-ZYL-ISO4762-88-IS25-A2K-M3X8/00843%20%208.sku/de/DE/EUR/" TargetMode="External"/><Relationship Id="rId65" Type="http://schemas.openxmlformats.org/officeDocument/2006/relationships/hyperlink" Target="https://www.amazon.de/dp/B0778FV6K4/ref=sr_1_2?dchild=1&amp;fst=as%3Aoff&amp;qid=1586361990&amp;refinements=p_89%3AGritin&amp;rnid=669059031&amp;s=computers&amp;sr=1-2" TargetMode="External"/><Relationship Id="rId86" Type="http://schemas.openxmlformats.org/officeDocument/2006/relationships/hyperlink" Target="https://github.com/bionanoimaging/UC2-GIT/tree/master/CAD/ASSEMBLY_CUBE_Lens_v2" TargetMode="External"/><Relationship Id="rId130" Type="http://schemas.openxmlformats.org/officeDocument/2006/relationships/hyperlink" Target="https://github.com/bionanoimaging/UC2-GIT/tree/master/CAD/ASSEMBLY_CUBE_Sample_Holder_v2" TargetMode="External"/><Relationship Id="rId15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72" Type="http://schemas.openxmlformats.org/officeDocument/2006/relationships/hyperlink" Target="https://github.com/bionanoimaging/UC2-GIT/blob/master/CAD/ASSEMBLY_CUBE_Aperture_Circular_v2/STL/20_Cube_Insert_CirAp_Leaf1.stl"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magnetmax.de/Neodym-Kugelmagnete/Magnetkugel-Kugelmagnet-O-5-0-mm-Neodym-vernickelt-N40-haelt-400-g::158.html" TargetMode="External"/><Relationship Id="rId109" Type="http://schemas.openxmlformats.org/officeDocument/2006/relationships/hyperlink" Target="https://github.com/bionanoimaging/UC2-GIT/tree/master/CAD/ASSEMBLY_CUBE_Mirror_Kinematic_45_v2" TargetMode="External"/><Relationship Id="rId34" Type="http://schemas.openxmlformats.org/officeDocument/2006/relationships/hyperlink" Target="https://github.com/bionanoimaging/UC2-GIT/tree/master/CAD/ASSEMBLY_Baseplate_v2" TargetMode="External"/><Relationship Id="rId50" Type="http://schemas.openxmlformats.org/officeDocument/2006/relationships/hyperlink" Target="https://github.com/bionanoimaging/UC2-GIT/tree/master/CAD/ASSEMBLY_CUBE_Beamsplitter_v2" TargetMode="External"/><Relationship Id="rId55" Type="http://schemas.openxmlformats.org/officeDocument/2006/relationships/hyperlink" Target="https://github.com/bionanoimaging/UC2-GIT/blob/master/CAD/ASSEMBLY_CUBE_Eyepiece_v2/STL/30_Smartphone_Holder.stl" TargetMode="External"/><Relationship Id="rId76" Type="http://schemas.openxmlformats.org/officeDocument/2006/relationships/hyperlink" Target="https://github.com/bionanoimaging/UC2-GIT/blob/master/CAD/ASSEMBLY_CUBE_Laser_v2/STL/00_Laser_Clamp_OnOffSwitch.stl" TargetMode="External"/><Relationship Id="rId97" Type="http://schemas.openxmlformats.org/officeDocument/2006/relationships/hyperlink" Target="https://github.com/bionanoimaging/UC2-GIT/tree/master/CAD/ASSEMBLY_CUBE_Lens_v2" TargetMode="External"/><Relationship Id="rId104" Type="http://schemas.openxmlformats.org/officeDocument/2006/relationships/hyperlink" Target="https://github.com/bionanoimaging/UC2-GIT/tree/master/CAD/ASSEMBLY_CUBE_Mirror_Kinematic_v2" TargetMode="External"/><Relationship Id="rId120" Type="http://schemas.openxmlformats.org/officeDocument/2006/relationships/hyperlink" Target="https://github.com/bionanoimaging/UC2-GIT/blob/master/CAD/ASSEMBLY_CUBE_S-STAGE_v2/STL/10_Lid_1x1_v2_thin.stl" TargetMode="External"/><Relationship Id="rId125" Type="http://schemas.openxmlformats.org/officeDocument/2006/relationships/hyperlink" Target="https://github.com/bionanoimaging/UC2-GIT/blob/master/CAD/ASSEMBLY_CUBE_S-STAGE_v2/STL/30_Syringe_holder_v2.stl" TargetMode="External"/><Relationship Id="rId141" Type="http://schemas.openxmlformats.org/officeDocument/2006/relationships/hyperlink" Target="https://github.com/bionanoimaging/UC2-GIT/blob/master/CAD/ASSEMBLY_CUBE_Z-STAGE_v2/STL/30_Coupling_Screw_28BYJ_M3.stl" TargetMode="External"/><Relationship Id="rId14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onau-Elektronik-GMBH-Original-Kupfer/dp/B01BI1G88C/ref=sr_1_6?__mk_de_DE=%C3%85M%C3%85%C5%BD%C3%95%C3%91&amp;keywords=kabel+set+0%2C14&amp;qid=1565690819&amp;s=gateway&amp;sr=8-6" TargetMode="External"/><Relationship Id="rId92" Type="http://schemas.openxmlformats.org/officeDocument/2006/relationships/hyperlink" Target="https://github.com/bionanoimaging/UC2-GIT/tree/master/CAD/ASSEMBLY_CUBE_Lens_v2/STL" TargetMode="External"/><Relationship Id="rId162" Type="http://schemas.openxmlformats.org/officeDocument/2006/relationships/hyperlink" Target="https://github.com/bionanoimaging/UC2-GIT/blob/master/CAD/ASSEMBLY_CUBE_Z-STAGE_mechanical_v2/STL/Assembly_Z-Focus_Linearbearing_mechanical_v0_00_large_gear.stl" TargetMode="External"/><Relationship Id="rId183"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Base_v2" TargetMode="External"/><Relationship Id="rId45" Type="http://schemas.openxmlformats.org/officeDocument/2006/relationships/hyperlink" Target="https://github.com/bionanoimaging/UC2-GIT/tree/master/CAD/ASSEMBLY_CUBE_Beamexpander_v2" TargetMode="External"/><Relationship Id="rId66" Type="http://schemas.openxmlformats.org/officeDocument/2006/relationships/hyperlink" Target="https://github.com/bionanoimaging/UC2-GIT/tree/master/CAD/ASSEMBLY_CUBE_LED_v2" TargetMode="External"/><Relationship Id="rId87" Type="http://schemas.openxmlformats.org/officeDocument/2006/relationships/hyperlink" Target="https://github.com/bionanoimaging/UC2-GIT/blob/master/CAD/ASSEMBLY_CUBE_Lens_v2/STL/1inch_Assembly_Insert_Lens_mount_fixed_20_Lens_holder.stl" TargetMode="External"/><Relationship Id="rId110" Type="http://schemas.openxmlformats.org/officeDocument/2006/relationships/hyperlink" Target="https://github.com/bionanoimaging/UC2-GIT/blob/master/CAD/ASSEMBLY_CUBE_Mirror_Kinematic_45_v2/STL/20_Cube_Insert_Kinematic_Mirrormount_45_base.stl" TargetMode="External"/><Relationship Id="rId115" Type="http://schemas.openxmlformats.org/officeDocument/2006/relationships/hyperlink" Target="https://github.com/bionanoimaging/UC2-GIT/blob/master/CAD/ASSEMBLY_CUBE_RaspiCam_v2/STL/20_Cube_Insert_RaspiCam.stl" TargetMode="External"/><Relationship Id="rId131" Type="http://schemas.openxmlformats.org/officeDocument/2006/relationships/hyperlink" Target="https://github.com/bionanoimaging/UC2-GIT/blob/master/CAD/ASSEMBLY_CUBE_Sample_Holder_v2/STL/20_Cube_insert_Sample_holder.stl" TargetMode="External"/><Relationship Id="rId136" Type="http://schemas.openxmlformats.org/officeDocument/2006/relationships/hyperlink" Target="https://eshop.wuerth.de/Zylinderschraube-mit-Innensechskant-SHR-ZYL-ISO4762-88-IS25-A2K-M3X12/00843%20%2012.sku/de/DE/EUR/" TargetMode="External"/><Relationship Id="rId157" Type="http://schemas.openxmlformats.org/officeDocument/2006/relationships/hyperlink" Target="https://github.com/bionanoimaging/UC2-GIT/blob/master/CAD/ASSEMBLY_CUBE_Z-STAGE_mechanical_v2/STL/Assembly_Z-Focus_Linearbearing_mechanical_v0_10_Lid_el_2x1_v2.stl" TargetMode="External"/><Relationship Id="rId17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2" Type="http://schemas.openxmlformats.org/officeDocument/2006/relationships/hyperlink" Target="https://github.com/bionanoimaging/UC2-GIT/tree/master/CAD/ASSEMBLY_CUBE_Lens_v2" TargetMode="External"/><Relationship Id="rId152" Type="http://schemas.openxmlformats.org/officeDocument/2006/relationships/hyperlink" Target="https://www.reichelt.de/entwicklerboards-schrittmotor-inkl-steuerung-uln2003-debo-moto1-p192146.html" TargetMode="External"/><Relationship Id="rId173" Type="http://schemas.openxmlformats.org/officeDocument/2006/relationships/hyperlink" Target="https://github.com/bionanoimaging/UC2-GIT/blob/master/CAD/ASSEMBLY_CUBE_Aperture_Circular_v2/STL/20_Cube_Insert_CirAp_Lid.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blob/master/CAD/ASSEMBLY_Baseplate_v2/STL/Assembly_base_4x2.stl" TargetMode="External"/><Relationship Id="rId56"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77" Type="http://schemas.openxmlformats.org/officeDocument/2006/relationships/hyperlink" Target="https://www.laserlands.net/11040037.html" TargetMode="External"/><Relationship Id="rId100" Type="http://schemas.openxmlformats.org/officeDocument/2006/relationships/hyperlink" Target="https://www.thorlabs.com/thorproduct.cfm?partnumber=LA1131" TargetMode="External"/><Relationship Id="rId105" Type="http://schemas.openxmlformats.org/officeDocument/2006/relationships/hyperlink" Target="https://github.com/bionanoimaging/UC2-GIT/blob/master/CAD/ASSEMBLY_CUBE_Mirror_Kinematic_v2/STL/20_Cube_Insert_Kinematic_Mirrormount_base.stl" TargetMode="External"/><Relationship Id="rId12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47" Type="http://schemas.openxmlformats.org/officeDocument/2006/relationships/hyperlink" Target="https://eshop.wuerth.de/Zylinderschraube-mit-Innensechskant-SHR-ZYL-ISO4762-88-IS25-A2K-M3X12/00843%20%2012.sku/de/DE/EUR/" TargetMode="External"/><Relationship Id="rId168" Type="http://schemas.openxmlformats.org/officeDocument/2006/relationships/hyperlink" Target="https://eshop.wuerth.de/Zylinderschraube-mit-Innensechskant-SHR-ZYL-ISO4762-88-IS25-A2K-M3X18/00843%20%2018.sku/de/DE/EUR/"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blob/master/CAD/ASSEMBLY_CUBE_Beamsplitter_v2/STL/20_Cube_Insert_Beamsplitter.stl" TargetMode="External"/><Relationship Id="rId72" Type="http://schemas.openxmlformats.org/officeDocument/2006/relationships/hyperlink" Target="https://www.amazon.de/dp/B0778FV6K4/ref=sr_1_2?dchild=1&amp;fst=as%3Aoff&amp;qid=1586361990&amp;refinements=p_89%3AGritin&amp;rnid=669059031&amp;s=computers&amp;sr=1-2" TargetMode="External"/><Relationship Id="rId93" Type="http://schemas.openxmlformats.org/officeDocument/2006/relationships/hyperlink" Target="https://www.thorlabs.com/thorproduct.cfm?partnumber=LC1259" TargetMode="External"/><Relationship Id="rId98" Type="http://schemas.openxmlformats.org/officeDocument/2006/relationships/hyperlink" Target="https://github.com/bionanoimaging/UC2-GIT/blob/master/CAD/ASSEMBLY_CUBE_Lens_v2/STL/1inch_Assembly_Insert_Lens_mount_fixed_20_Lens_holder.stl" TargetMode="External"/><Relationship Id="rId121" Type="http://schemas.openxmlformats.org/officeDocument/2006/relationships/hyperlink" Target="https://github.com/bionanoimaging/UC2-GIT/blob/master/CAD/ASSEMBLY_CUBE_S-STAGE_v2/STL/30_Z_Translator_Lightsheet_v4.stl" TargetMode="External"/><Relationship Id="rId142" Type="http://schemas.openxmlformats.org/officeDocument/2006/relationships/hyperlink" Target="https://github.com/bionanoimaging/UC2-GIT/blob/master/CAD/ASSEMBLY_CUBE_Z-STAGE_v2/STL/30_focus_inlet_objective_mount_v7.stl" TargetMode="External"/><Relationship Id="rId163" Type="http://schemas.openxmlformats.org/officeDocument/2006/relationships/hyperlink" Target="https://github.com/bionanoimaging/UC2-GIT/blob/master/CAD/ASSEMBLY_CUBE_Z-STAGE_mechanical_v2/STL/Assembly_Z-Focus_Linearbearing_mechanical_v0_30_Z_Stage_Sampleplate.stl" TargetMode="External"/><Relationship Id="rId184" Type="http://schemas.openxmlformats.org/officeDocument/2006/relationships/hyperlink" Target="https://github.com/AlecVercruysse/UC2-GIT/tree/master/APPLICATIONS/APP_INLINE_HOLOGRA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github.com/bionanoimaging/UC2-GIT/blob/master/CAD/ASSEMBLY_CUBE_Beamexpander_v2/STL/20_Cube_Insert_Beamexpander.stl" TargetMode="External"/><Relationship Id="rId67" Type="http://schemas.openxmlformats.org/officeDocument/2006/relationships/hyperlink" Target="https://github.com/bionanoimaging/UC2-GIT/blob/master/CAD/ASSEMBLY_CUBE_LED_v2/STL/ASSEMBLY_CUBE_LED_20_Cube_insert_LED_holder.stl" TargetMode="External"/><Relationship Id="rId116"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37" Type="http://schemas.openxmlformats.org/officeDocument/2006/relationships/hyperlink" Target="https://github.com/bionanoimaging/UC2-GIT/tree/master/CAD/ASSEMBLY_CUBE_Z-STAGE_v2" TargetMode="External"/><Relationship Id="rId158" Type="http://schemas.openxmlformats.org/officeDocument/2006/relationships/hyperlink" Target="https://github.com/bionanoimaging/UC2-GIT/blob/master/CAD/ASSEMBLY_CUBE_Z-STAGE_mechanical_v2/STL/Assembly_Z-Focus_Linearbearing_mechanical_v0_20_focus_inlet_linearflexure_v0.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github.com/bionanoimaging/UC2-GIT/blob/master/CAD/ASSEMBLY_CUBE_Base_v2/STL/10_Cube_1x1_v2.stl" TargetMode="External"/><Relationship Id="rId62"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83" Type="http://schemas.openxmlformats.org/officeDocument/2006/relationships/hyperlink" Target="https://github.com/bionanoimaging/UC2-GIT/blob/master/CAD/ASSEMBLY_CUBE_Lens_v2/STL/1inch_Assembly_Insert_Lens_mount_fixed_20_Lens_holder.stl" TargetMode="External"/><Relationship Id="rId88" Type="http://schemas.openxmlformats.org/officeDocument/2006/relationships/hyperlink" Target="https://github.com/bionanoimaging/UC2-GIT/blob/master/CAD/ASSEMBLY_CUBE_Lens_v2/STL/1inch_Assembly_Insert_Lens_mount_fixed_20_Lens_holder_clamp.stl" TargetMode="External"/><Relationship Id="rId11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32" Type="http://schemas.openxmlformats.org/officeDocument/2006/relationships/hyperlink" Target="https://github.com/bionanoimaging/UC2-GIT/blob/master/CAD/ASSEMBLY_CUBE_Sample_Holder_v2/STL/20_Cube_Insert_Sample_clamp.stl" TargetMode="External"/><Relationship Id="rId15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7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9" Type="http://schemas.openxmlformats.org/officeDocument/2006/relationships/hyperlink" Target="https://www.reichelt.de/funk-tastatur-usb-schwarz-touchpad-logitech-k400-p162726.html?&amp;trstct=pos_0"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tree/master/CAD/ASSEMBLY_CUBE_LED_Matrix_v2" TargetMode="External"/><Relationship Id="rId10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7" Type="http://schemas.openxmlformats.org/officeDocument/2006/relationships/hyperlink" Target="https://www.reichelt.de/entwicklerboards-schrittmotor-inkl-steuerung-uln2003-debo-moto1-p192146.htm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Baseplate_v2" TargetMode="External"/><Relationship Id="rId52" Type="http://schemas.openxmlformats.org/officeDocument/2006/relationships/hyperlink" Target="https://optikbaukasten.de/" TargetMode="External"/><Relationship Id="rId7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8" Type="http://schemas.openxmlformats.org/officeDocument/2006/relationships/hyperlink" Target="https://eshop.wuerth.de/Zylinderschraube-mit-Innensechskant-SHR-ZYL-ISO4762-88-IS25-A2K-M3X18/00843%20%2018.sku/de/DE/EUR/" TargetMode="External"/><Relationship Id="rId94" Type="http://schemas.openxmlformats.org/officeDocument/2006/relationships/hyperlink" Target="https://github.com/bionanoimaging/UC2-GIT/tree/master/CAD/ASSEMBLY_CUBE_Lens_v2" TargetMode="External"/><Relationship Id="rId99" Type="http://schemas.openxmlformats.org/officeDocument/2006/relationships/hyperlink" Target="https://github.com/bionanoimaging/UC2-GIT/blob/master/CAD/ASSEMBLY_CUBE_Lens_v2/STL/1inch_Assembly_Insert_Lens_mount_fixed_20_Lens_holder_clamp.stl"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CAD/ASSEMBLY_CUBE_S-STAGE_v2/STL/30_Coupling_Screw_28BYJ_M3.stl" TargetMode="External"/><Relationship Id="rId143" Type="http://schemas.openxmlformats.org/officeDocument/2006/relationships/hyperlink" Target="https://github.com/bionanoimaging/UC2-GIT/blob/master/CAD/ASSEMBLY_CUBE_Z-STAGE_v2/STL/30_Z_Stage_Adapterplate.stl" TargetMode="External"/><Relationship Id="rId148" Type="http://schemas.openxmlformats.org/officeDocument/2006/relationships/hyperlink" Target="https://eshop.wuerth.de/Zylinderschraube-mit-Innensechskant-SHR-ZYL-ISO4762-88-IS25-A2K-M3X8/00843%20%208.sku/de/DE/EUR/" TargetMode="External"/><Relationship Id="rId1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9" Type="http://schemas.openxmlformats.org/officeDocument/2006/relationships/hyperlink" Target="https://github.com/bionanoimaging/UC2-GIT/tree/master/CAD/ASSEMBLY_CUBE_Aperture_Circular_v2" TargetMode="External"/><Relationship Id="rId185" Type="http://schemas.openxmlformats.org/officeDocument/2006/relationships/hyperlink" Target="https://github.com/AlecVercruysse/UC2-GIT/tree/master/APPLICATIONS/APP_Incubator_Microscope"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80" Type="http://schemas.openxmlformats.org/officeDocument/2006/relationships/hyperlink" Target="https://www.amazon.de/Sabrent-USB-HUB-einzelnen-Schalter/dp/B00JX1ZS5O/ref=sr_1_15?__mk_de_DE=%C3%85M%C3%85%C5%BD%C3%95%C3%91&amp;keywords=usb+hub+power&amp;qid=1573648723&amp;sr=8-15" TargetMode="External"/><Relationship Id="rId26" Type="http://schemas.openxmlformats.org/officeDocument/2006/relationships/hyperlink" Target="https://github.com/bionanoimaging/UC2-GIT/blob/master/APPLICATIONS/APP_SIMPLE-Projector/IMAGES/UC2_Setups_12_Projector.png?raw=true" TargetMode="External"/><Relationship Id="rId47" Type="http://schemas.openxmlformats.org/officeDocument/2006/relationships/hyperlink" Target="https://github.com/bionanoimaging/UC2-GIT/blob/master/CAD/ASSEMBLY_CUBE_Beamexpander_v2/STL/30_Lens_Adapter_Beamexpander.stl" TargetMode="External"/><Relationship Id="rId68" Type="http://schemas.openxmlformats.org/officeDocument/2006/relationships/hyperlink" Target="https://github.com/bionanoimaging/UC2-GIT/blob/master/CAD/ASSEMBLY_CUBE_LED_v2/STL/ASSEMBLY_CUBE_LED_20_Cube_insert_Sample_holder.stl" TargetMode="External"/><Relationship Id="rId89" Type="http://schemas.openxmlformats.org/officeDocument/2006/relationships/hyperlink" Target="https://optikbaukasten.de/" TargetMode="External"/><Relationship Id="rId112" Type="http://schemas.openxmlformats.org/officeDocument/2006/relationships/hyperlink" Target="https://eshop.wuerth.de/Zylinderschraube-mit-Innensechskant-SHR-ZYL-ISO4762-88-IS25-A2K-M3X12/00843%20%2012.sku/de/DE/EUR/" TargetMode="External"/><Relationship Id="rId133" Type="http://schemas.openxmlformats.org/officeDocument/2006/relationships/hyperlink" Target="https://github.com/bionanoimaging/UC2-GIT/tree/master/CAD/ASSEMBLY_CUBE_Sample_Holder_v2" TargetMode="External"/><Relationship Id="rId154" Type="http://schemas.openxmlformats.org/officeDocument/2006/relationships/hyperlink" Target="https://www.amazon.de/dp/B0778FV6K4/ref=sr_1_2?dchild=1&amp;fst=as%3Aoff&amp;qid=1586361990&amp;refinements=p_89%3AGritin&amp;rnid=669059031&amp;s=computers&amp;sr=1-2" TargetMode="External"/><Relationship Id="rId175" Type="http://schemas.openxmlformats.org/officeDocument/2006/relationships/hyperlink" Target="https://www.reichelt.de/raspberry-pi-shield-display-lcd-touch-7-800x480-pixel-raspberry-pi-7td-p159859.html?" TargetMode="External"/><Relationship Id="rId16" Type="http://schemas.openxmlformats.org/officeDocument/2006/relationships/hyperlink" Target="https://github.com/bionanoimaging/UC2-GIT/blob/master/TheBOX/IMAGES/SimpleBOX.jpg?raw=true" TargetMode="External"/><Relationship Id="rId37" Type="http://schemas.openxmlformats.org/officeDocument/2006/relationships/hyperlink" Target="https://github.com/bionanoimaging/UC2-GIT/tree/master/CAD/ASSEMBLY_Baseplate_v2" TargetMode="External"/><Relationship Id="rId58" Type="http://schemas.openxmlformats.org/officeDocument/2006/relationships/hyperlink" Target="https://github.com/bionanoimaging/UC2-GIT/blob/master/CAD/ASSEMBLY_CUBE_LED_Matrix_v2/STL/10_Lid_1x1_el_v2.stl" TargetMode="External"/><Relationship Id="rId79" Type="http://schemas.openxmlformats.org/officeDocument/2006/relationships/hyperlink" Target="https://github.com/bionanoimaging/UC2-GIT/tree/master/CAD/ASSEMBLY_CUBE_Lens_CYLINDRICAL_v2" TargetMode="External"/><Relationship Id="rId102" Type="http://schemas.openxmlformats.org/officeDocument/2006/relationships/hyperlink" Target="https://github.com/bionanoimaging/UC2-GIT/blob/master/CAD/ASSEMBLY_CUBE_Mirror_45_v2/STL/20_Cube_Insert_Mirror_Holder_30x30Mirror_v2.stl" TargetMode="External"/><Relationship Id="rId123" Type="http://schemas.openxmlformats.org/officeDocument/2006/relationships/hyperlink" Target="https://eshop.wuerth.de/Zylinderschraube-mit-Innensechskant-SHR-ZYL-ISO4762-88-IS25-A2K-M3X12/00843%20%2012.sku/de/DE/EUR/" TargetMode="External"/><Relationship Id="rId144" Type="http://schemas.openxmlformats.org/officeDocument/2006/relationships/hyperlink" Target="https://github.com/bionanoimaging/UC2-GIT/blob/master/CAD/ASSEMBLY_CUBE_Z-STAGE_v2/STL/30_Z_Stage_Fluomodule.stl" TargetMode="External"/><Relationship Id="rId90" Type="http://schemas.openxmlformats.org/officeDocument/2006/relationships/hyperlink" Target="https://github.com/bionanoimaging/UC2-GIT/tree/master/CAD/ASSEMBLY_CUBE_Lens_v2" TargetMode="External"/><Relationship Id="rId165" Type="http://schemas.openxmlformats.org/officeDocument/2006/relationships/hyperlink" Target="https://eshop.wuerth.de/Zylinderschraube-mit-Innensechskant-SHR-ZYL-ISO4762-88-IS25-A2K-M3X12/00843%20%2012.sku/de/DE/EUR/"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8" Type="http://schemas.openxmlformats.org/officeDocument/2006/relationships/hyperlink" Target="https://www.ebay.com/c/7029261375" TargetMode="External"/><Relationship Id="rId69" Type="http://schemas.openxmlformats.org/officeDocument/2006/relationships/hyperlink" Target="https://github.com/bionanoimaging/UC2-GIT/blob/master/CAD/ASSEMBLY_CUBE_LED_v2/STL/ASSEMBLY_CUBE_LED_20_Cube_Insert_Sample_clamp.stl" TargetMode="External"/><Relationship Id="rId113" Type="http://schemas.openxmlformats.org/officeDocument/2006/relationships/hyperlink" Target="https://www.magnetmax.de/Neodym-Kugelmagnete/Magnetkugel-Kugelmagnet-O-5-0-mm-Neodym-vernickelt-N40-haelt-400-g::158.html" TargetMode="External"/><Relationship Id="rId134" Type="http://schemas.openxmlformats.org/officeDocument/2006/relationships/hyperlink" Target="https://github.com/bionanoimaging/UC2-GIT/blob/master/CAD/ASSEMBLY_CUBE_Base_v2/STL/10_Lid_1x1_v2.stl" TargetMode="External"/><Relationship Id="rId80" Type="http://schemas.openxmlformats.org/officeDocument/2006/relationships/hyperlink" Target="https://github.com/bionanoimaging/UC2-GIT/blob/master/CAD/ASSEMBLY_CUBE_Lens_CYLINDRICAL_v2/STL/20_Cube_Insert_Lens_Cylindrical.stl" TargetMode="External"/><Relationship Id="rId155" Type="http://schemas.openxmlformats.org/officeDocument/2006/relationships/hyperlink" Target="https://github.com/bionanoimaging/UC2-GIT/tree/master/CAD/ASSEMBLY_CUBE_Z-STAGE_mechanical_v2" TargetMode="External"/><Relationship Id="rId176" Type="http://schemas.openxmlformats.org/officeDocument/2006/relationships/hyperlink" Target="https://www.reichelt.de/gehaeuse-fuer-raspberry-pi-4-7-touch-display-rpi4-case-lcd7bk-p268976.html?&amp;trstct=pol_57" TargetMode="External"/><Relationship Id="rId17" Type="http://schemas.openxmlformats.org/officeDocument/2006/relationships/hyperlink" Target="https://github.com/bionanoimaging/UC2-GIT/blob/master/TheBOX/IMAGES/CourseBOX.jpg?raw=true" TargetMode="External"/><Relationship Id="rId38" Type="http://schemas.openxmlformats.org/officeDocument/2006/relationships/hyperlink" Target="https://github.com/bionanoimaging/UC2-GIT/blob/master/CAD/ASSEMBLY_Baseplate_v2/STL/Assembly_base_4x4.stl" TargetMode="External"/><Relationship Id="rId59" Type="http://schemas.openxmlformats.org/officeDocument/2006/relationships/hyperlink" Target="https://github.com/bionanoimaging/UC2-GIT/blob/master/CAD/ASSEMBLY_CUBE_LED_Matrix_v2/STL/30_Cube_LED_Array_v0.stl" TargetMode="External"/><Relationship Id="rId103" Type="http://schemas.openxmlformats.org/officeDocument/2006/relationships/hyperlink" Target="https://www.rayher.com/de/spiegelmosaik-selbstklebend-14548606"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0" Type="http://schemas.openxmlformats.org/officeDocument/2006/relationships/hyperlink" Target="https://www.ebay.de/itm/Hi-Power-LED-1W-3W-UV-STAR-Ultraviolet-/131326525056?var=" TargetMode="External"/><Relationship Id="rId91" Type="http://schemas.openxmlformats.org/officeDocument/2006/relationships/hyperlink" Target="https://github.com/bionanoimaging/UC2-GIT/tree/master/CAD/ASSEMBLY_CUBE_Lens_v2/STL" TargetMode="External"/><Relationship Id="rId145" Type="http://schemas.openxmlformats.org/officeDocument/2006/relationships/hyperlink" Target="https://github.com/bionanoimaging/UC2-GIT/blob/master/CAD/ASSEMBLY_CUBE_Z-STAGE_v2/STL/40_XY_Stage_Clamp_Slide.stl" TargetMode="External"/><Relationship Id="rId166" Type="http://schemas.openxmlformats.org/officeDocument/2006/relationships/hyperlink" Target="https://eshop.wuerth.de/Zylinderschraube-mit-Innensechskant-SHR-ZYL-ISO4762-88-IS25-A2K-M3X8/00843%20%208.sku/de/DE/EUR/" TargetMode="External"/><Relationship Id="rId1" Type="http://schemas.openxmlformats.org/officeDocument/2006/relationships/hyperlink" Target="https://github.com/bionanoimaging/UC2-GIT/tree/master/TheBOX/SimpleBOX"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pgi-versand.de/?id=47&amp;mode=artdet&amp;artnr=551.OAL" TargetMode="External"/><Relationship Id="rId114" Type="http://schemas.openxmlformats.org/officeDocument/2006/relationships/hyperlink" Target="https://github.com/bionanoimaging/UC2-GIT/tree/master/CAD/ASSEMBLY_CUBE_RaspiCam_v2" TargetMode="External"/><Relationship Id="rId60" Type="http://schemas.openxmlformats.org/officeDocument/2006/relationships/hyperlink" Target="https://eshop.wuerth.de/Zylinderschraube-mit-Innensechskant-SHR-ZYL-ISO4762-88-IS25-A2K-M3X12/00843%20%2012.sku/de/DE/EUR/" TargetMode="External"/><Relationship Id="rId81" Type="http://schemas.openxmlformats.org/officeDocument/2006/relationships/hyperlink" Target="https://www.comaroptics.com/components/lenses/cylindrical-lenses/quality-planoconvex-cylindrical-lenses-visibleuv" TargetMode="External"/><Relationship Id="rId135" Type="http://schemas.openxmlformats.org/officeDocument/2006/relationships/hyperlink" Target="https://github.com/bionanoimaging/UC2-GIT/blob/master/CAD/ASSEMBLY_CUBE_Sample_Holder_v2/STL/20_Cube_Sampleholder.stl" TargetMode="External"/><Relationship Id="rId156" Type="http://schemas.openxmlformats.org/officeDocument/2006/relationships/hyperlink" Target="https://github.com/bionanoimaging/UC2-GIT/blob/master/CAD/ASSEMBLY_CUBE_Z-STAGE_mechanical_v2/STL/Assembly_Z-Focus_Linearbearing_mechanical_v0_10_Cube_2x1_v2.stl" TargetMode="External"/><Relationship Id="rId177" Type="http://schemas.openxmlformats.org/officeDocument/2006/relationships/hyperlink" Target="https://www.reichelt.de/raspberry-pi-netzteil-5-1-v-3-0-a-usb-type-c-eu-stecker-s-rpi-ps-15w-bk-eu-p260010.html?&amp;trstct=lsbght_sldr::259919"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reichelt.de/entwicklerboards-schrittmotor-inkl-steuerung-uln2003-debo-moto1-p192146.html"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www.amazon.de/Donau-Elektronik-GMBH-Original-Kupfer/dp/B01BI1G88C/ref=sr_1_6?__mk_de_DE=%C3%85M%C3%85%C5%BD%C3%95%C3%91&amp;keywords=kabel+set+0%2C14&amp;qid=1565690819&amp;s=gateway&amp;sr=8-6" TargetMode="External"/><Relationship Id="rId63" Type="http://schemas.openxmlformats.org/officeDocument/2006/relationships/hyperlink" Target="https://github.com/bionanoimaging/UC2-GIT/tree/master/CAD/ASSEMBLY_CUBE_RaspiCam_v2" TargetMode="External"/><Relationship Id="rId8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6" Type="http://schemas.openxmlformats.org/officeDocument/2006/relationships/hyperlink" Target="https://github.com/bionanoimaging/UC2-GIT/blob/master/TheBOX/IMAGES/SimpleBOX.jpg?raw=true" TargetMode="External"/><Relationship Id="rId107" Type="http://schemas.openxmlformats.org/officeDocument/2006/relationships/hyperlink" Target="https://www.thorlabs.com/thorproduct.cfm?partnumber=PF10-03-P01"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tree/v3/CAD/ASSEMBLY_CUBE_Beamexpander" TargetMode="External"/><Relationship Id="rId37" Type="http://schemas.openxmlformats.org/officeDocument/2006/relationships/hyperlink" Target="https://github.com/bionanoimaging/UC2-GIT/tree/v3/CAD/ASSEMBLY_CUBE_Eyepiece" TargetMode="External"/><Relationship Id="rId53" Type="http://schemas.openxmlformats.org/officeDocument/2006/relationships/hyperlink" Target="https://github.com/bionanoimaging/UC2-GIT/tree/master/CAD/ASSEMBLY_CUBE_Mirror_45_v2" TargetMode="External"/><Relationship Id="rId58" Type="http://schemas.openxmlformats.org/officeDocument/2006/relationships/hyperlink" Target="https://www.magnetmax.de/Neodym-Kugelmagnete/Magnetkugel-Kugelmagnet-O-5-0-mm-Neodym-vernickelt-N40-haelt-400-g::158.html" TargetMode="External"/><Relationship Id="rId74" Type="http://schemas.openxmlformats.org/officeDocument/2006/relationships/hyperlink" Target="https://github.com/bionanoimaging/UC2-GIT/tree/master/CAD/ASSEMBLY_CUBE_Sample_Holder_v2" TargetMode="External"/><Relationship Id="rId79" Type="http://schemas.openxmlformats.org/officeDocument/2006/relationships/hyperlink" Target="https://eshop.wuerth.de/Zylinderschraube-mit-Innensechskant-SHR-ZYL-ISO4762-88-IS25-A2K-M3X12/00843%20%2012.sku/de/DE/EUR/" TargetMode="External"/><Relationship Id="rId102" Type="http://schemas.openxmlformats.org/officeDocument/2006/relationships/hyperlink" Target="https://github.com/bionanoimaging/UC2-GIT/blob/v3/CAD/RAW/STL/UC2_v3_20_Cube_insert_LED_holder_v3_25.stl" TargetMode="External"/><Relationship Id="rId123"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28" Type="http://schemas.openxmlformats.org/officeDocument/2006/relationships/hyperlink" Target="https://github.com/bionanoimaging/UC2-GIT/tree/v3/CAD/ASSEMBLY_CUBE_Aperture_Rectangular" TargetMode="External"/><Relationship Id="rId5" Type="http://schemas.openxmlformats.org/officeDocument/2006/relationships/hyperlink" Target="https://github.com/bionanoimaging/UC2-GIT/tree/master/APPLICATIONS/APP_Double-slit_Experiment" TargetMode="External"/><Relationship Id="rId90" Type="http://schemas.openxmlformats.org/officeDocument/2006/relationships/hyperlink" Target="https://www.amazon.de/Sabrent-USB-HUB-einzelnen-Schalter/dp/B00JX1ZS5O/ref=sr_1_15?__mk_de_DE=%C3%85M%C3%85%C5%BD%C3%95%C3%91&amp;keywords=usb+hub+power&amp;qid=1573648723&amp;sr=8-15" TargetMode="External"/><Relationship Id="rId95" Type="http://schemas.openxmlformats.org/officeDocument/2006/relationships/hyperlink" Target="https://eshop.wuerth.de/Zylinderschraube-mit-Innensechskant-SHR-ZYL-ISO4762-88-IS25-A2K-M3X12/00843%20%2012.sku/de/DE/EUR/"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3" Type="http://schemas.openxmlformats.org/officeDocument/2006/relationships/hyperlink" Target="https://www.amazon.de/dp/B0778FV6K4/ref=sr_1_2?dchild=1&amp;fst=as%3Aoff&amp;qid=1586361990&amp;refinements=p_89%3AGritin&amp;rnid=669059031&amp;s=computers&amp;sr=1-2" TargetMode="External"/><Relationship Id="rId48" Type="http://schemas.openxmlformats.org/officeDocument/2006/relationships/hyperlink" Target="https://www.comaroptics.com/components/lenses/cylindrical-lenses/quality-planoconvex-cylindrical-lenses-visibleuv" TargetMode="External"/><Relationship Id="rId6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6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13" Type="http://schemas.openxmlformats.org/officeDocument/2006/relationships/hyperlink" Target="https://eshop.wuerth.de/Zylinderschraube-mit-Innensechskant-SHR-ZYL-ISO4762-88-IS25-A2K-M3X12/00843%20%2012.sku/de/DE/EUR/" TargetMode="External"/><Relationship Id="rId11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34" Type="http://schemas.openxmlformats.org/officeDocument/2006/relationships/printerSettings" Target="../printerSettings/printerSettings1.bin"/><Relationship Id="rId80" Type="http://schemas.openxmlformats.org/officeDocument/2006/relationships/hyperlink" Target="https://eshop.wuerth.de/Zylinderschraube-mit-Innensechskant-SHR-ZYL-ISO4762-88-IS25-A2K-M3X8/00843%20%208.sku/de/DE/EUR/" TargetMode="External"/><Relationship Id="rId85" Type="http://schemas.openxmlformats.org/officeDocument/2006/relationships/hyperlink" Target="https://www.reichelt.de/raspberry-pi-shield-display-lcd-touch-7-800x480-pixel-raspberry-pi-7td-p159859.html?"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github.com/bionanoimaging/UC2-GIT/blob/master/TheBOX/IMAGES/CourseBOX.jpg?raw=true" TargetMode="External"/><Relationship Id="rId33" Type="http://schemas.openxmlformats.org/officeDocument/2006/relationships/hyperlink" Target="https://www.ebay.com/c/7029261375" TargetMode="External"/><Relationship Id="rId38"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59" Type="http://schemas.openxmlformats.org/officeDocument/2006/relationships/hyperlink" Target="https://github.com/bionanoimaging/UC2-GIT/tree/master/CAD/ASSEMBLY_CUBE_Mirror_Kinematic_45_v2" TargetMode="External"/><Relationship Id="rId103" Type="http://schemas.openxmlformats.org/officeDocument/2006/relationships/hyperlink" Target="https://github.com/bionanoimaging/UC2-GIT/blob/v3/CAD/RAW/STL/UC2_v3_20_Cube_insert_AlliedVision_Alvium_adjustable_83.stl" TargetMode="External"/><Relationship Id="rId108" Type="http://schemas.openxmlformats.org/officeDocument/2006/relationships/hyperlink" Target="https://github.com/bionanoimaging/UC2-GIT/blob/v3/CAD/RAW/STL/UC2_v3_20_Cube_Insert_Kinematic_Mirrormount_Thorlabsadapter_22.stl" TargetMode="External"/><Relationship Id="rId124" Type="http://schemas.openxmlformats.org/officeDocument/2006/relationships/hyperlink" Target="https://www.openimpulse.com/blog/products-page/gearmotor-accessories/4x4-ws2812-addressable-rgb-led-matrix/" TargetMode="External"/><Relationship Id="rId129" Type="http://schemas.openxmlformats.org/officeDocument/2006/relationships/hyperlink" Target="https://github.com/bionanoimaging/UC2-GIT/tree/v3/CAD/ASSEMBLY_Baseplate" TargetMode="External"/><Relationship Id="rId54" Type="http://schemas.openxmlformats.org/officeDocument/2006/relationships/hyperlink" Target="https://www.rayher.com/de/spiegelmosaik-selbstklebend-14548606" TargetMode="External"/><Relationship Id="rId70"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75" Type="http://schemas.openxmlformats.org/officeDocument/2006/relationships/hyperlink" Target="https://github.com/bionanoimaging/UC2-GIT/tree/v3/CAD/ASSEMBLY_CUBE_Sample_Comb" TargetMode="External"/><Relationship Id="rId91" Type="http://schemas.openxmlformats.org/officeDocument/2006/relationships/hyperlink" Target="https://www.online-werkzeughandel.de/diverses/4/kunststoffkoffer-grau-b-395xh-295xt-106mm-m-schaumstoffeinlage-pp_12089_8276" TargetMode="External"/><Relationship Id="rId96" Type="http://schemas.openxmlformats.org/officeDocument/2006/relationships/hyperlink" Target="https://github.com/bionanoimaging/UC2-GIT/tree/v3/CAD/ASSEMBLY_CUBE_Dichroic_Beamsplitter"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github.com/bionanoimaging/UC2-GIT/tree/master/CAD/ASSEMBLY_CUBE_Lens_small" TargetMode="External"/><Relationship Id="rId11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19" Type="http://schemas.openxmlformats.org/officeDocument/2006/relationships/hyperlink" Target="https://www.amazon.de/dp/B0778FV6K4/ref=sr_1_2?dchild=1&amp;fst=as%3Aoff&amp;qid=1586361990&amp;refinements=p_89%3AGritin&amp;rnid=669059031&amp;s=computers&amp;sr=1-2" TargetMode="External"/><Relationship Id="rId44"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60"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65" Type="http://schemas.openxmlformats.org/officeDocument/2006/relationships/hyperlink" Target="https://www.amazon.de/gp/product/B075JN61S7/ref=ox_sc_act_title_2?smid=A1X7QLRQH87QA3&amp;psc=1" TargetMode="External"/><Relationship Id="rId8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6" Type="http://schemas.openxmlformats.org/officeDocument/2006/relationships/hyperlink" Target="https://www.reichelt.de/gehaeuse-fuer-raspberry-pi-4-7-touch-display-rpi4-case-lcd7bk-p268976.html?&amp;trstct=pol_57" TargetMode="External"/><Relationship Id="rId130" Type="http://schemas.openxmlformats.org/officeDocument/2006/relationships/hyperlink" Target="https://github.com/bionanoimaging/UC2-GIT/tree/v3/CAD/ASSEMBLY_CUBE_Flashlight"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github.com/bionanoimaging/UC2-GIT/tree/v3/CAD/ASSEMBLY_CUBE_LED_Matrix" TargetMode="External"/><Relationship Id="rId109" Type="http://schemas.openxmlformats.org/officeDocument/2006/relationships/hyperlink" Target="https://www.thorlabs.com/thorproduct.cfm?partnumber=PF10-03-P01" TargetMode="External"/><Relationship Id="rId34" Type="http://schemas.openxmlformats.org/officeDocument/2006/relationships/hyperlink" Target="https://www.pgi-versand.de/?id=47&amp;mode=artdet&amp;artnr=551.OAL" TargetMode="External"/><Relationship Id="rId50" Type="http://schemas.openxmlformats.org/officeDocument/2006/relationships/hyperlink" Target="https://github.com/bionanoimaging/UC2-GIT/tree/master/CAD/ASSEMBLY_CUBE_Lens_large" TargetMode="External"/><Relationship Id="rId55" Type="http://schemas.openxmlformats.org/officeDocument/2006/relationships/hyperlink" Target="https://github.com/bionanoimaging/UC2-GIT/tree/master/CAD/ASSEMBLY_CUBE_Mirror_Kinematic_v2" TargetMode="External"/><Relationship Id="rId76" Type="http://schemas.openxmlformats.org/officeDocument/2006/relationships/hyperlink" Target="https://eshop.wuerth.de/Zylinderschraube-mit-Innensechskant-SHR-ZYL-ISO4762-88-IS25-A2K-M3X12/00843%20%2012.sku/de/DE/EUR/" TargetMode="External"/><Relationship Id="rId97" Type="http://schemas.openxmlformats.org/officeDocument/2006/relationships/hyperlink" Target="https://eshop.wuerth.de/Zylinderschraube-mit-Innensechskant-SHR-ZYL-ISO4762-88-IS25-A2K-M3X12/00843%20%2012.sku/de/DE/EUR/" TargetMode="External"/><Relationship Id="rId104" Type="http://schemas.openxmlformats.org/officeDocument/2006/relationships/hyperlink" Target="https://github.com/bionanoimaging/UC2-GIT/blob/v3/CAD/RAW/STL/UC2_v3_20_Cube_Insert_Kinematic_Mirrormount_45_base_part1_15.stl" TargetMode="External"/><Relationship Id="rId120" Type="http://schemas.openxmlformats.org/officeDocument/2006/relationships/hyperlink" Target="https://github.com/bionanoimaging/UC2-GIT/tree/master/TheBOX/SimpleBOX" TargetMode="External"/><Relationship Id="rId125" Type="http://schemas.openxmlformats.org/officeDocument/2006/relationships/hyperlink" Target="https://github.com/bionanoimaging/UC2-GIT/tree/master/CAD/ASSEMBLY_CUBE_LED_v2"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reichelt.de/entwicklerboards-schrittmotor-inkl-steuerung-uln2003-debo-moto1-p192146.html" TargetMode="External"/><Relationship Id="rId92"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LED_v2" TargetMode="External"/><Relationship Id="rId45" Type="http://schemas.openxmlformats.org/officeDocument/2006/relationships/hyperlink" Target="https://github.com/bionanoimaging/UC2-GIT/tree/master/CAD/ASSEMBLY_CUBE_Laser_v2" TargetMode="External"/><Relationship Id="rId66"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7" Type="http://schemas.openxmlformats.org/officeDocument/2006/relationships/hyperlink" Target="https://www.reichelt.de/raspberry-pi-netzteil-5-1-v-3-0-a-usb-type-c-eu-stecker-s-rpi-ps-15w-bk-eu-p260010.html?&amp;trstct=lsbght_sldr::259919" TargetMode="External"/><Relationship Id="rId110" Type="http://schemas.openxmlformats.org/officeDocument/2006/relationships/hyperlink" Target="https://www.thingiverse.com/thing:4377691" TargetMode="External"/><Relationship Id="rId115"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1" Type="http://schemas.openxmlformats.org/officeDocument/2006/relationships/hyperlink" Target="https://github.com/bionanoimaging/UC2-GIT/tree/master/CAD/ASSEMBLY_CUBE_Lens_CYLINDRICAL" TargetMode="External"/><Relationship Id="rId61" Type="http://schemas.openxmlformats.org/officeDocument/2006/relationships/hyperlink" Target="https://eshop.wuerth.de/Zylinderschraube-mit-Innensechskant-SHR-ZYL-ISO4762-88-IS25-A2K-M3X12/00843%20%2012.sku/de/DE/EUR/" TargetMode="External"/><Relationship Id="rId82" Type="http://schemas.openxmlformats.org/officeDocument/2006/relationships/hyperlink" Target="https://eshop.wuerth.de/Zylinderschraube-mit-Innensechskant-SHR-ZYL-ISO4762-88-IS25-A2K-M3X18/00843%20%2018.sku/de/DE/EUR/"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tree/v3/CAD/ASSEMBLY_CUBE_Beamsplitter" TargetMode="External"/><Relationship Id="rId5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77" Type="http://schemas.openxmlformats.org/officeDocument/2006/relationships/hyperlink" Target="https://github.com/bionanoimaging/UC2-GIT/tree/master/CAD/ASSEMBLY_CUBE_Z-STAGE_mechanical_v2" TargetMode="External"/><Relationship Id="rId100" Type="http://schemas.openxmlformats.org/officeDocument/2006/relationships/hyperlink" Target="https://github.com/bionanoimaging/UC2-GIT/tree/master/CAD/ASSEMBLY_CUBE_Mirror_45_v2" TargetMode="External"/><Relationship Id="rId105" Type="http://schemas.openxmlformats.org/officeDocument/2006/relationships/hyperlink" Target="https://github.com/bionanoimaging/UC2-GIT/blob/v3/CAD/RAW/STL/UC2_v3_20_Cube_Insert_Kinematic_Mirrormount_45_base_part2_16.stl" TargetMode="External"/><Relationship Id="rId126" Type="http://schemas.openxmlformats.org/officeDocument/2006/relationships/hyperlink" Target="https://www.ebay.de/itm/Hi-Power-LED-1W-3W-UV-STAR-Ultraviolet-/131326525056?var=" TargetMode="External"/><Relationship Id="rId8" Type="http://schemas.openxmlformats.org/officeDocument/2006/relationships/hyperlink" Target="https://github.com/bionanoimaging/UC2-GIT/tree/master/APPLICATIONS/APP_Incubator_Microscope_fluorescence" TargetMode="External"/><Relationship Id="rId51" Type="http://schemas.openxmlformats.org/officeDocument/2006/relationships/hyperlink" Target="https://github.com/bionanoimaging/UC2-GIT/tree/master/CAD/ASSEMBLY_CUBE_Lens_v2" TargetMode="External"/><Relationship Id="rId72"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93" Type="http://schemas.openxmlformats.org/officeDocument/2006/relationships/hyperlink" Target="https://github.com/bionanoimaging/UC2-GIT/blob/v3/CAD/RAW/STL/UC2_v3_10_Base_puzzle_v3.stl" TargetMode="External"/><Relationship Id="rId98" Type="http://schemas.openxmlformats.org/officeDocument/2006/relationships/hyperlink" Target="https://github.com/bionanoimaging/UC2-GIT/tree/v3/CAD/ASSEMBLY_CUBE_Eyepiece" TargetMode="External"/><Relationship Id="rId121" Type="http://schemas.openxmlformats.org/officeDocument/2006/relationships/hyperlink" Target="https://github.com/bionanoimaging/UC2-GIT/blob/master/TheBOX/IMAGES/SimpleBOX.jpg?raw=true"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www.laserlands.net/11040037.html" TargetMode="External"/><Relationship Id="rId67" Type="http://schemas.openxmlformats.org/officeDocument/2006/relationships/hyperlink" Target="https://github.com/bionanoimaging/UC2-GIT/tree/master/CAD/ASSEMBLY_CUBE_S-STAGE_v2" TargetMode="External"/><Relationship Id="rId11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www.ebay.de/itm/Hi-Power-LED-1W-3W-UV-STAR-Ultraviolet-/131326525056?var=" TargetMode="External"/><Relationship Id="rId62" Type="http://schemas.openxmlformats.org/officeDocument/2006/relationships/hyperlink" Target="https://www.magnetmax.de/Neodym-Kugelmagnete/Magnetkugel-Kugelmagnet-O-5-0-mm-Neodym-vernickelt-N40-haelt-400-g::158.html" TargetMode="External"/><Relationship Id="rId83" Type="http://schemas.openxmlformats.org/officeDocument/2006/relationships/hyperlink" Target="https://github.com/bionanoimaging/UC2-GIT/tree/v3/CAD/ASSEMBLY_CUBE_Aperture_Circular" TargetMode="External"/><Relationship Id="rId8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111" Type="http://schemas.openxmlformats.org/officeDocument/2006/relationships/hyperlink" Target="https://www.thingiverse.com/thing:4580156" TargetMode="External"/><Relationship Id="rId132" Type="http://schemas.openxmlformats.org/officeDocument/2006/relationships/hyperlink" Target="https://github.com/bionanoimaging/UC2-GIT/tree/v3/CAD/ASSEMBLY_CUBE_AlliedVision_Alvium"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optikbaukasten.de/" TargetMode="External"/><Relationship Id="rId57" Type="http://schemas.openxmlformats.org/officeDocument/2006/relationships/hyperlink" Target="https://eshop.wuerth.de/Zylinderschraube-mit-Innensechskant-SHR-ZYL-ISO4762-88-IS25-A2K-M3X12/00843%20%2012.sku/de/DE/EUR/" TargetMode="External"/><Relationship Id="rId106" Type="http://schemas.openxmlformats.org/officeDocument/2006/relationships/hyperlink" Target="https://github.com/bionanoimaging/UC2-GIT/blob/v3/CAD/RAW/STL/UC2_v3_20_Cube_Insert_Kinematic_Mirrormount_Thorlabsadapter_22.stl" TargetMode="External"/><Relationship Id="rId127" Type="http://schemas.openxmlformats.org/officeDocument/2006/relationships/hyperlink" Target="https://www.amazon.de/Donau-Elektronik-GMBH-Original-Kupfer/dp/B01BI1G88C/ref=sr_1_6?__mk_de_DE=%C3%85M%C3%85%C5%BD%C3%95%C3%91&amp;keywords=kabel+set+0%2C14&amp;qid=1565690819&amp;s=gateway&amp;sr=8-6"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v3/CAD/ASSEMBLY_CUBE_Base" TargetMode="External"/><Relationship Id="rId52"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73" Type="http://schemas.openxmlformats.org/officeDocument/2006/relationships/hyperlink" Target="https://www.amazon.de/dp/B0778FV6K4/ref=sr_1_2?dchild=1&amp;fst=as%3Aoff&amp;qid=1586361990&amp;refinements=p_89%3AGritin&amp;rnid=669059031&amp;s=computers&amp;sr=1-2" TargetMode="External"/><Relationship Id="rId78"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94" Type="http://schemas.openxmlformats.org/officeDocument/2006/relationships/hyperlink" Target="https://www.magnetmax.de/Neodym-Kugelmagnete/Magnetkugel-Kugelmagnet-O-5-0-mm-Neodym-vernickelt-N40-haelt-400-g::158.html" TargetMode="External"/><Relationship Id="rId99" Type="http://schemas.openxmlformats.org/officeDocument/2006/relationships/hyperlink" Target="https://www.pollin.de/p/led-taschenlampe-alu-5-w-cree-led-864151" TargetMode="External"/><Relationship Id="rId101" Type="http://schemas.openxmlformats.org/officeDocument/2006/relationships/hyperlink" Target="https://github.com/bionanoimaging/UC2-GIT/blob/v3/CAD/RAW/STL/UC2_v3_20_Cube_Insert_Kinematic_Mirrormount_Plate_21.stl" TargetMode="External"/><Relationship Id="rId122" Type="http://schemas.openxmlformats.org/officeDocument/2006/relationships/hyperlink" Target="https://github.com/bionanoimaging/UC2-GIT/blob/v3/CAD/RAW/STL/UC2_v3_30_IM_LED_holder_v3_65.stl"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26" Type="http://schemas.openxmlformats.org/officeDocument/2006/relationships/hyperlink" Target="https://github.com/bionanoimaging/UC2-GIT/blob/master/APPLICATIONS/APP_SIMPLE-Projector/IMAGES/UC2_Setups_12_Projector.png?raw=true" TargetMode="External"/><Relationship Id="rId47" Type="http://schemas.openxmlformats.org/officeDocument/2006/relationships/hyperlink" Target="https://eshop.wuerth.de/Zylinderschraube-mit-Innensechskant-SHR-ZYL-ISO4762-88-IS25-A2K-M3X18/00843%20%2018.sku/de/DE/EUR/" TargetMode="External"/><Relationship Id="rId68" Type="http://schemas.openxmlformats.org/officeDocument/2006/relationships/hyperlink" Target="https://eshop.wuerth.de/Zylinderschraube-mit-Innensechskant-SHR-ZYL-ISO4762-88-IS25-A2K-M3X12/00843%20%2012.sku/de/DE/EUR/" TargetMode="External"/><Relationship Id="rId89" Type="http://schemas.openxmlformats.org/officeDocument/2006/relationships/hyperlink" Target="https://www.reichelt.de/funk-tastatur-usb-schwarz-touchpad-logitech-k400-p162726.html?&amp;trstct=pos_0" TargetMode="External"/><Relationship Id="rId112"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33" Type="http://schemas.openxmlformats.org/officeDocument/2006/relationships/hyperlink" Target="https://github.com/bionanoimaging/UC2-GIT/tree/v3/CAD/ASSEMBLY_CUBE_BaslerCa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amazon.de/Elegoo-Stepper-Schrittmotor-28BYJ-48-Treiberplatine/dp/B01MEGIHLF/ref=sr_1_1_sspa?__mk_de_DE=%C3%85M%C3%85%C5%BD%C3%95%C3%91&amp;keywords=stepper+arduino&amp;qid=1565008205&amp;s=gateway&amp;sr=8-1-spons&amp;psc=1" TargetMode="External"/><Relationship Id="rId18" Type="http://schemas.openxmlformats.org/officeDocument/2006/relationships/hyperlink" Target="https://eshop.wuerth.de/Gewindestift-Innensechskant-und-Kegelstumpf-STI-STMPF-ISO4026-45H-IS15-A2K-M3X25/025503%2025.sku/WuerthGroup-Wuerth.cgid/de/DE/EUR/?VisibleSearchTerm=STI-STMPF-ISO4026-45H-IS1%2C5-%28A2K%29-M3X25&amp;CampaignName=SR001" TargetMode="External"/><Relationship Id="rId26" Type="http://schemas.openxmlformats.org/officeDocument/2006/relationships/hyperlink" Target="https://www.comaroptics.com/components/lenses/cylindrical-lenses/quality-planoconvex-cylindrical-lenses-visibleuv" TargetMode="External"/><Relationship Id="rId39" Type="http://schemas.openxmlformats.org/officeDocument/2006/relationships/hyperlink" Target="https://www.amazon.de/Donau-Elektronik-GMBH-Original-Kupfer/dp/B01BI1G88C/ref=sr_1_6?__mk_de_DE=%C3%85M%C3%85%C5%BD%C3%95%C3%91&amp;keywords=kabel+set+0%2C14&amp;qid=1565690819&amp;s=gateway&amp;sr=8-6" TargetMode="External"/><Relationship Id="rId2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 TargetMode="External"/><Relationship Id="rId42" Type="http://schemas.openxmlformats.org/officeDocument/2006/relationships/hyperlink" Target="https://de.aliexpress.com/item/32970180400.html?spm=a2g0x.12057483.0.0.4e59766e5DCcNj" TargetMode="External"/><Relationship Id="rId4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50" Type="http://schemas.openxmlformats.org/officeDocument/2006/relationships/hyperlink" Target="https://www.amazon.de/Gritin-Datenkabel-Geflochtene-Robust-Daten%C3%BCbertragung-Grau/dp/B07CJJHVKX/ref=sr_1_3?keywords=usb+c+kabel&amp;qid=1566029225&amp;s=gateway&amp;sr=8-3" TargetMode="External"/><Relationship Id="rId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2" Type="http://schemas.openxmlformats.org/officeDocument/2006/relationships/hyperlink" Target="https://www.amazon.de/BisLinks%C2%AE-Facing-Kamera-Ersatz-Repair/dp/B01M9K9RVN/ref=sr_1_10?__mk_de_DE=%C3%85M%C3%85%C5%BD%C3%95%C3%91&amp;keywords=lg+g3+camera&amp;qid=1565005739&amp;s=gateway&amp;sr=8-10" TargetMode="External"/><Relationship Id="rId16" Type="http://schemas.openxmlformats.org/officeDocument/2006/relationships/hyperlink" Target="https://eshop.wuerth.de/Zylinderschraube-mit-Innensechskant-SHR-ZYL-ISO4762-88-IS25-A2K-M3X12/00843%20%2012.sku/de/DE/EUR/" TargetMode="External"/><Relationship Id="rId29" Type="http://schemas.openxmlformats.org/officeDocument/2006/relationships/hyperlink" Target="https://www.comaroptics.com/components/lenses/concave-lenses/quality-concave-lenses" TargetMode="External"/><Relationship Id="rId1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24" Type="http://schemas.openxmlformats.org/officeDocument/2006/relationships/hyperlink" Target="https://optikbaukasten.de/" TargetMode="External"/><Relationship Id="rId32" Type="http://schemas.openxmlformats.org/officeDocument/2006/relationships/hyperlink" Target="https://www.amazon.de/Bosch-Bit-32tlg-Schraub-Montagearbeiten/dp/B00403M7OU/ref=sr_1_3?__mk_de_DE=%C3%85M%C3%85%C5%BD%C3%95%C3%91&amp;keywords=bit+set+ixo&amp;qid=1565689754&amp;s=diy&amp;sr=1-3" TargetMode="External"/><Relationship Id="rId37" Type="http://schemas.openxmlformats.org/officeDocument/2006/relationships/hyperlink" Target="https://www.amazon.de/Tesa-Tack-Klebeknete-formbar-Pads/dp/B01N75L50W/ref=sr_1_1?__mk_de_DE=%C3%85M%C3%85%C5%BD%C3%95%C3%91&amp;keywords=poster+knetmasse&amp;qid=1565690574&amp;s=ce-de&amp;sr=8-1" TargetMode="External"/><Relationship Id="rId40" Type="http://schemas.openxmlformats.org/officeDocument/2006/relationships/hyperlink" Target="https://www.amazon.de/McDrill-Druckfedern-246-teilig/dp/B00GN3BJT4/ref=sr_1_6?__mk_de_DE=%C3%85M%C3%85%C5%BD%C3%95%C3%91&amp;keywords=feder+set&amp;qid=1565690842&amp;s=gateway&amp;sr=8-6" TargetMode="External"/><Relationship Id="rId45" Type="http://schemas.openxmlformats.org/officeDocument/2006/relationships/hyperlink" Target="https://www.reichelt.de/raspberry-pi-netzteil-5-1-v-3-0-a-usb-type-c-eu-stecker-s-rpi-ps-15w-bk-eu-p260010.html?&amp;trstct=lsbght_sldr::259919" TargetMode="External"/><Relationship Id="rId5" Type="http://schemas.openxmlformats.org/officeDocument/2006/relationships/hyperlink" Target="https://www.amazon.de/gp/product/B075JN61S7/ref=ox_sc_act_title_2?smid=A1X7QLRQH87QA3&amp;psc=1" TargetMode="External"/><Relationship Id="rId15" Type="http://schemas.openxmlformats.org/officeDocument/2006/relationships/hyperlink" Target="https://eshop.wuerth.de/Zylinderschraube-mit-Innensechskant-SHR-ZYL-ISO4762-88-IS25-A2K-M3X8/00843%20%208.sku/de/DE/EUR/" TargetMode="External"/><Relationship Id="rId23" Type="http://schemas.openxmlformats.org/officeDocument/2006/relationships/hyperlink" Target="https://optikbaukasten.de/" TargetMode="External"/><Relationship Id="rId28" Type="http://schemas.openxmlformats.org/officeDocument/2006/relationships/hyperlink" Target="https://www.pgi-versand.de/?id=47&amp;mode=artdet&amp;artnr=302.OML" TargetMode="External"/><Relationship Id="rId36"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49" Type="http://schemas.openxmlformats.org/officeDocument/2006/relationships/hyperlink" Target="https://www.amazon.de/Adafruit-Stacking-Header-Pi-ADA1979/dp/B013013XIQ/ref=sr_1_7?crid=3FC8766SNZWTV&amp;keywords=raspberry+pi+3+b%2B+pin+header&amp;qid=1565695288&amp;s=ce-de&amp;sprefix=rasp%2Celectronics%2C183&amp;sr=1-7" TargetMode="External"/><Relationship Id="rId10" Type="http://schemas.openxmlformats.org/officeDocument/2006/relationships/hyperlink" Target="https://www.ebay.de/itm/BD809-Transistor-npn-80V-10A-90W-TO220/360661360188?hash=item53f9179e3c:g:ssEAAOSw-fNaqt1l" TargetMode="External"/><Relationship Id="rId19" Type="http://schemas.openxmlformats.org/officeDocument/2006/relationships/hyperlink" Targe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 TargetMode="External"/><Relationship Id="rId31" Type="http://schemas.openxmlformats.org/officeDocument/2006/relationships/hyperlink" Targe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 TargetMode="External"/><Relationship Id="rId4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9" Type="http://schemas.openxmlformats.org/officeDocument/2006/relationships/hyperlink" Targe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 TargetMode="External"/><Relationship Id="rId14" Type="http://schemas.openxmlformats.org/officeDocument/2006/relationships/hyperlink" Target="https://www.amazon.de/Verbatim-43480-12x-CD-RW-10-Pack-Spindel/dp/B0002Y321S/ref=sr_1_2_sspa?__mk_de_DE=%C3%85M%C3%85%C5%BD%C3%95%C3%91&amp;keywords=cd+rohling&amp;qid=1565008136&amp;s=gateway&amp;sr=8-2-spons&amp;psc=1" TargetMode="External"/><Relationship Id="rId22" Type="http://schemas.openxmlformats.org/officeDocument/2006/relationships/hyperlink" Target="https://www.ebay.de/itm/216-Neodym-Kugelmagnete-D5mm-D7mm-D10mm-GOLD-SILVER-BLACK-NICKEL-NdFeB/372719170845?hash=item56c7cb351d:m:mj8zDp5AN1PxzUDiyJu1Rsg" TargetMode="External"/><Relationship Id="rId27" Type="http://schemas.openxmlformats.org/officeDocument/2006/relationships/hyperlink" Target="https://optikbaukasten.de/" TargetMode="External"/><Relationship Id="rId30" Type="http://schemas.openxmlformats.org/officeDocument/2006/relationships/hyperlink" Target="https://www.pgi-versand.de/?id=47&amp;mode=artdet&amp;artnr=302.OML" TargetMode="External"/><Relationship Id="rId35" Type="http://schemas.openxmlformats.org/officeDocument/2006/relationships/hyperlink" Targe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 TargetMode="External"/><Relationship Id="rId43" Type="http://schemas.openxmlformats.org/officeDocument/2006/relationships/hyperlink" Targe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 TargetMode="External"/><Relationship Id="rId48"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3"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 Type="http://schemas.openxmlformats.org/officeDocument/2006/relationships/hyperlink" Target="https://www.amazon.de/Anpro-Entwicklerboard-Atmega328P-Arduino-EINWEG/dp/B07H2VT2JN/ref=sr_1_1_sspa?__mk_de_DE=%C3%85M%C3%85%C5%BD%C3%95%C3%91&amp;keywords=arduino+nano&amp;qid=1565008279&amp;s=gateway&amp;sr=8-1-spons&amp;psc=1" TargetMode="External"/><Relationship Id="rId17" Type="http://schemas.openxmlformats.org/officeDocument/2006/relationships/hyperlink" Target="https://eshop.wuerth.de/Zylinderschraube-mit-Innensechskant-SHR-ZYL-ISO4762-88-IS25-A2K-M3X18/00843%20%2018.sku/de/DE/EUR/" TargetMode="External"/><Relationship Id="rId25" Type="http://schemas.openxmlformats.org/officeDocument/2006/relationships/hyperlink" Target="https://optikbaukasten.de/" TargetMode="External"/><Relationship Id="rId33" Type="http://schemas.openxmlformats.org/officeDocument/2006/relationships/hyperlink" Targe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1" Type="http://schemas.openxmlformats.org/officeDocument/2006/relationships/hyperlink" Target="https://de.aliexpress.com/i/32971586710.html?spm=a2g0x.12057483.0.0.4edd2c7fJ3u0RP" TargetMode="External"/><Relationship Id="rId1" Type="http://schemas.openxmlformats.org/officeDocument/2006/relationships/hyperlink" Target="https://www.laserlands.net/11040037.html" TargetMode="External"/><Relationship Id="rId6" Type="http://schemas.openxmlformats.org/officeDocument/2006/relationships/hyperlink" Target="https://www.ebay.de/itm/Hi-Power-LED-1W-3W-UV-STAR-Ultraviolet-/131326525056?var="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mazon.de/Donau-Elektronik-GMBH-Original-Kupfer/dp/B01BI1G88C/ref=sr_1_6?__mk_de_DE=%C3%85M%C3%85%C5%BD%C3%95%C3%91&amp;keywords=kabel+set+0%2C14&amp;qid=1565690819&amp;s=gateway&amp;sr=8-6" TargetMode="External"/><Relationship Id="rId13" Type="http://schemas.openxmlformats.org/officeDocument/2006/relationships/hyperlink" Target="https://www.rasppishop.de/Raspberry-Pi-7-Touchscreen-Display" TargetMode="External"/><Relationship Id="rId18" Type="http://schemas.openxmlformats.org/officeDocument/2006/relationships/hyperlink" Target="https://www.magnetladen.de/kugelmagnet-5-mm-n42-nickel/" TargetMode="External"/><Relationship Id="rId26" Type="http://schemas.openxmlformats.org/officeDocument/2006/relationships/hyperlink" Target="https://optikbaukasten.de/" TargetMode="External"/><Relationship Id="rId3" Type="http://schemas.openxmlformats.org/officeDocument/2006/relationships/hyperlink" Target="https://www.conrad.de/de/p/kern-optics-ozb-a4104-mikroskop-okular-20-x-passend-fuer-marke-mikroskope-kern-1320921.html" TargetMode="External"/><Relationship Id="rId21" Type="http://schemas.openxmlformats.org/officeDocument/2006/relationships/hyperlink" Target="https://www.reichelt.de/funk-tastatur-usb-schwarz-touchpad-logitech-k400-p162726.html?&amp;trstct=pos_0" TargetMode="External"/><Relationship Id="rId7"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 Type="http://schemas.openxmlformats.org/officeDocument/2006/relationships/hyperlink" Target="https://www.reichelt.de/entwicklerboards-schrittmotor-inkl-steuerung-uln2003-debo-moto1-p192146.html" TargetMode="External"/><Relationship Id="rId25" Type="http://schemas.openxmlformats.org/officeDocument/2006/relationships/hyperlink" Target="https://www.reichelt.de/led-taschenlampe-future-t300f-160-lm-schwarz-2x-c-baby-ans-1600-0059-p202608.html?&amp;trstct=pol_2" TargetMode="External"/><Relationship Id="rId2"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6" Type="http://schemas.openxmlformats.org/officeDocument/2006/relationships/hyperlink" Target="https://www.reichelt.de/raspberry-pi-netzteil-5-1-v-3-0-a-usb-type-c-eu-stecker-s-rpi-ps-15w-bk-eu-p260010.html?&amp;trstct=lsbght_sldr::259919" TargetMode="External"/><Relationship Id="rId20"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1" Type="http://schemas.openxmlformats.org/officeDocument/2006/relationships/hyperlink" Target="https://www.comaroptics.com/components/lenses/concave-lenses/high-index-planoconcave-laser-lenses" TargetMode="External"/><Relationship Id="rId6" Type="http://schemas.openxmlformats.org/officeDocument/2006/relationships/hyperlink" Target="https://www.rayher.com/de/spiegelmosaik-selbstklebend-14548606" TargetMode="External"/><Relationship Id="rId11" Type="http://schemas.openxmlformats.org/officeDocument/2006/relationships/hyperlink" Target="https://www.reichelt.de/pla-filament-orange-1-75-mm-750-g-pla-rec-1-75-or-p157560.html?&amp;trstct=pos_10" TargetMode="External"/><Relationship Id="rId24" Type="http://schemas.openxmlformats.org/officeDocument/2006/relationships/hyperlink" Target="https://www.pollin.de/p/led-taschenlampe-alu-5-w-cree-led-3xmicro-schwarz-b-ware-535448" TargetMode="External"/><Relationship Id="rId5" Type="http://schemas.openxmlformats.org/officeDocument/2006/relationships/hyperlink" Target="https://www.conrad.de/de/p/kern-optics-obb-a1280-mikroskop-objektiv-4-x-passend-fuer-marke-mikroskope-kern-1320594.html" TargetMode="External"/><Relationship Id="rId15" Type="http://schemas.openxmlformats.org/officeDocument/2006/relationships/hyperlink" Target="https://www.reichelt.de/gehaeuse-fuer-raspberry-pi-4-7-touch-display-rpi4-case-lcd7bk-p268976.html?&amp;trstct=pol_57" TargetMode="External"/><Relationship Id="rId23" Type="http://schemas.openxmlformats.org/officeDocument/2006/relationships/hyperlink" Target="https://www.amazon.de/Gritin-Datenkabel-Geflochtene-Robust-Daten%C3%BCbertragung-Grau/dp/B07CJJHVKX/ref=sr_1_3?keywords=usb+c+kabel&amp;qid=1566029225&amp;s=gateway&amp;sr=8-3" TargetMode="External"/><Relationship Id="rId10" Type="http://schemas.openxmlformats.org/officeDocument/2006/relationships/hyperlink" Target="https://www.reichelt.de/pla-filament-blau-1-75-mm-750-g-pla-rec-1-75-bl-p157556.html?&amp;trstct=pos_22" TargetMode="External"/><Relationship Id="rId1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4" Type="http://schemas.openxmlformats.org/officeDocument/2006/relationships/hyperlink" Target="https://www.conrad.de/de/p/kern-optics-obb-a1108-mikroskop-objektiv-10-x-passend-fuer-marke-mikroskope-kern-1320473.html" TargetMode="External"/><Relationship Id="rId9" Type="http://schemas.openxmlformats.org/officeDocument/2006/relationships/hyperlink" Target="https://www.online-werkzeughandel.de/diverses/4/kunststoffkoffer-grau-b-395xh-295xt-106mm-m-schaumstoffeinlage-pp_12089_8276" TargetMode="External"/><Relationship Id="rId14"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2" Type="http://schemas.openxmlformats.org/officeDocument/2006/relationships/hyperlink" Target="http://www.leefilters.com/lighting/colour-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06"/>
  <sheetViews>
    <sheetView workbookViewId="0">
      <pane xSplit="2" ySplit="6" topLeftCell="C7" activePane="bottomRight" state="frozen"/>
      <selection pane="topRight" activeCell="C1" sqref="C1"/>
      <selection pane="bottomLeft" activeCell="A7" sqref="A7"/>
      <selection pane="bottomRight" activeCell="C19" sqref="C19:G19"/>
    </sheetView>
  </sheetViews>
  <sheetFormatPr defaultColWidth="11.1640625" defaultRowHeight="15" customHeight="1"/>
  <cols>
    <col min="1" max="1" width="3.83203125" customWidth="1"/>
    <col min="2" max="2" width="27.1640625" customWidth="1"/>
    <col min="3" max="3" width="34.5" customWidth="1"/>
    <col min="4" max="5" width="7" customWidth="1"/>
    <col min="6" max="6" width="11.5" customWidth="1"/>
    <col min="7" max="7" width="12.33203125" customWidth="1"/>
  </cols>
  <sheetData>
    <row r="1" spans="1:27" ht="16" thickBot="1">
      <c r="A1" s="1"/>
      <c r="B1" s="1"/>
      <c r="C1" s="1"/>
      <c r="D1" s="1"/>
      <c r="E1" s="1"/>
      <c r="F1" s="1"/>
      <c r="G1" s="1"/>
      <c r="H1" s="254" t="s">
        <v>0</v>
      </c>
      <c r="I1" s="255"/>
      <c r="J1" s="256"/>
      <c r="K1" s="257" t="s">
        <v>1</v>
      </c>
      <c r="L1" s="255"/>
      <c r="M1" s="255"/>
      <c r="N1" s="255"/>
      <c r="O1" s="255"/>
      <c r="P1" s="255"/>
      <c r="Q1" s="255"/>
      <c r="R1" s="255"/>
      <c r="S1" s="255"/>
      <c r="T1" s="255"/>
      <c r="U1" s="255"/>
      <c r="V1" s="256"/>
      <c r="W1" s="2"/>
      <c r="X1" s="2"/>
      <c r="Y1" s="2"/>
      <c r="Z1" s="2"/>
      <c r="AA1" s="2"/>
    </row>
    <row r="2" spans="1:27" ht="36" customHeight="1" thickBot="1">
      <c r="A2" s="3"/>
      <c r="B2" s="3"/>
      <c r="C2" s="3" t="s">
        <v>2</v>
      </c>
      <c r="D2" s="1"/>
      <c r="E2" s="1"/>
      <c r="F2" s="1"/>
      <c r="G2" s="1"/>
      <c r="H2" s="4" t="s">
        <v>3</v>
      </c>
      <c r="I2" s="4" t="s">
        <v>4</v>
      </c>
      <c r="J2" s="4" t="s">
        <v>5</v>
      </c>
      <c r="K2" s="191" t="s">
        <v>590</v>
      </c>
      <c r="L2" s="191" t="s">
        <v>591</v>
      </c>
      <c r="M2" s="192" t="s">
        <v>592</v>
      </c>
      <c r="N2" s="192" t="s">
        <v>593</v>
      </c>
      <c r="O2" s="191" t="s">
        <v>594</v>
      </c>
      <c r="P2" s="191" t="s">
        <v>595</v>
      </c>
      <c r="Q2" s="191" t="s">
        <v>596</v>
      </c>
      <c r="R2" s="191" t="s">
        <v>597</v>
      </c>
      <c r="S2" s="191" t="s">
        <v>598</v>
      </c>
      <c r="T2" s="191" t="s">
        <v>599</v>
      </c>
      <c r="U2" s="191" t="s">
        <v>600</v>
      </c>
      <c r="V2" s="191" t="s">
        <v>601</v>
      </c>
      <c r="W2" s="2"/>
      <c r="X2" s="2"/>
      <c r="Y2" s="2"/>
      <c r="Z2" s="2"/>
      <c r="AA2" s="2"/>
    </row>
    <row r="3" spans="1:27" ht="16" thickBot="1">
      <c r="A3" s="5"/>
      <c r="B3" s="6" t="s">
        <v>7</v>
      </c>
      <c r="C3" s="1"/>
      <c r="D3" s="1"/>
      <c r="E3" s="1"/>
      <c r="F3" s="1"/>
      <c r="G3" s="1"/>
      <c r="H3" s="7" t="s">
        <v>8</v>
      </c>
      <c r="I3" s="7" t="s">
        <v>9</v>
      </c>
      <c r="J3" s="7" t="s">
        <v>10</v>
      </c>
      <c r="K3" s="7" t="s">
        <v>11</v>
      </c>
      <c r="L3" s="7" t="s">
        <v>12</v>
      </c>
      <c r="M3" s="7" t="s">
        <v>13</v>
      </c>
      <c r="N3" s="7" t="s">
        <v>14</v>
      </c>
      <c r="O3" s="7" t="s">
        <v>15</v>
      </c>
      <c r="P3" s="7" t="s">
        <v>16</v>
      </c>
      <c r="Q3" s="7" t="s">
        <v>17</v>
      </c>
      <c r="R3" s="7" t="s">
        <v>18</v>
      </c>
      <c r="S3" s="7" t="s">
        <v>19</v>
      </c>
      <c r="T3" s="7" t="s">
        <v>20</v>
      </c>
      <c r="U3" s="7" t="s">
        <v>21</v>
      </c>
      <c r="V3" s="7" t="s">
        <v>22</v>
      </c>
      <c r="W3" s="2"/>
      <c r="X3" s="2"/>
      <c r="Y3" s="2"/>
      <c r="Z3" s="2"/>
      <c r="AA3" s="2"/>
    </row>
    <row r="4" spans="1:27" ht="15.5">
      <c r="A4" s="5"/>
      <c r="B4" s="6" t="s">
        <v>23</v>
      </c>
      <c r="C4" s="1"/>
      <c r="D4" s="1"/>
      <c r="E4" s="1"/>
      <c r="F4" s="1"/>
      <c r="G4" s="1"/>
      <c r="H4" s="7" t="s">
        <v>24</v>
      </c>
      <c r="I4" s="7" t="s">
        <v>25</v>
      </c>
      <c r="J4" s="7" t="s">
        <v>26</v>
      </c>
      <c r="K4" s="7" t="s">
        <v>27</v>
      </c>
      <c r="L4" s="7" t="s">
        <v>28</v>
      </c>
      <c r="M4" s="7" t="s">
        <v>29</v>
      </c>
      <c r="N4" s="7" t="s">
        <v>30</v>
      </c>
      <c r="O4" s="7" t="s">
        <v>31</v>
      </c>
      <c r="P4" s="7" t="s">
        <v>32</v>
      </c>
      <c r="Q4" s="7" t="s">
        <v>33</v>
      </c>
      <c r="R4" s="7" t="s">
        <v>34</v>
      </c>
      <c r="S4" s="7" t="s">
        <v>35</v>
      </c>
      <c r="T4" s="7" t="s">
        <v>36</v>
      </c>
      <c r="U4" s="7" t="s">
        <v>37</v>
      </c>
      <c r="V4" s="7" t="s">
        <v>38</v>
      </c>
      <c r="W4" s="2"/>
      <c r="X4" s="2"/>
      <c r="Y4" s="2"/>
      <c r="Z4" s="2"/>
      <c r="AA4" s="2"/>
    </row>
    <row r="5" spans="1:27" ht="15.5">
      <c r="A5" s="5"/>
      <c r="B5" s="6" t="s">
        <v>39</v>
      </c>
      <c r="C5" s="1"/>
      <c r="D5" s="1"/>
      <c r="E5" s="1"/>
      <c r="F5" s="1"/>
      <c r="G5" s="1"/>
      <c r="H5" s="8" t="s">
        <v>40</v>
      </c>
      <c r="I5" s="9" t="s">
        <v>41</v>
      </c>
      <c r="J5" s="9" t="s">
        <v>42</v>
      </c>
      <c r="K5" s="9" t="s">
        <v>43</v>
      </c>
      <c r="L5" s="9" t="s">
        <v>44</v>
      </c>
      <c r="M5" s="9" t="s">
        <v>45</v>
      </c>
      <c r="N5" s="9" t="s">
        <v>46</v>
      </c>
      <c r="O5" s="9" t="s">
        <v>47</v>
      </c>
      <c r="P5" s="9" t="s">
        <v>48</v>
      </c>
      <c r="Q5" s="9" t="s">
        <v>49</v>
      </c>
      <c r="R5" s="9" t="s">
        <v>50</v>
      </c>
      <c r="S5" s="9" t="s">
        <v>51</v>
      </c>
      <c r="T5" s="9" t="s">
        <v>52</v>
      </c>
      <c r="U5" s="9" t="s">
        <v>53</v>
      </c>
      <c r="V5" s="9" t="s">
        <v>54</v>
      </c>
      <c r="W5" s="2"/>
      <c r="X5" s="2"/>
      <c r="Y5" s="2"/>
      <c r="Z5" s="2"/>
      <c r="AA5" s="2"/>
    </row>
    <row r="6" spans="1:27" ht="16" thickBot="1">
      <c r="A6" s="5" t="s">
        <v>55</v>
      </c>
      <c r="B6" s="6" t="s">
        <v>56</v>
      </c>
      <c r="C6" s="4" t="s">
        <v>57</v>
      </c>
      <c r="D6" s="4" t="s">
        <v>58</v>
      </c>
      <c r="E6" s="4" t="s">
        <v>59</v>
      </c>
      <c r="F6" s="4" t="s">
        <v>60</v>
      </c>
      <c r="G6" s="4" t="s">
        <v>61</v>
      </c>
      <c r="H6" s="10">
        <f t="shared" ref="H6:V6" si="0">$G7*H7+$G10*H10+$G13*H13+$G16*H16+$G21*H21+$G27*H27+$G31*H31+$G36*H36+$G45*H45+$G55*H55+$G61*H61+$G65*H65+$G70*H70+$G75*H75+$G80*H80+$G84*H84+$G89*H89+$G93*H93+$G100*H100+$G107*H107+$G113*H113+$G125*H125+$G129*H129+$G133*H133+$G151*H151+$G165*H165+$G171*H171+$G180*H180+$G181*H181</f>
        <v>146.81</v>
      </c>
      <c r="I6" s="10">
        <f t="shared" si="0"/>
        <v>295.21999999999997</v>
      </c>
      <c r="J6" s="10">
        <f t="shared" si="0"/>
        <v>618.33000000000004</v>
      </c>
      <c r="K6" s="10">
        <f t="shared" si="0"/>
        <v>557.07000000000005</v>
      </c>
      <c r="L6" s="10">
        <f t="shared" si="0"/>
        <v>239.47000000000003</v>
      </c>
      <c r="M6" s="10">
        <f t="shared" si="0"/>
        <v>236.97000000000003</v>
      </c>
      <c r="N6" s="10">
        <f t="shared" si="0"/>
        <v>314.38</v>
      </c>
      <c r="O6" s="10">
        <f t="shared" si="0"/>
        <v>423.79000000000008</v>
      </c>
      <c r="P6" s="10">
        <f t="shared" si="0"/>
        <v>365.52000000000004</v>
      </c>
      <c r="Q6" s="10">
        <f t="shared" si="0"/>
        <v>320.89000000000004</v>
      </c>
      <c r="R6" s="10">
        <f t="shared" si="0"/>
        <v>26.22</v>
      </c>
      <c r="S6" s="10">
        <f t="shared" si="0"/>
        <v>81.75</v>
      </c>
      <c r="T6" s="10">
        <f t="shared" si="0"/>
        <v>63.44</v>
      </c>
      <c r="U6" s="10">
        <f t="shared" si="0"/>
        <v>134.43</v>
      </c>
      <c r="V6" s="10">
        <f t="shared" si="0"/>
        <v>284.54000000000002</v>
      </c>
      <c r="W6" s="2"/>
      <c r="X6" s="2"/>
      <c r="Y6" s="2"/>
      <c r="Z6" s="2"/>
      <c r="AA6" s="2"/>
    </row>
    <row r="7" spans="1:27" ht="15.5">
      <c r="A7" s="11">
        <v>1</v>
      </c>
      <c r="B7" s="12" t="s">
        <v>622</v>
      </c>
      <c r="C7" s="13"/>
      <c r="D7" s="13"/>
      <c r="E7" s="13"/>
      <c r="F7" s="14"/>
      <c r="G7" s="15">
        <f>E8*G8+E9*G9</f>
        <v>8.2199999999999989</v>
      </c>
      <c r="H7" s="16">
        <v>3</v>
      </c>
      <c r="I7" s="16">
        <v>4</v>
      </c>
      <c r="J7" s="17">
        <v>2</v>
      </c>
      <c r="K7" s="18">
        <v>0</v>
      </c>
      <c r="L7" s="19">
        <v>1</v>
      </c>
      <c r="M7" s="19">
        <v>1</v>
      </c>
      <c r="N7" s="20">
        <v>0</v>
      </c>
      <c r="O7" s="21">
        <v>0</v>
      </c>
      <c r="P7" s="22">
        <v>1</v>
      </c>
      <c r="Q7" s="22">
        <v>0</v>
      </c>
      <c r="R7" s="22">
        <v>1</v>
      </c>
      <c r="S7" s="22">
        <v>0</v>
      </c>
      <c r="T7" s="22">
        <v>2</v>
      </c>
      <c r="U7" s="22">
        <v>0</v>
      </c>
      <c r="V7" s="22">
        <v>0</v>
      </c>
      <c r="W7" s="2"/>
      <c r="X7" s="2"/>
      <c r="Y7" s="2"/>
      <c r="Z7" s="2"/>
      <c r="AA7" s="2"/>
    </row>
    <row r="8" spans="1:27" ht="15.5">
      <c r="A8" s="23"/>
      <c r="B8" s="24" t="s">
        <v>62</v>
      </c>
      <c r="C8" s="25" t="s">
        <v>602</v>
      </c>
      <c r="D8" s="26">
        <v>1</v>
      </c>
      <c r="E8" s="26">
        <v>1</v>
      </c>
      <c r="F8" s="27" t="s">
        <v>63</v>
      </c>
      <c r="G8" s="28">
        <v>0.7</v>
      </c>
      <c r="H8" s="29"/>
      <c r="I8" s="29"/>
      <c r="J8" s="30"/>
      <c r="K8" s="1"/>
      <c r="L8" s="29"/>
      <c r="M8" s="29"/>
      <c r="N8" s="31"/>
      <c r="O8" s="32"/>
      <c r="P8" s="33"/>
      <c r="Q8" s="33"/>
      <c r="R8" s="33"/>
      <c r="S8" s="33"/>
      <c r="T8" s="33"/>
      <c r="U8" s="33"/>
      <c r="V8" s="33"/>
      <c r="W8" s="2"/>
      <c r="X8" s="2"/>
      <c r="Y8" s="2"/>
      <c r="Z8" s="2"/>
      <c r="AA8" s="2"/>
    </row>
    <row r="9" spans="1:27" ht="15.5">
      <c r="A9" s="34"/>
      <c r="B9" s="35">
        <f>G7</f>
        <v>8.2199999999999989</v>
      </c>
      <c r="C9" s="36" t="s">
        <v>64</v>
      </c>
      <c r="D9" s="37">
        <v>0</v>
      </c>
      <c r="E9" s="37">
        <v>16</v>
      </c>
      <c r="F9" s="38" t="s">
        <v>65</v>
      </c>
      <c r="G9" s="39">
        <v>0.47</v>
      </c>
      <c r="H9" s="29"/>
      <c r="I9" s="29"/>
      <c r="J9" s="30"/>
      <c r="K9" s="1"/>
      <c r="L9" s="29"/>
      <c r="M9" s="29"/>
      <c r="N9" s="31"/>
      <c r="O9" s="32"/>
      <c r="P9" s="33"/>
      <c r="Q9" s="33"/>
      <c r="R9" s="33"/>
      <c r="S9" s="33"/>
      <c r="T9" s="33"/>
      <c r="U9" s="33"/>
      <c r="V9" s="33"/>
      <c r="W9" s="2"/>
      <c r="X9" s="2"/>
      <c r="Y9" s="2"/>
      <c r="Z9" s="2"/>
      <c r="AA9" s="2"/>
    </row>
    <row r="10" spans="1:27" ht="15.5">
      <c r="A10" s="11">
        <v>2</v>
      </c>
      <c r="B10" s="12" t="s">
        <v>603</v>
      </c>
      <c r="C10" s="13"/>
      <c r="D10" s="13"/>
      <c r="E10" s="13"/>
      <c r="F10" s="40"/>
      <c r="G10" s="15">
        <f>E11*G11+E12*G12</f>
        <v>16.34</v>
      </c>
      <c r="H10" s="41">
        <v>1</v>
      </c>
      <c r="I10" s="41">
        <v>1</v>
      </c>
      <c r="J10" s="42">
        <v>1</v>
      </c>
      <c r="K10" s="43">
        <v>1</v>
      </c>
      <c r="L10" s="44">
        <v>0</v>
      </c>
      <c r="M10" s="44">
        <v>0</v>
      </c>
      <c r="N10" s="45">
        <v>1</v>
      </c>
      <c r="O10" s="46">
        <v>0</v>
      </c>
      <c r="P10" s="47">
        <v>0</v>
      </c>
      <c r="Q10" s="47">
        <v>0</v>
      </c>
      <c r="R10" s="47">
        <v>0</v>
      </c>
      <c r="S10" s="47">
        <v>1</v>
      </c>
      <c r="T10" s="47">
        <v>0</v>
      </c>
      <c r="U10" s="47">
        <v>0</v>
      </c>
      <c r="V10" s="47">
        <v>0</v>
      </c>
      <c r="W10" s="2"/>
      <c r="X10" s="2"/>
      <c r="Y10" s="2"/>
      <c r="Z10" s="2"/>
      <c r="AA10" s="2"/>
    </row>
    <row r="11" spans="1:27" ht="15.5">
      <c r="A11" s="48"/>
      <c r="B11" s="49" t="s">
        <v>62</v>
      </c>
      <c r="C11" s="25" t="s">
        <v>604</v>
      </c>
      <c r="D11" s="26">
        <v>1</v>
      </c>
      <c r="E11" s="26">
        <v>1</v>
      </c>
      <c r="F11" s="27" t="s">
        <v>66</v>
      </c>
      <c r="G11" s="28">
        <v>1.3</v>
      </c>
      <c r="H11" s="29"/>
      <c r="I11" s="29"/>
      <c r="J11" s="30"/>
      <c r="K11" s="1"/>
      <c r="L11" s="29"/>
      <c r="M11" s="29"/>
      <c r="N11" s="31"/>
      <c r="O11" s="32"/>
      <c r="P11" s="33"/>
      <c r="Q11" s="33"/>
      <c r="R11" s="33"/>
      <c r="S11" s="33"/>
      <c r="T11" s="33"/>
      <c r="U11" s="33"/>
      <c r="V11" s="33"/>
      <c r="W11" s="2"/>
      <c r="X11" s="2"/>
      <c r="Y11" s="2"/>
      <c r="Z11" s="2"/>
      <c r="AA11" s="2"/>
    </row>
    <row r="12" spans="1:27" ht="15.5">
      <c r="A12" s="34"/>
      <c r="B12" s="35">
        <f>G10</f>
        <v>16.34</v>
      </c>
      <c r="C12" s="36" t="s">
        <v>64</v>
      </c>
      <c r="D12" s="37">
        <v>0</v>
      </c>
      <c r="E12" s="37">
        <v>32</v>
      </c>
      <c r="F12" s="38" t="s">
        <v>65</v>
      </c>
      <c r="G12" s="39">
        <v>0.47</v>
      </c>
      <c r="H12" s="29"/>
      <c r="I12" s="29"/>
      <c r="J12" s="30"/>
      <c r="K12" s="1"/>
      <c r="L12" s="29"/>
      <c r="M12" s="29"/>
      <c r="N12" s="31"/>
      <c r="O12" s="32"/>
      <c r="P12" s="33"/>
      <c r="Q12" s="33"/>
      <c r="R12" s="33"/>
      <c r="S12" s="33"/>
      <c r="T12" s="33"/>
      <c r="U12" s="33"/>
      <c r="V12" s="33"/>
      <c r="W12" s="2"/>
      <c r="X12" s="2"/>
      <c r="Y12" s="2"/>
      <c r="Z12" s="2"/>
      <c r="AA12" s="2"/>
    </row>
    <row r="13" spans="1:27" ht="15.5">
      <c r="A13" s="11">
        <v>3</v>
      </c>
      <c r="B13" s="12" t="s">
        <v>605</v>
      </c>
      <c r="C13" s="13"/>
      <c r="D13" s="13"/>
      <c r="E13" s="13"/>
      <c r="F13" s="40"/>
      <c r="G13" s="15">
        <f>E14*G14+E15*G15</f>
        <v>32.68</v>
      </c>
      <c r="H13" s="41">
        <v>0</v>
      </c>
      <c r="I13" s="41">
        <v>0</v>
      </c>
      <c r="J13" s="42">
        <v>1</v>
      </c>
      <c r="K13" s="43">
        <v>1</v>
      </c>
      <c r="L13" s="44">
        <v>0</v>
      </c>
      <c r="M13" s="44">
        <v>0</v>
      </c>
      <c r="N13" s="45">
        <v>0</v>
      </c>
      <c r="O13" s="46">
        <v>1</v>
      </c>
      <c r="P13" s="47">
        <v>1</v>
      </c>
      <c r="Q13" s="47">
        <v>1</v>
      </c>
      <c r="R13" s="47">
        <v>0</v>
      </c>
      <c r="S13" s="47">
        <v>0</v>
      </c>
      <c r="T13" s="47">
        <v>0</v>
      </c>
      <c r="U13" s="47">
        <v>1</v>
      </c>
      <c r="V13" s="47">
        <v>1</v>
      </c>
      <c r="W13" s="2"/>
      <c r="X13" s="2"/>
      <c r="Y13" s="2"/>
      <c r="Z13" s="2"/>
      <c r="AA13" s="2"/>
    </row>
    <row r="14" spans="1:27" ht="15.5">
      <c r="A14" s="48"/>
      <c r="B14" s="49" t="s">
        <v>62</v>
      </c>
      <c r="C14" s="25" t="s">
        <v>606</v>
      </c>
      <c r="D14" s="26">
        <v>1</v>
      </c>
      <c r="E14" s="26">
        <v>1</v>
      </c>
      <c r="F14" s="27" t="s">
        <v>67</v>
      </c>
      <c r="G14" s="28">
        <v>2.6</v>
      </c>
      <c r="H14" s="29"/>
      <c r="I14" s="29"/>
      <c r="J14" s="30"/>
      <c r="K14" s="1"/>
      <c r="L14" s="29"/>
      <c r="M14" s="29"/>
      <c r="N14" s="31"/>
      <c r="O14" s="32"/>
      <c r="P14" s="33"/>
      <c r="Q14" s="33"/>
      <c r="R14" s="33"/>
      <c r="S14" s="33"/>
      <c r="T14" s="33"/>
      <c r="U14" s="33"/>
      <c r="V14" s="33"/>
      <c r="W14" s="2"/>
      <c r="X14" s="2"/>
      <c r="Y14" s="2"/>
      <c r="Z14" s="2"/>
      <c r="AA14" s="2"/>
    </row>
    <row r="15" spans="1:27" ht="15.5">
      <c r="A15" s="34"/>
      <c r="B15" s="35">
        <f>G13</f>
        <v>32.68</v>
      </c>
      <c r="C15" s="36" t="s">
        <v>64</v>
      </c>
      <c r="D15" s="37">
        <v>0</v>
      </c>
      <c r="E15" s="37">
        <v>64</v>
      </c>
      <c r="F15" s="38" t="s">
        <v>65</v>
      </c>
      <c r="G15" s="39">
        <v>0.47</v>
      </c>
      <c r="H15" s="29"/>
      <c r="I15" s="29"/>
      <c r="J15" s="30"/>
      <c r="K15" s="1"/>
      <c r="L15" s="29"/>
      <c r="M15" s="29"/>
      <c r="N15" s="31"/>
      <c r="O15" s="32"/>
      <c r="P15" s="33"/>
      <c r="Q15" s="33"/>
      <c r="R15" s="33"/>
      <c r="S15" s="33"/>
      <c r="T15" s="33"/>
      <c r="U15" s="33"/>
      <c r="V15" s="33"/>
      <c r="W15" s="2"/>
      <c r="X15" s="2"/>
      <c r="Y15" s="2"/>
      <c r="Z15" s="2"/>
      <c r="AA15" s="2"/>
    </row>
    <row r="16" spans="1:27" ht="15.5">
      <c r="A16" s="11">
        <v>4</v>
      </c>
      <c r="B16" s="12" t="s">
        <v>607</v>
      </c>
      <c r="C16" s="13"/>
      <c r="D16" s="13"/>
      <c r="E16" s="13"/>
      <c r="F16" s="40"/>
      <c r="G16" s="15">
        <f>E17*G17+E18*G18+E19*G19+E20*G20</f>
        <v>2.2000000000000002</v>
      </c>
      <c r="H16" s="41">
        <v>0</v>
      </c>
      <c r="I16" s="41">
        <v>0</v>
      </c>
      <c r="J16" s="42">
        <v>0</v>
      </c>
      <c r="K16" s="43">
        <v>0</v>
      </c>
      <c r="L16" s="44">
        <v>0</v>
      </c>
      <c r="M16" s="44">
        <v>0</v>
      </c>
      <c r="N16" s="45">
        <v>0</v>
      </c>
      <c r="O16" s="46">
        <v>0</v>
      </c>
      <c r="P16" s="47">
        <v>0</v>
      </c>
      <c r="Q16" s="47">
        <v>0</v>
      </c>
      <c r="R16" s="47">
        <v>0</v>
      </c>
      <c r="S16" s="47">
        <v>3</v>
      </c>
      <c r="T16" s="47">
        <v>0</v>
      </c>
      <c r="U16" s="47">
        <v>3</v>
      </c>
      <c r="V16" s="47">
        <v>0</v>
      </c>
      <c r="W16" s="2"/>
      <c r="X16" s="2"/>
      <c r="Y16" s="2"/>
      <c r="Z16" s="2"/>
      <c r="AA16" s="2"/>
    </row>
    <row r="17" spans="1:27" ht="15.5">
      <c r="A17" s="48"/>
      <c r="B17" s="49" t="s">
        <v>68</v>
      </c>
      <c r="C17" s="25" t="s">
        <v>69</v>
      </c>
      <c r="D17" s="50">
        <v>1</v>
      </c>
      <c r="E17" s="50">
        <v>1</v>
      </c>
      <c r="F17" s="27" t="s">
        <v>70</v>
      </c>
      <c r="G17" s="51">
        <v>0.4</v>
      </c>
      <c r="H17" s="1"/>
      <c r="I17" s="29"/>
      <c r="J17" s="30"/>
      <c r="K17" s="1"/>
      <c r="L17" s="29"/>
      <c r="M17" s="29"/>
      <c r="N17" s="31"/>
      <c r="O17" s="32"/>
      <c r="P17" s="33"/>
      <c r="Q17" s="33"/>
      <c r="R17" s="33"/>
      <c r="S17" s="33"/>
      <c r="T17" s="33"/>
      <c r="U17" s="33"/>
      <c r="V17" s="33"/>
      <c r="W17" s="2"/>
      <c r="X17" s="2"/>
      <c r="Y17" s="2"/>
      <c r="Z17" s="2"/>
      <c r="AA17" s="2"/>
    </row>
    <row r="18" spans="1:27" ht="15.5">
      <c r="A18" s="34"/>
      <c r="B18" s="52">
        <f>G16</f>
        <v>2.2000000000000002</v>
      </c>
      <c r="C18" s="25" t="s">
        <v>71</v>
      </c>
      <c r="D18" s="50">
        <v>1</v>
      </c>
      <c r="E18" s="50">
        <v>1</v>
      </c>
      <c r="F18" s="53" t="s">
        <v>72</v>
      </c>
      <c r="G18" s="51">
        <v>0.2</v>
      </c>
      <c r="H18" s="1"/>
      <c r="I18" s="29"/>
      <c r="J18" s="30"/>
      <c r="K18" s="1"/>
      <c r="L18" s="29"/>
      <c r="M18" s="29"/>
      <c r="N18" s="31"/>
      <c r="O18" s="32"/>
      <c r="P18" s="33"/>
      <c r="Q18" s="33"/>
      <c r="R18" s="33"/>
      <c r="S18" s="33"/>
      <c r="T18" s="33"/>
      <c r="U18" s="33"/>
      <c r="V18" s="33"/>
      <c r="W18" s="2"/>
      <c r="X18" s="2"/>
      <c r="Y18" s="2"/>
      <c r="Z18" s="2"/>
      <c r="AA18" s="2"/>
    </row>
    <row r="19" spans="1:27" ht="15.5">
      <c r="A19" s="54"/>
      <c r="B19" s="55"/>
      <c r="C19" s="25" t="s">
        <v>608</v>
      </c>
      <c r="D19" s="50">
        <v>0</v>
      </c>
      <c r="E19" s="50">
        <v>4</v>
      </c>
      <c r="F19" s="56" t="s">
        <v>73</v>
      </c>
      <c r="G19" s="51">
        <v>0.2</v>
      </c>
      <c r="H19" s="1"/>
      <c r="I19" s="29"/>
      <c r="J19" s="30"/>
      <c r="K19" s="1"/>
      <c r="L19" s="29"/>
      <c r="M19" s="29"/>
      <c r="N19" s="31"/>
      <c r="O19" s="32"/>
      <c r="P19" s="33"/>
      <c r="Q19" s="33"/>
      <c r="R19" s="33"/>
      <c r="S19" s="33"/>
      <c r="T19" s="33"/>
      <c r="U19" s="33"/>
      <c r="V19" s="33"/>
      <c r="W19" s="2"/>
      <c r="X19" s="2"/>
      <c r="Y19" s="2"/>
      <c r="Z19" s="2"/>
      <c r="AA19" s="2"/>
    </row>
    <row r="20" spans="1:27" ht="15.5">
      <c r="A20" s="54"/>
      <c r="B20" s="57"/>
      <c r="C20" s="58" t="s">
        <v>609</v>
      </c>
      <c r="D20" s="59">
        <v>0</v>
      </c>
      <c r="E20" s="59">
        <v>4</v>
      </c>
      <c r="F20" s="60" t="s">
        <v>74</v>
      </c>
      <c r="G20" s="61">
        <v>0.2</v>
      </c>
      <c r="H20" s="1"/>
      <c r="I20" s="29"/>
      <c r="J20" s="30"/>
      <c r="K20" s="1"/>
      <c r="L20" s="29"/>
      <c r="M20" s="29"/>
      <c r="N20" s="31"/>
      <c r="O20" s="32"/>
      <c r="P20" s="33"/>
      <c r="Q20" s="33"/>
      <c r="R20" s="33"/>
      <c r="S20" s="33"/>
      <c r="T20" s="33"/>
      <c r="U20" s="33"/>
      <c r="V20" s="33"/>
      <c r="W20" s="2"/>
      <c r="X20" s="2"/>
      <c r="Y20" s="2"/>
      <c r="Z20" s="2"/>
      <c r="AA20" s="2"/>
    </row>
    <row r="21" spans="1:27" ht="15.5">
      <c r="A21" s="11">
        <v>5</v>
      </c>
      <c r="B21" s="12" t="s">
        <v>75</v>
      </c>
      <c r="C21" s="13"/>
      <c r="D21" s="13"/>
      <c r="E21" s="13"/>
      <c r="F21" s="40"/>
      <c r="G21" s="15">
        <f>E22*G22+E23*G23+E24*G24+E25*G25+E26*G26</f>
        <v>12.1</v>
      </c>
      <c r="H21" s="41">
        <v>0</v>
      </c>
      <c r="I21" s="41">
        <v>1</v>
      </c>
      <c r="J21" s="42">
        <v>1</v>
      </c>
      <c r="K21" s="43">
        <v>0</v>
      </c>
      <c r="L21" s="44">
        <v>0</v>
      </c>
      <c r="M21" s="44">
        <v>0</v>
      </c>
      <c r="N21" s="45">
        <v>0</v>
      </c>
      <c r="O21" s="46">
        <v>1</v>
      </c>
      <c r="P21" s="47">
        <v>1</v>
      </c>
      <c r="Q21" s="47">
        <v>1</v>
      </c>
      <c r="R21" s="47">
        <v>0</v>
      </c>
      <c r="S21" s="47">
        <v>0</v>
      </c>
      <c r="T21" s="47">
        <v>0</v>
      </c>
      <c r="U21" s="47">
        <v>0</v>
      </c>
      <c r="V21" s="47">
        <v>0</v>
      </c>
      <c r="W21" s="2"/>
      <c r="X21" s="2"/>
      <c r="Y21" s="2"/>
      <c r="Z21" s="2"/>
      <c r="AA21" s="2"/>
    </row>
    <row r="22" spans="1:27" ht="15.5">
      <c r="A22" s="48"/>
      <c r="B22" s="49" t="s">
        <v>76</v>
      </c>
      <c r="C22" s="25" t="s">
        <v>607</v>
      </c>
      <c r="D22" s="50"/>
      <c r="E22" s="50">
        <v>1</v>
      </c>
      <c r="F22" s="62" t="s">
        <v>77</v>
      </c>
      <c r="G22" s="51">
        <f>$G$16</f>
        <v>2.2000000000000002</v>
      </c>
      <c r="H22" s="1"/>
      <c r="I22" s="29"/>
      <c r="J22" s="30"/>
      <c r="K22" s="1"/>
      <c r="L22" s="29"/>
      <c r="M22" s="29"/>
      <c r="N22" s="31"/>
      <c r="O22" s="32"/>
      <c r="P22" s="33"/>
      <c r="Q22" s="33"/>
      <c r="R22" s="33"/>
      <c r="S22" s="33"/>
      <c r="T22" s="33"/>
      <c r="U22" s="33"/>
      <c r="V22" s="33"/>
      <c r="W22" s="2"/>
      <c r="X22" s="2"/>
      <c r="Y22" s="2"/>
      <c r="Z22" s="2"/>
      <c r="AA22" s="2"/>
    </row>
    <row r="23" spans="1:27" ht="15.5">
      <c r="A23" s="34"/>
      <c r="B23" s="52">
        <f>G21</f>
        <v>12.1</v>
      </c>
      <c r="C23" s="25" t="s">
        <v>78</v>
      </c>
      <c r="D23" s="50">
        <v>1</v>
      </c>
      <c r="E23" s="50">
        <v>1</v>
      </c>
      <c r="F23" s="27" t="s">
        <v>79</v>
      </c>
      <c r="G23" s="51">
        <v>0.3</v>
      </c>
      <c r="H23" s="1"/>
      <c r="I23" s="29"/>
      <c r="J23" s="30"/>
      <c r="K23" s="1"/>
      <c r="L23" s="29"/>
      <c r="M23" s="29"/>
      <c r="N23" s="31"/>
      <c r="O23" s="32"/>
      <c r="P23" s="33"/>
      <c r="Q23" s="33"/>
      <c r="R23" s="33"/>
      <c r="S23" s="33"/>
      <c r="T23" s="33"/>
      <c r="U23" s="33"/>
      <c r="V23" s="33"/>
      <c r="W23" s="2"/>
      <c r="X23" s="2"/>
      <c r="Y23" s="2"/>
      <c r="Z23" s="2"/>
      <c r="AA23" s="2"/>
    </row>
    <row r="24" spans="1:27" ht="15.5">
      <c r="A24" s="5"/>
      <c r="B24" s="63" t="s">
        <v>80</v>
      </c>
      <c r="C24" s="25" t="s">
        <v>81</v>
      </c>
      <c r="D24" s="50">
        <v>1</v>
      </c>
      <c r="E24" s="50">
        <v>1</v>
      </c>
      <c r="F24" s="27" t="s">
        <v>82</v>
      </c>
      <c r="G24" s="51">
        <v>0</v>
      </c>
      <c r="H24" s="1"/>
      <c r="I24" s="29"/>
      <c r="J24" s="30"/>
      <c r="K24" s="1"/>
      <c r="L24" s="29"/>
      <c r="M24" s="29"/>
      <c r="N24" s="31"/>
      <c r="O24" s="32"/>
      <c r="P24" s="33"/>
      <c r="Q24" s="33"/>
      <c r="R24" s="33"/>
      <c r="S24" s="33"/>
      <c r="T24" s="33"/>
      <c r="U24" s="33"/>
      <c r="V24" s="33"/>
      <c r="W24" s="2"/>
      <c r="X24" s="2"/>
      <c r="Y24" s="2"/>
      <c r="Z24" s="2"/>
      <c r="AA24" s="2"/>
    </row>
    <row r="25" spans="1:27" ht="15.5">
      <c r="A25" s="54"/>
      <c r="B25" s="55"/>
      <c r="C25" s="25" t="s">
        <v>83</v>
      </c>
      <c r="D25" s="50">
        <v>0</v>
      </c>
      <c r="E25" s="50">
        <v>1</v>
      </c>
      <c r="F25" s="56" t="s">
        <v>84</v>
      </c>
      <c r="G25" s="51">
        <v>4.5999999999999996</v>
      </c>
      <c r="H25" s="1"/>
      <c r="I25" s="29"/>
      <c r="J25" s="30"/>
      <c r="K25" s="1"/>
      <c r="L25" s="29"/>
      <c r="M25" s="29"/>
      <c r="N25" s="31"/>
      <c r="O25" s="32"/>
      <c r="P25" s="33"/>
      <c r="Q25" s="33"/>
      <c r="R25" s="33"/>
      <c r="S25" s="33"/>
      <c r="T25" s="33"/>
      <c r="U25" s="33"/>
      <c r="V25" s="33"/>
      <c r="W25" s="2"/>
      <c r="X25" s="2"/>
      <c r="Y25" s="2"/>
      <c r="Z25" s="2"/>
      <c r="AA25" s="2"/>
    </row>
    <row r="26" spans="1:27" ht="15.5">
      <c r="A26" s="54"/>
      <c r="B26" s="57"/>
      <c r="C26" s="64" t="s">
        <v>85</v>
      </c>
      <c r="D26" s="65">
        <v>0</v>
      </c>
      <c r="E26" s="65">
        <v>1</v>
      </c>
      <c r="F26" s="66" t="s">
        <v>86</v>
      </c>
      <c r="G26" s="67">
        <v>5</v>
      </c>
      <c r="H26" s="1"/>
      <c r="I26" s="29"/>
      <c r="J26" s="30"/>
      <c r="K26" s="1"/>
      <c r="L26" s="29"/>
      <c r="M26" s="29"/>
      <c r="N26" s="31"/>
      <c r="O26" s="32"/>
      <c r="P26" s="33"/>
      <c r="Q26" s="33"/>
      <c r="R26" s="33"/>
      <c r="S26" s="33"/>
      <c r="T26" s="33"/>
      <c r="U26" s="33"/>
      <c r="V26" s="33"/>
      <c r="W26" s="2"/>
      <c r="X26" s="2"/>
      <c r="Y26" s="2"/>
      <c r="Z26" s="2"/>
      <c r="AA26" s="2"/>
    </row>
    <row r="27" spans="1:27" ht="15.5">
      <c r="A27" s="11">
        <v>6</v>
      </c>
      <c r="B27" s="12" t="s">
        <v>87</v>
      </c>
      <c r="C27" s="13"/>
      <c r="D27" s="13"/>
      <c r="E27" s="13"/>
      <c r="F27" s="40"/>
      <c r="G27" s="15">
        <f>E28*G28+E29*G29+E30*G30</f>
        <v>29.2</v>
      </c>
      <c r="H27" s="41">
        <v>0</v>
      </c>
      <c r="I27" s="41">
        <v>1</v>
      </c>
      <c r="J27" s="42">
        <v>1</v>
      </c>
      <c r="K27" s="43">
        <v>1</v>
      </c>
      <c r="L27" s="44">
        <v>0</v>
      </c>
      <c r="M27" s="44">
        <v>0</v>
      </c>
      <c r="N27" s="45">
        <v>0</v>
      </c>
      <c r="O27" s="46">
        <v>0</v>
      </c>
      <c r="P27" s="47">
        <v>2</v>
      </c>
      <c r="Q27" s="47">
        <v>1</v>
      </c>
      <c r="R27" s="47">
        <v>0</v>
      </c>
      <c r="S27" s="47">
        <v>0</v>
      </c>
      <c r="T27" s="47">
        <v>0</v>
      </c>
      <c r="U27" s="47">
        <v>0</v>
      </c>
      <c r="V27" s="47">
        <v>0</v>
      </c>
      <c r="W27" s="2"/>
      <c r="X27" s="2"/>
      <c r="Y27" s="2"/>
      <c r="Z27" s="2"/>
      <c r="AA27" s="2"/>
    </row>
    <row r="28" spans="1:27" ht="15.5">
      <c r="A28" s="48"/>
      <c r="B28" s="49" t="s">
        <v>88</v>
      </c>
      <c r="C28" s="25" t="s">
        <v>607</v>
      </c>
      <c r="D28" s="50"/>
      <c r="E28" s="50">
        <v>1</v>
      </c>
      <c r="F28" s="62" t="s">
        <v>77</v>
      </c>
      <c r="G28" s="51">
        <f>$G$16</f>
        <v>2.2000000000000002</v>
      </c>
      <c r="H28" s="1"/>
      <c r="I28" s="29"/>
      <c r="J28" s="30"/>
      <c r="K28" s="1"/>
      <c r="L28" s="29"/>
      <c r="M28" s="29"/>
      <c r="N28" s="31"/>
      <c r="O28" s="32"/>
      <c r="P28" s="33"/>
      <c r="Q28" s="33"/>
      <c r="R28" s="33"/>
      <c r="S28" s="33"/>
      <c r="T28" s="33"/>
      <c r="U28" s="33"/>
      <c r="V28" s="33"/>
      <c r="W28" s="2"/>
      <c r="X28" s="2"/>
      <c r="Y28" s="2"/>
      <c r="Z28" s="2"/>
      <c r="AA28" s="2"/>
    </row>
    <row r="29" spans="1:27" ht="15.5">
      <c r="A29" s="34"/>
      <c r="B29" s="52">
        <f>G27</f>
        <v>29.2</v>
      </c>
      <c r="C29" s="25" t="s">
        <v>89</v>
      </c>
      <c r="D29" s="50">
        <v>1</v>
      </c>
      <c r="E29" s="50">
        <v>1</v>
      </c>
      <c r="F29" s="27" t="s">
        <v>90</v>
      </c>
      <c r="G29" s="51">
        <v>0.3</v>
      </c>
      <c r="H29" s="1"/>
      <c r="I29" s="29"/>
      <c r="J29" s="30"/>
      <c r="K29" s="1"/>
      <c r="L29" s="29"/>
      <c r="M29" s="29"/>
      <c r="N29" s="31"/>
      <c r="O29" s="32"/>
      <c r="P29" s="33"/>
      <c r="Q29" s="33"/>
      <c r="R29" s="33"/>
      <c r="S29" s="33"/>
      <c r="T29" s="33"/>
      <c r="U29" s="33"/>
      <c r="V29" s="33"/>
      <c r="W29" s="2"/>
      <c r="X29" s="2"/>
      <c r="Y29" s="2"/>
      <c r="Z29" s="2"/>
      <c r="AA29" s="2"/>
    </row>
    <row r="30" spans="1:27" ht="15.5">
      <c r="A30" s="5"/>
      <c r="B30" s="68" t="s">
        <v>91</v>
      </c>
      <c r="C30" s="64" t="s">
        <v>92</v>
      </c>
      <c r="D30" s="65">
        <v>0</v>
      </c>
      <c r="E30" s="65">
        <v>1</v>
      </c>
      <c r="F30" s="66" t="s">
        <v>93</v>
      </c>
      <c r="G30" s="67">
        <v>26.7</v>
      </c>
      <c r="H30" s="1"/>
      <c r="I30" s="29"/>
      <c r="J30" s="30"/>
      <c r="K30" s="1"/>
      <c r="L30" s="29"/>
      <c r="M30" s="29"/>
      <c r="N30" s="31"/>
      <c r="O30" s="32"/>
      <c r="P30" s="33"/>
      <c r="Q30" s="33"/>
      <c r="R30" s="33"/>
      <c r="S30" s="33"/>
      <c r="T30" s="33"/>
      <c r="U30" s="33"/>
      <c r="V30" s="33"/>
      <c r="W30" s="2"/>
      <c r="X30" s="2"/>
      <c r="Y30" s="2"/>
      <c r="Z30" s="2"/>
      <c r="AA30" s="2"/>
    </row>
    <row r="31" spans="1:27" ht="15.5">
      <c r="A31" s="11">
        <v>7</v>
      </c>
      <c r="B31" s="12" t="s">
        <v>94</v>
      </c>
      <c r="C31" s="13"/>
      <c r="D31" s="13"/>
      <c r="E31" s="13"/>
      <c r="F31" s="40"/>
      <c r="G31" s="15">
        <f>E32*G32+E33*G33+E34*G34+E35*G35</f>
        <v>16.11</v>
      </c>
      <c r="H31" s="41">
        <v>1</v>
      </c>
      <c r="I31" s="41">
        <v>0</v>
      </c>
      <c r="J31" s="42">
        <v>1</v>
      </c>
      <c r="K31" s="43">
        <v>0</v>
      </c>
      <c r="L31" s="44">
        <v>0</v>
      </c>
      <c r="M31" s="44">
        <v>0</v>
      </c>
      <c r="N31" s="45">
        <v>0</v>
      </c>
      <c r="O31" s="46">
        <v>0</v>
      </c>
      <c r="P31" s="47">
        <v>0</v>
      </c>
      <c r="Q31" s="47">
        <v>0</v>
      </c>
      <c r="R31" s="47">
        <v>0</v>
      </c>
      <c r="S31" s="47">
        <v>1</v>
      </c>
      <c r="T31" s="47">
        <v>0</v>
      </c>
      <c r="U31" s="47">
        <v>1</v>
      </c>
      <c r="V31" s="47">
        <v>0</v>
      </c>
      <c r="W31" s="2"/>
      <c r="X31" s="2"/>
      <c r="Y31" s="2"/>
      <c r="Z31" s="2"/>
      <c r="AA31" s="2"/>
    </row>
    <row r="32" spans="1:27" ht="15.5">
      <c r="A32" s="48"/>
      <c r="B32" s="49" t="s">
        <v>95</v>
      </c>
      <c r="C32" s="25" t="s">
        <v>607</v>
      </c>
      <c r="D32" s="50"/>
      <c r="E32" s="50">
        <v>1</v>
      </c>
      <c r="F32" s="62" t="s">
        <v>77</v>
      </c>
      <c r="G32" s="51">
        <f>$G$16</f>
        <v>2.2000000000000002</v>
      </c>
      <c r="H32" s="1"/>
      <c r="I32" s="29"/>
      <c r="J32" s="30"/>
      <c r="K32" s="1"/>
      <c r="L32" s="29"/>
      <c r="M32" s="29"/>
      <c r="N32" s="31"/>
      <c r="O32" s="32"/>
      <c r="P32" s="33"/>
      <c r="Q32" s="33"/>
      <c r="R32" s="33"/>
      <c r="S32" s="33"/>
      <c r="T32" s="33"/>
      <c r="U32" s="33"/>
      <c r="V32" s="33"/>
      <c r="W32" s="2"/>
      <c r="X32" s="2"/>
      <c r="Y32" s="2"/>
      <c r="Z32" s="2"/>
      <c r="AA32" s="2"/>
    </row>
    <row r="33" spans="1:27" ht="15.5">
      <c r="A33" s="34"/>
      <c r="B33" s="52">
        <f>G31</f>
        <v>16.11</v>
      </c>
      <c r="C33" s="25" t="s">
        <v>96</v>
      </c>
      <c r="D33" s="50">
        <v>1</v>
      </c>
      <c r="E33" s="50">
        <v>1</v>
      </c>
      <c r="F33" s="27" t="s">
        <v>97</v>
      </c>
      <c r="G33" s="51">
        <v>0.2</v>
      </c>
      <c r="H33" s="1"/>
      <c r="I33" s="29"/>
      <c r="J33" s="30"/>
      <c r="K33" s="1"/>
      <c r="L33" s="29"/>
      <c r="M33" s="29"/>
      <c r="N33" s="31"/>
      <c r="O33" s="32"/>
      <c r="P33" s="33"/>
      <c r="Q33" s="33"/>
      <c r="R33" s="33"/>
      <c r="S33" s="33"/>
      <c r="T33" s="33"/>
      <c r="U33" s="33"/>
      <c r="V33" s="33"/>
      <c r="W33" s="2"/>
      <c r="X33" s="2"/>
      <c r="Y33" s="2"/>
      <c r="Z33" s="2"/>
      <c r="AA33" s="2"/>
    </row>
    <row r="34" spans="1:27" ht="15.5">
      <c r="A34" s="5"/>
      <c r="B34" s="63" t="s">
        <v>98</v>
      </c>
      <c r="C34" s="25" t="s">
        <v>99</v>
      </c>
      <c r="D34" s="50">
        <v>1</v>
      </c>
      <c r="E34" s="50">
        <v>1</v>
      </c>
      <c r="F34" s="27" t="s">
        <v>100</v>
      </c>
      <c r="G34" s="51">
        <v>0.6</v>
      </c>
      <c r="H34" s="1"/>
      <c r="I34" s="29"/>
      <c r="J34" s="30"/>
      <c r="K34" s="1"/>
      <c r="L34" s="29"/>
      <c r="M34" s="29"/>
      <c r="N34" s="31"/>
      <c r="O34" s="32"/>
      <c r="P34" s="33"/>
      <c r="Q34" s="33"/>
      <c r="R34" s="33"/>
      <c r="S34" s="33"/>
      <c r="T34" s="33"/>
      <c r="U34" s="33"/>
      <c r="V34" s="33"/>
      <c r="W34" s="2"/>
      <c r="X34" s="2"/>
      <c r="Y34" s="2"/>
      <c r="Z34" s="2"/>
      <c r="AA34" s="2"/>
    </row>
    <row r="35" spans="1:27" ht="15.5">
      <c r="A35" s="54"/>
      <c r="B35" s="57"/>
      <c r="C35" s="64" t="s">
        <v>610</v>
      </c>
      <c r="D35" s="65">
        <v>0</v>
      </c>
      <c r="E35" s="65">
        <v>1</v>
      </c>
      <c r="F35" s="66" t="s">
        <v>101</v>
      </c>
      <c r="G35" s="67">
        <v>13.11</v>
      </c>
      <c r="H35" s="1"/>
      <c r="I35" s="29"/>
      <c r="J35" s="30"/>
      <c r="K35" s="1"/>
      <c r="L35" s="29"/>
      <c r="M35" s="29"/>
      <c r="N35" s="31"/>
      <c r="O35" s="32"/>
      <c r="P35" s="33"/>
      <c r="Q35" s="33"/>
      <c r="R35" s="33"/>
      <c r="S35" s="33"/>
      <c r="T35" s="33"/>
      <c r="U35" s="33"/>
      <c r="V35" s="33"/>
      <c r="W35" s="2"/>
      <c r="X35" s="2"/>
      <c r="Y35" s="2"/>
      <c r="Z35" s="2"/>
      <c r="AA35" s="2"/>
    </row>
    <row r="36" spans="1:27" ht="15.5">
      <c r="A36" s="11">
        <v>8</v>
      </c>
      <c r="B36" s="12" t="s">
        <v>102</v>
      </c>
      <c r="C36" s="13"/>
      <c r="D36" s="13"/>
      <c r="E36" s="13"/>
      <c r="F36" s="40"/>
      <c r="G36" s="15">
        <f>E37*G37+E38*G38+E39*G39+E40*G40+E41*G41+E42*G42+E43*G43+E44*G44</f>
        <v>23.69</v>
      </c>
      <c r="H36" s="41">
        <v>0</v>
      </c>
      <c r="I36" s="41">
        <v>0</v>
      </c>
      <c r="J36" s="42">
        <v>1</v>
      </c>
      <c r="K36" s="43">
        <v>0</v>
      </c>
      <c r="L36" s="44">
        <v>0</v>
      </c>
      <c r="M36" s="44">
        <v>0</v>
      </c>
      <c r="N36" s="45">
        <v>1</v>
      </c>
      <c r="O36" s="46">
        <v>0</v>
      </c>
      <c r="P36" s="47">
        <v>0</v>
      </c>
      <c r="Q36" s="47">
        <v>0</v>
      </c>
      <c r="R36" s="33"/>
      <c r="S36" s="47">
        <v>0</v>
      </c>
      <c r="T36" s="47">
        <v>0</v>
      </c>
      <c r="U36" s="47">
        <v>1</v>
      </c>
      <c r="V36" s="47">
        <v>0</v>
      </c>
      <c r="W36" s="2"/>
      <c r="X36" s="2"/>
      <c r="Y36" s="2"/>
      <c r="Z36" s="2"/>
      <c r="AA36" s="2"/>
    </row>
    <row r="37" spans="1:27" ht="15.5">
      <c r="A37" s="48"/>
      <c r="B37" s="49" t="s">
        <v>103</v>
      </c>
      <c r="C37" s="25" t="s">
        <v>71</v>
      </c>
      <c r="D37" s="50">
        <v>1</v>
      </c>
      <c r="E37" s="50">
        <v>1</v>
      </c>
      <c r="F37" s="27" t="s">
        <v>104</v>
      </c>
      <c r="G37" s="51">
        <v>0.2</v>
      </c>
      <c r="H37" s="1"/>
      <c r="I37" s="29"/>
      <c r="J37" s="30"/>
      <c r="K37" s="1"/>
      <c r="L37" s="29"/>
      <c r="M37" s="29"/>
      <c r="N37" s="31"/>
      <c r="O37" s="32"/>
      <c r="P37" s="33"/>
      <c r="Q37" s="33"/>
      <c r="R37" s="33"/>
      <c r="S37" s="33"/>
      <c r="T37" s="33"/>
      <c r="U37" s="33"/>
      <c r="V37" s="33"/>
      <c r="W37" s="2"/>
      <c r="X37" s="2"/>
      <c r="Y37" s="2"/>
      <c r="Z37" s="2"/>
      <c r="AA37" s="2"/>
    </row>
    <row r="38" spans="1:27" ht="15.5">
      <c r="A38" s="34"/>
      <c r="B38" s="52">
        <f>G36</f>
        <v>23.69</v>
      </c>
      <c r="C38" s="25" t="s">
        <v>105</v>
      </c>
      <c r="D38" s="50">
        <v>1</v>
      </c>
      <c r="E38" s="50">
        <v>1</v>
      </c>
      <c r="F38" s="27" t="s">
        <v>106</v>
      </c>
      <c r="G38" s="51">
        <v>0.2</v>
      </c>
      <c r="H38" s="1"/>
      <c r="I38" s="29"/>
      <c r="J38" s="30"/>
      <c r="K38" s="1"/>
      <c r="L38" s="29"/>
      <c r="M38" s="29"/>
      <c r="N38" s="31"/>
      <c r="O38" s="32"/>
      <c r="P38" s="33"/>
      <c r="Q38" s="33"/>
      <c r="R38" s="33"/>
      <c r="S38" s="33"/>
      <c r="T38" s="33"/>
      <c r="U38" s="33"/>
      <c r="V38" s="33"/>
      <c r="W38" s="2"/>
      <c r="X38" s="2"/>
      <c r="Y38" s="2"/>
      <c r="Z38" s="2"/>
      <c r="AA38" s="2"/>
    </row>
    <row r="39" spans="1:27" ht="15.5">
      <c r="A39" s="5"/>
      <c r="B39" s="63" t="s">
        <v>611</v>
      </c>
      <c r="C39" s="25" t="s">
        <v>608</v>
      </c>
      <c r="D39" s="50">
        <v>0</v>
      </c>
      <c r="E39" s="50">
        <v>4</v>
      </c>
      <c r="F39" s="56" t="s">
        <v>73</v>
      </c>
      <c r="G39" s="51">
        <v>0.2</v>
      </c>
      <c r="H39" s="1"/>
      <c r="I39" s="29"/>
      <c r="J39" s="30"/>
      <c r="K39" s="1"/>
      <c r="L39" s="29"/>
      <c r="M39" s="29"/>
      <c r="N39" s="31"/>
      <c r="O39" s="32"/>
      <c r="P39" s="33"/>
      <c r="Q39" s="33"/>
      <c r="R39" s="33"/>
      <c r="S39" s="33"/>
      <c r="T39" s="33"/>
      <c r="U39" s="33"/>
      <c r="V39" s="33"/>
      <c r="W39" s="2"/>
      <c r="X39" s="2"/>
      <c r="Y39" s="2"/>
      <c r="Z39" s="2"/>
      <c r="AA39" s="2"/>
    </row>
    <row r="40" spans="1:27" ht="15.5">
      <c r="A40" s="54"/>
      <c r="B40" s="55"/>
      <c r="C40" s="25" t="s">
        <v>107</v>
      </c>
      <c r="D40" s="50">
        <v>0</v>
      </c>
      <c r="E40" s="50">
        <v>2</v>
      </c>
      <c r="F40" s="69" t="s">
        <v>108</v>
      </c>
      <c r="G40" s="51">
        <v>0.1</v>
      </c>
      <c r="H40" s="1"/>
      <c r="I40" s="29"/>
      <c r="J40" s="30"/>
      <c r="K40" s="1"/>
      <c r="L40" s="29"/>
      <c r="M40" s="29"/>
      <c r="N40" s="31"/>
      <c r="O40" s="32"/>
      <c r="P40" s="33"/>
      <c r="Q40" s="33"/>
      <c r="R40" s="33"/>
      <c r="S40" s="33"/>
      <c r="T40" s="33"/>
      <c r="U40" s="33"/>
      <c r="V40" s="33"/>
      <c r="W40" s="2"/>
      <c r="X40" s="2"/>
      <c r="Y40" s="2"/>
      <c r="Z40" s="2"/>
      <c r="AA40" s="2"/>
    </row>
    <row r="41" spans="1:27" ht="15.5">
      <c r="A41" s="54"/>
      <c r="B41" s="55"/>
      <c r="C41" s="25" t="s">
        <v>612</v>
      </c>
      <c r="D41" s="50">
        <v>0</v>
      </c>
      <c r="E41" s="50">
        <v>1</v>
      </c>
      <c r="F41" s="56" t="s">
        <v>109</v>
      </c>
      <c r="G41" s="51">
        <v>9.99</v>
      </c>
      <c r="H41" s="1"/>
      <c r="I41" s="29"/>
      <c r="J41" s="30"/>
      <c r="K41" s="1"/>
      <c r="L41" s="29"/>
      <c r="M41" s="29"/>
      <c r="N41" s="31"/>
      <c r="O41" s="32"/>
      <c r="P41" s="33"/>
      <c r="Q41" s="33"/>
      <c r="R41" s="33"/>
      <c r="S41" s="33"/>
      <c r="T41" s="33"/>
      <c r="U41" s="33"/>
      <c r="V41" s="33"/>
      <c r="W41" s="2"/>
      <c r="X41" s="2"/>
      <c r="Y41" s="2"/>
      <c r="Z41" s="2"/>
      <c r="AA41" s="2"/>
    </row>
    <row r="42" spans="1:27" ht="15.5">
      <c r="A42" s="54"/>
      <c r="B42" s="55"/>
      <c r="C42" s="25" t="s">
        <v>110</v>
      </c>
      <c r="D42" s="50">
        <v>0</v>
      </c>
      <c r="E42" s="50">
        <v>1</v>
      </c>
      <c r="F42" s="56" t="s">
        <v>111</v>
      </c>
      <c r="G42" s="51">
        <v>8</v>
      </c>
      <c r="H42" s="1"/>
      <c r="I42" s="29"/>
      <c r="J42" s="30"/>
      <c r="K42" s="1"/>
      <c r="L42" s="29"/>
      <c r="M42" s="29"/>
      <c r="N42" s="31"/>
      <c r="O42" s="32"/>
      <c r="P42" s="33"/>
      <c r="Q42" s="33"/>
      <c r="R42" s="33"/>
      <c r="S42" s="33"/>
      <c r="T42" s="33"/>
      <c r="U42" s="33"/>
      <c r="V42" s="33"/>
      <c r="W42" s="2"/>
      <c r="X42" s="2"/>
      <c r="Y42" s="2"/>
      <c r="Z42" s="2"/>
      <c r="AA42" s="2"/>
    </row>
    <row r="43" spans="1:27" ht="15.5">
      <c r="A43" s="54"/>
      <c r="B43" s="55"/>
      <c r="C43" s="25" t="s">
        <v>112</v>
      </c>
      <c r="D43" s="50">
        <v>0</v>
      </c>
      <c r="E43" s="50">
        <v>3</v>
      </c>
      <c r="F43" s="56" t="s">
        <v>113</v>
      </c>
      <c r="G43" s="51">
        <v>0.5</v>
      </c>
      <c r="H43" s="1"/>
      <c r="I43" s="29"/>
      <c r="J43" s="30"/>
      <c r="K43" s="1"/>
      <c r="L43" s="29"/>
      <c r="M43" s="29"/>
      <c r="N43" s="31"/>
      <c r="O43" s="32"/>
      <c r="P43" s="33"/>
      <c r="Q43" s="33"/>
      <c r="R43" s="33"/>
      <c r="S43" s="33"/>
      <c r="T43" s="33"/>
      <c r="U43" s="33"/>
      <c r="V43" s="33"/>
      <c r="W43" s="2"/>
      <c r="X43" s="2"/>
      <c r="Y43" s="2"/>
      <c r="Z43" s="2"/>
      <c r="AA43" s="2"/>
    </row>
    <row r="44" spans="1:27" ht="15.5">
      <c r="A44" s="54"/>
      <c r="B44" s="57"/>
      <c r="C44" s="64" t="s">
        <v>114</v>
      </c>
      <c r="D44" s="65">
        <v>0</v>
      </c>
      <c r="E44" s="65">
        <v>1</v>
      </c>
      <c r="F44" s="66" t="s">
        <v>115</v>
      </c>
      <c r="G44" s="67">
        <v>2.8</v>
      </c>
      <c r="H44" s="1"/>
      <c r="I44" s="29"/>
      <c r="J44" s="30"/>
      <c r="K44" s="1"/>
      <c r="L44" s="29"/>
      <c r="M44" s="29"/>
      <c r="N44" s="31"/>
      <c r="O44" s="32"/>
      <c r="P44" s="33"/>
      <c r="Q44" s="33"/>
      <c r="R44" s="33"/>
      <c r="S44" s="33"/>
      <c r="T44" s="33"/>
      <c r="U44" s="33"/>
      <c r="V44" s="33"/>
      <c r="W44" s="2"/>
      <c r="X44" s="2"/>
      <c r="Y44" s="2"/>
      <c r="Z44" s="2"/>
      <c r="AA44" s="2"/>
    </row>
    <row r="45" spans="1:27" ht="15.5">
      <c r="A45" s="11">
        <v>9</v>
      </c>
      <c r="B45" s="12" t="s">
        <v>116</v>
      </c>
      <c r="C45" s="13"/>
      <c r="D45" s="13"/>
      <c r="E45" s="13"/>
      <c r="F45" s="40"/>
      <c r="G45" s="15">
        <f>E46*G46+E47*G47+E50*G50+E51*G51+E52*G52+E53*G53+E54*G54</f>
        <v>7.2499999999999991</v>
      </c>
      <c r="H45" s="70">
        <v>0</v>
      </c>
      <c r="I45" s="41">
        <v>0</v>
      </c>
      <c r="J45" s="42">
        <v>1</v>
      </c>
      <c r="K45" s="43">
        <v>1</v>
      </c>
      <c r="L45" s="44">
        <v>1</v>
      </c>
      <c r="M45" s="44">
        <v>1</v>
      </c>
      <c r="N45" s="45">
        <v>0</v>
      </c>
      <c r="O45" s="46">
        <v>0</v>
      </c>
      <c r="P45" s="47">
        <v>0</v>
      </c>
      <c r="Q45" s="47">
        <v>0</v>
      </c>
      <c r="R45" s="47">
        <v>0</v>
      </c>
      <c r="S45" s="47">
        <v>0</v>
      </c>
      <c r="T45" s="47">
        <v>0</v>
      </c>
      <c r="U45" s="47">
        <v>0</v>
      </c>
      <c r="V45" s="47">
        <v>1</v>
      </c>
      <c r="W45" s="2"/>
      <c r="X45" s="2"/>
      <c r="Y45" s="2"/>
      <c r="Z45" s="2"/>
      <c r="AA45" s="2"/>
    </row>
    <row r="46" spans="1:27" ht="15.5">
      <c r="A46" s="48"/>
      <c r="B46" s="49" t="s">
        <v>117</v>
      </c>
      <c r="C46" s="25" t="s">
        <v>607</v>
      </c>
      <c r="D46" s="50"/>
      <c r="E46" s="50">
        <v>1</v>
      </c>
      <c r="F46" s="62" t="s">
        <v>77</v>
      </c>
      <c r="G46" s="51">
        <f>$G$16</f>
        <v>2.2000000000000002</v>
      </c>
      <c r="H46" s="1"/>
      <c r="I46" s="29"/>
      <c r="J46" s="30"/>
      <c r="K46" s="1"/>
      <c r="L46" s="29"/>
      <c r="M46" s="29"/>
      <c r="N46" s="31"/>
      <c r="O46" s="32"/>
      <c r="P46" s="33"/>
      <c r="Q46" s="33"/>
      <c r="R46" s="33"/>
      <c r="S46" s="33"/>
      <c r="T46" s="33"/>
      <c r="U46" s="33"/>
      <c r="V46" s="33"/>
      <c r="W46" s="2"/>
      <c r="X46" s="2"/>
      <c r="Y46" s="2"/>
      <c r="Z46" s="2"/>
      <c r="AA46" s="2"/>
    </row>
    <row r="47" spans="1:27" ht="15.5">
      <c r="A47" s="34"/>
      <c r="B47" s="52">
        <f>G45</f>
        <v>7.2499999999999991</v>
      </c>
      <c r="C47" s="25" t="s">
        <v>118</v>
      </c>
      <c r="D47" s="50">
        <v>1</v>
      </c>
      <c r="E47" s="50">
        <v>1</v>
      </c>
      <c r="F47" s="27" t="s">
        <v>119</v>
      </c>
      <c r="G47" s="51">
        <v>0.2</v>
      </c>
      <c r="H47" s="1"/>
      <c r="I47" s="29"/>
      <c r="J47" s="30"/>
      <c r="K47" s="1"/>
      <c r="L47" s="29"/>
      <c r="M47" s="29"/>
      <c r="N47" s="31"/>
      <c r="O47" s="32"/>
      <c r="P47" s="33"/>
      <c r="Q47" s="33"/>
      <c r="R47" s="33"/>
      <c r="S47" s="33"/>
      <c r="T47" s="33"/>
      <c r="U47" s="33"/>
      <c r="V47" s="33"/>
      <c r="W47" s="2"/>
      <c r="X47" s="2"/>
      <c r="Y47" s="2"/>
      <c r="Z47" s="2"/>
      <c r="AA47" s="2"/>
    </row>
    <row r="48" spans="1:27" ht="15.5">
      <c r="A48" s="5"/>
      <c r="B48" s="63" t="s">
        <v>120</v>
      </c>
      <c r="C48" s="71" t="s">
        <v>121</v>
      </c>
      <c r="D48" s="72">
        <v>1</v>
      </c>
      <c r="E48" s="72">
        <v>1</v>
      </c>
      <c r="F48" s="73" t="s">
        <v>122</v>
      </c>
      <c r="G48" s="74">
        <v>0.3</v>
      </c>
      <c r="H48" s="1"/>
      <c r="I48" s="29"/>
      <c r="J48" s="30"/>
      <c r="K48" s="1"/>
      <c r="L48" s="29"/>
      <c r="M48" s="29"/>
      <c r="N48" s="31"/>
      <c r="O48" s="32"/>
      <c r="P48" s="33"/>
      <c r="Q48" s="33"/>
      <c r="R48" s="33"/>
      <c r="S48" s="33"/>
      <c r="T48" s="33"/>
      <c r="U48" s="33"/>
      <c r="V48" s="33"/>
      <c r="W48" s="2"/>
      <c r="X48" s="2"/>
      <c r="Y48" s="2"/>
      <c r="Z48" s="2"/>
      <c r="AA48" s="2"/>
    </row>
    <row r="49" spans="1:27" ht="15.5">
      <c r="A49" s="54"/>
      <c r="B49" s="55"/>
      <c r="C49" s="71" t="s">
        <v>123</v>
      </c>
      <c r="D49" s="72">
        <v>1</v>
      </c>
      <c r="E49" s="72">
        <v>1</v>
      </c>
      <c r="F49" s="73" t="s">
        <v>124</v>
      </c>
      <c r="G49" s="74">
        <v>0</v>
      </c>
      <c r="H49" s="1"/>
      <c r="I49" s="29"/>
      <c r="J49" s="30"/>
      <c r="K49" s="1"/>
      <c r="L49" s="29"/>
      <c r="M49" s="29"/>
      <c r="N49" s="31"/>
      <c r="O49" s="32"/>
      <c r="P49" s="33"/>
      <c r="Q49" s="33"/>
      <c r="R49" s="33"/>
      <c r="S49" s="33"/>
      <c r="T49" s="33"/>
      <c r="U49" s="33"/>
      <c r="V49" s="33"/>
      <c r="W49" s="2"/>
      <c r="X49" s="2"/>
      <c r="Y49" s="2"/>
      <c r="Z49" s="2"/>
      <c r="AA49" s="2"/>
    </row>
    <row r="50" spans="1:27" ht="15.5">
      <c r="A50" s="54"/>
      <c r="B50" s="55"/>
      <c r="C50" s="25" t="s">
        <v>125</v>
      </c>
      <c r="D50" s="50">
        <v>0</v>
      </c>
      <c r="E50" s="50">
        <v>1</v>
      </c>
      <c r="F50" s="56" t="s">
        <v>126</v>
      </c>
      <c r="G50" s="51">
        <v>1.85</v>
      </c>
      <c r="H50" s="1"/>
      <c r="I50" s="29"/>
      <c r="J50" s="30"/>
      <c r="K50" s="1"/>
      <c r="L50" s="29"/>
      <c r="M50" s="29"/>
      <c r="N50" s="31"/>
      <c r="O50" s="32"/>
      <c r="P50" s="33"/>
      <c r="Q50" s="33"/>
      <c r="R50" s="33"/>
      <c r="S50" s="33"/>
      <c r="T50" s="33"/>
      <c r="U50" s="33"/>
      <c r="V50" s="33"/>
      <c r="W50" s="2"/>
      <c r="X50" s="2"/>
      <c r="Y50" s="2"/>
      <c r="Z50" s="2"/>
      <c r="AA50" s="2"/>
    </row>
    <row r="51" spans="1:27" ht="15.5">
      <c r="A51" s="54"/>
      <c r="B51" s="55"/>
      <c r="C51" s="25" t="s">
        <v>127</v>
      </c>
      <c r="D51" s="50">
        <v>0</v>
      </c>
      <c r="E51" s="50">
        <v>1</v>
      </c>
      <c r="F51" s="56" t="s">
        <v>128</v>
      </c>
      <c r="G51" s="51">
        <v>0.1</v>
      </c>
      <c r="H51" s="1"/>
      <c r="I51" s="29"/>
      <c r="J51" s="30"/>
      <c r="K51" s="1"/>
      <c r="L51" s="29"/>
      <c r="M51" s="29"/>
      <c r="N51" s="31"/>
      <c r="O51" s="32"/>
      <c r="P51" s="33"/>
      <c r="Q51" s="33"/>
      <c r="R51" s="33"/>
      <c r="S51" s="33"/>
      <c r="T51" s="33"/>
      <c r="U51" s="33"/>
      <c r="V51" s="33"/>
      <c r="W51" s="2"/>
      <c r="X51" s="2"/>
      <c r="Y51" s="2"/>
      <c r="Z51" s="2"/>
      <c r="AA51" s="2"/>
    </row>
    <row r="52" spans="1:27" ht="15.5">
      <c r="A52" s="54"/>
      <c r="B52" s="55"/>
      <c r="C52" s="25" t="s">
        <v>129</v>
      </c>
      <c r="D52" s="50">
        <v>0</v>
      </c>
      <c r="E52" s="50">
        <v>1</v>
      </c>
      <c r="F52" s="75"/>
      <c r="G52" s="51">
        <v>0</v>
      </c>
      <c r="H52" s="1"/>
      <c r="I52" s="29"/>
      <c r="J52" s="30"/>
      <c r="K52" s="1"/>
      <c r="L52" s="29"/>
      <c r="M52" s="29"/>
      <c r="N52" s="31"/>
      <c r="O52" s="32"/>
      <c r="P52" s="33"/>
      <c r="Q52" s="33"/>
      <c r="R52" s="33"/>
      <c r="S52" s="33"/>
      <c r="T52" s="33"/>
      <c r="U52" s="33"/>
      <c r="V52" s="33"/>
      <c r="W52" s="2"/>
      <c r="X52" s="2"/>
      <c r="Y52" s="2"/>
      <c r="Z52" s="2"/>
      <c r="AA52" s="2"/>
    </row>
    <row r="53" spans="1:27" ht="15.5">
      <c r="A53" s="54"/>
      <c r="B53" s="55"/>
      <c r="C53" s="25" t="s">
        <v>114</v>
      </c>
      <c r="D53" s="50">
        <v>0</v>
      </c>
      <c r="E53" s="50">
        <v>1</v>
      </c>
      <c r="F53" s="56" t="s">
        <v>115</v>
      </c>
      <c r="G53" s="51">
        <v>2.8</v>
      </c>
      <c r="H53" s="1"/>
      <c r="I53" s="29"/>
      <c r="J53" s="30"/>
      <c r="K53" s="1"/>
      <c r="L53" s="29"/>
      <c r="M53" s="29"/>
      <c r="N53" s="31"/>
      <c r="O53" s="32"/>
      <c r="P53" s="33"/>
      <c r="Q53" s="33"/>
      <c r="R53" s="33"/>
      <c r="S53" s="33"/>
      <c r="T53" s="33"/>
      <c r="U53" s="33"/>
      <c r="V53" s="33"/>
      <c r="W53" s="2"/>
      <c r="X53" s="2"/>
      <c r="Y53" s="2"/>
      <c r="Z53" s="2"/>
      <c r="AA53" s="2"/>
    </row>
    <row r="54" spans="1:27" ht="15.5">
      <c r="A54" s="54"/>
      <c r="B54" s="57"/>
      <c r="C54" s="64" t="s">
        <v>130</v>
      </c>
      <c r="D54" s="65">
        <v>0</v>
      </c>
      <c r="E54" s="65">
        <v>1</v>
      </c>
      <c r="F54" s="66" t="s">
        <v>131</v>
      </c>
      <c r="G54" s="67">
        <v>0.1</v>
      </c>
      <c r="H54" s="1"/>
      <c r="I54" s="29"/>
      <c r="J54" s="30"/>
      <c r="K54" s="1"/>
      <c r="L54" s="29"/>
      <c r="M54" s="29"/>
      <c r="N54" s="31"/>
      <c r="O54" s="32"/>
      <c r="P54" s="33"/>
      <c r="Q54" s="33"/>
      <c r="R54" s="33"/>
      <c r="S54" s="33"/>
      <c r="T54" s="33"/>
      <c r="U54" s="33"/>
      <c r="V54" s="33"/>
      <c r="W54" s="2"/>
      <c r="X54" s="2"/>
      <c r="Y54" s="2"/>
      <c r="Z54" s="2"/>
      <c r="AA54" s="2"/>
    </row>
    <row r="55" spans="1:27" ht="15.5">
      <c r="A55" s="11">
        <v>10</v>
      </c>
      <c r="B55" s="12" t="s">
        <v>132</v>
      </c>
      <c r="C55" s="13"/>
      <c r="D55" s="13"/>
      <c r="E55" s="13"/>
      <c r="F55" s="40"/>
      <c r="G55" s="15">
        <f>E56*G56+E57*G57+E58*G58+E59*G59+E60*G60</f>
        <v>18.400000000000002</v>
      </c>
      <c r="H55" s="41">
        <v>0</v>
      </c>
      <c r="I55" s="41">
        <v>1</v>
      </c>
      <c r="J55" s="42">
        <v>1</v>
      </c>
      <c r="K55" s="43">
        <v>0</v>
      </c>
      <c r="L55" s="44">
        <v>0</v>
      </c>
      <c r="M55" s="44">
        <v>0</v>
      </c>
      <c r="N55" s="45">
        <v>0</v>
      </c>
      <c r="O55" s="46">
        <v>1</v>
      </c>
      <c r="P55" s="47">
        <v>1</v>
      </c>
      <c r="Q55" s="47">
        <v>1</v>
      </c>
      <c r="R55" s="47">
        <v>0</v>
      </c>
      <c r="S55" s="47">
        <v>0</v>
      </c>
      <c r="T55" s="47">
        <v>0</v>
      </c>
      <c r="U55" s="47">
        <v>0</v>
      </c>
      <c r="V55" s="47">
        <v>0</v>
      </c>
      <c r="W55" s="2"/>
      <c r="X55" s="2"/>
      <c r="Y55" s="2"/>
      <c r="Z55" s="2"/>
      <c r="AA55" s="2"/>
    </row>
    <row r="56" spans="1:27" ht="15.5">
      <c r="A56" s="48"/>
      <c r="B56" s="49" t="s">
        <v>133</v>
      </c>
      <c r="C56" s="25" t="s">
        <v>607</v>
      </c>
      <c r="D56" s="50"/>
      <c r="E56" s="50">
        <v>1</v>
      </c>
      <c r="F56" s="62" t="s">
        <v>77</v>
      </c>
      <c r="G56" s="51">
        <f>$G$16</f>
        <v>2.2000000000000002</v>
      </c>
      <c r="H56" s="1"/>
      <c r="I56" s="29"/>
      <c r="J56" s="30"/>
      <c r="K56" s="1"/>
      <c r="L56" s="29"/>
      <c r="M56" s="29"/>
      <c r="N56" s="31"/>
      <c r="O56" s="32"/>
      <c r="P56" s="33"/>
      <c r="Q56" s="33"/>
      <c r="R56" s="33"/>
      <c r="S56" s="33"/>
      <c r="T56" s="33"/>
      <c r="U56" s="33"/>
      <c r="V56" s="33"/>
      <c r="W56" s="2"/>
      <c r="X56" s="2"/>
      <c r="Y56" s="2"/>
      <c r="Z56" s="2"/>
      <c r="AA56" s="2"/>
    </row>
    <row r="57" spans="1:27" ht="15.5">
      <c r="A57" s="34"/>
      <c r="B57" s="52">
        <f>G55</f>
        <v>18.400000000000002</v>
      </c>
      <c r="C57" s="25" t="s">
        <v>134</v>
      </c>
      <c r="D57" s="50">
        <v>1</v>
      </c>
      <c r="E57" s="50">
        <v>2</v>
      </c>
      <c r="F57" s="27" t="s">
        <v>135</v>
      </c>
      <c r="G57" s="51">
        <v>0.3</v>
      </c>
      <c r="H57" s="1"/>
      <c r="I57" s="29"/>
      <c r="J57" s="30"/>
      <c r="K57" s="1"/>
      <c r="L57" s="29"/>
      <c r="M57" s="29"/>
      <c r="N57" s="31"/>
      <c r="O57" s="32"/>
      <c r="P57" s="33"/>
      <c r="Q57" s="33"/>
      <c r="R57" s="33"/>
      <c r="S57" s="33"/>
      <c r="T57" s="33"/>
      <c r="U57" s="33"/>
      <c r="V57" s="33"/>
      <c r="W57" s="2"/>
      <c r="X57" s="2"/>
      <c r="Y57" s="2"/>
      <c r="Z57" s="2"/>
      <c r="AA57" s="2"/>
    </row>
    <row r="58" spans="1:27" ht="15.5">
      <c r="A58" s="5"/>
      <c r="B58" s="63" t="s">
        <v>136</v>
      </c>
      <c r="C58" s="25" t="s">
        <v>137</v>
      </c>
      <c r="D58" s="50">
        <v>1</v>
      </c>
      <c r="E58" s="50">
        <v>1</v>
      </c>
      <c r="F58" s="27" t="s">
        <v>138</v>
      </c>
      <c r="G58" s="51">
        <v>0</v>
      </c>
      <c r="H58" s="1"/>
      <c r="I58" s="29"/>
      <c r="J58" s="30"/>
      <c r="K58" s="1"/>
      <c r="L58" s="29"/>
      <c r="M58" s="29"/>
      <c r="N58" s="31"/>
      <c r="O58" s="32"/>
      <c r="P58" s="33"/>
      <c r="Q58" s="33"/>
      <c r="R58" s="33"/>
      <c r="S58" s="33"/>
      <c r="T58" s="33"/>
      <c r="U58" s="33"/>
      <c r="V58" s="33"/>
      <c r="W58" s="2"/>
      <c r="X58" s="2"/>
      <c r="Y58" s="2"/>
      <c r="Z58" s="2"/>
      <c r="AA58" s="2"/>
    </row>
    <row r="59" spans="1:27" ht="15.5">
      <c r="A59" s="54"/>
      <c r="B59" s="55"/>
      <c r="C59" s="25" t="s">
        <v>139</v>
      </c>
      <c r="D59" s="50">
        <v>0</v>
      </c>
      <c r="E59" s="50">
        <v>1</v>
      </c>
      <c r="F59" s="56" t="s">
        <v>140</v>
      </c>
      <c r="G59" s="51">
        <v>14.8</v>
      </c>
      <c r="H59" s="1"/>
      <c r="I59" s="29"/>
      <c r="J59" s="30"/>
      <c r="K59" s="1"/>
      <c r="L59" s="29"/>
      <c r="M59" s="29"/>
      <c r="N59" s="31"/>
      <c r="O59" s="32"/>
      <c r="P59" s="33"/>
      <c r="Q59" s="33"/>
      <c r="R59" s="33"/>
      <c r="S59" s="33"/>
      <c r="T59" s="33"/>
      <c r="U59" s="33"/>
      <c r="V59" s="33"/>
      <c r="W59" s="2"/>
      <c r="X59" s="2"/>
      <c r="Y59" s="2"/>
      <c r="Z59" s="2"/>
      <c r="AA59" s="2"/>
    </row>
    <row r="60" spans="1:27" ht="15.5">
      <c r="A60" s="54"/>
      <c r="B60" s="57"/>
      <c r="C60" s="64" t="s">
        <v>613</v>
      </c>
      <c r="D60" s="65">
        <v>0</v>
      </c>
      <c r="E60" s="65">
        <v>4</v>
      </c>
      <c r="F60" s="66" t="s">
        <v>141</v>
      </c>
      <c r="G60" s="67">
        <v>0.2</v>
      </c>
      <c r="H60" s="1"/>
      <c r="I60" s="29"/>
      <c r="J60" s="30"/>
      <c r="K60" s="1"/>
      <c r="L60" s="29"/>
      <c r="M60" s="29"/>
      <c r="N60" s="31"/>
      <c r="O60" s="32"/>
      <c r="P60" s="33"/>
      <c r="Q60" s="33"/>
      <c r="R60" s="33"/>
      <c r="S60" s="33"/>
      <c r="T60" s="33"/>
      <c r="U60" s="33"/>
      <c r="V60" s="33"/>
      <c r="W60" s="2"/>
      <c r="X60" s="2"/>
      <c r="Y60" s="2"/>
      <c r="Z60" s="2"/>
      <c r="AA60" s="2"/>
    </row>
    <row r="61" spans="1:27" ht="15.5">
      <c r="A61" s="11">
        <v>11</v>
      </c>
      <c r="B61" s="12" t="s">
        <v>142</v>
      </c>
      <c r="C61" s="13"/>
      <c r="D61" s="13"/>
      <c r="E61" s="13"/>
      <c r="F61" s="40"/>
      <c r="G61" s="15">
        <f>E62*G62+E63*G63+E64*G64</f>
        <v>62.4</v>
      </c>
      <c r="H61" s="41">
        <v>0</v>
      </c>
      <c r="I61" s="41">
        <v>1</v>
      </c>
      <c r="J61" s="42">
        <v>1</v>
      </c>
      <c r="K61" s="43">
        <v>0</v>
      </c>
      <c r="L61" s="44">
        <v>0</v>
      </c>
      <c r="M61" s="44">
        <v>0</v>
      </c>
      <c r="N61" s="45">
        <v>0</v>
      </c>
      <c r="O61" s="46">
        <v>1</v>
      </c>
      <c r="P61" s="47">
        <v>0</v>
      </c>
      <c r="Q61" s="47">
        <v>0</v>
      </c>
      <c r="R61" s="47">
        <v>0</v>
      </c>
      <c r="S61" s="47">
        <v>0</v>
      </c>
      <c r="T61" s="47">
        <v>0</v>
      </c>
      <c r="U61" s="47">
        <v>0</v>
      </c>
      <c r="V61" s="47">
        <v>0</v>
      </c>
      <c r="W61" s="2"/>
      <c r="X61" s="2"/>
      <c r="Y61" s="2"/>
      <c r="Z61" s="2"/>
      <c r="AA61" s="2"/>
    </row>
    <row r="62" spans="1:27" ht="15.5">
      <c r="A62" s="48"/>
      <c r="B62" s="49" t="s">
        <v>143</v>
      </c>
      <c r="C62" s="25" t="s">
        <v>607</v>
      </c>
      <c r="D62" s="50"/>
      <c r="E62" s="50">
        <v>1</v>
      </c>
      <c r="F62" s="62" t="s">
        <v>77</v>
      </c>
      <c r="G62" s="51">
        <f>$G$16</f>
        <v>2.2000000000000002</v>
      </c>
      <c r="H62" s="1"/>
      <c r="I62" s="29"/>
      <c r="J62" s="30"/>
      <c r="K62" s="1"/>
      <c r="L62" s="29"/>
      <c r="M62" s="29"/>
      <c r="N62" s="31"/>
      <c r="O62" s="32"/>
      <c r="P62" s="33"/>
      <c r="Q62" s="33"/>
      <c r="R62" s="33"/>
      <c r="S62" s="33"/>
      <c r="T62" s="33"/>
      <c r="U62" s="33"/>
      <c r="V62" s="33"/>
      <c r="W62" s="2"/>
      <c r="X62" s="2"/>
      <c r="Y62" s="2"/>
      <c r="Z62" s="2"/>
      <c r="AA62" s="2"/>
    </row>
    <row r="63" spans="1:27" ht="15.5">
      <c r="A63" s="34"/>
      <c r="B63" s="52">
        <f>G61</f>
        <v>62.4</v>
      </c>
      <c r="C63" s="25" t="s">
        <v>144</v>
      </c>
      <c r="D63" s="50">
        <v>1</v>
      </c>
      <c r="E63" s="50">
        <v>1</v>
      </c>
      <c r="F63" s="27" t="s">
        <v>145</v>
      </c>
      <c r="G63" s="51">
        <v>0.2</v>
      </c>
      <c r="H63" s="1"/>
      <c r="I63" s="29"/>
      <c r="J63" s="30"/>
      <c r="K63" s="1"/>
      <c r="L63" s="29"/>
      <c r="M63" s="29"/>
      <c r="N63" s="31"/>
      <c r="O63" s="32"/>
      <c r="P63" s="33"/>
      <c r="Q63" s="33"/>
      <c r="R63" s="33"/>
      <c r="S63" s="33"/>
      <c r="T63" s="33"/>
      <c r="U63" s="33"/>
      <c r="V63" s="33"/>
      <c r="W63" s="2"/>
      <c r="X63" s="2"/>
      <c r="Y63" s="2"/>
      <c r="Z63" s="2"/>
      <c r="AA63" s="2"/>
    </row>
    <row r="64" spans="1:27" ht="15.5">
      <c r="A64" s="5"/>
      <c r="B64" s="68" t="s">
        <v>146</v>
      </c>
      <c r="C64" s="64" t="s">
        <v>147</v>
      </c>
      <c r="D64" s="65">
        <v>0</v>
      </c>
      <c r="E64" s="65">
        <v>1</v>
      </c>
      <c r="F64" s="66" t="s">
        <v>148</v>
      </c>
      <c r="G64" s="67">
        <v>60</v>
      </c>
      <c r="H64" s="1"/>
      <c r="I64" s="29"/>
      <c r="J64" s="30"/>
      <c r="K64" s="1"/>
      <c r="L64" s="29"/>
      <c r="M64" s="29"/>
      <c r="N64" s="31"/>
      <c r="O64" s="32"/>
      <c r="P64" s="33"/>
      <c r="Q64" s="33"/>
      <c r="R64" s="33"/>
      <c r="S64" s="33"/>
      <c r="T64" s="33"/>
      <c r="U64" s="33"/>
      <c r="V64" s="33"/>
      <c r="W64" s="2"/>
      <c r="X64" s="2"/>
      <c r="Y64" s="2"/>
      <c r="Z64" s="2"/>
      <c r="AA64" s="2"/>
    </row>
    <row r="65" spans="1:27" ht="15.5">
      <c r="A65" s="11">
        <v>12</v>
      </c>
      <c r="B65" s="12" t="s">
        <v>149</v>
      </c>
      <c r="C65" s="13"/>
      <c r="D65" s="13"/>
      <c r="E65" s="13"/>
      <c r="F65" s="14"/>
      <c r="G65" s="15">
        <f>E66*G66+E67*G67+E68*G68+E69*G69</f>
        <v>8.5</v>
      </c>
      <c r="H65" s="41">
        <v>2</v>
      </c>
      <c r="I65" s="41">
        <v>3</v>
      </c>
      <c r="J65" s="42">
        <v>1</v>
      </c>
      <c r="K65" s="43">
        <v>0</v>
      </c>
      <c r="L65" s="44">
        <v>0</v>
      </c>
      <c r="M65" s="44">
        <v>0</v>
      </c>
      <c r="N65" s="45">
        <v>0</v>
      </c>
      <c r="O65" s="46">
        <v>0</v>
      </c>
      <c r="P65" s="47">
        <v>0</v>
      </c>
      <c r="Q65" s="47">
        <v>0</v>
      </c>
      <c r="R65" s="47">
        <v>1</v>
      </c>
      <c r="S65" s="47">
        <v>0</v>
      </c>
      <c r="T65" s="47">
        <v>2</v>
      </c>
      <c r="U65" s="47">
        <v>0</v>
      </c>
      <c r="V65" s="47">
        <v>0</v>
      </c>
      <c r="W65" s="2"/>
      <c r="X65" s="2"/>
      <c r="Y65" s="2"/>
      <c r="Z65" s="2"/>
      <c r="AA65" s="2"/>
    </row>
    <row r="66" spans="1:27" ht="15.5">
      <c r="A66" s="48"/>
      <c r="B66" s="49" t="s">
        <v>150</v>
      </c>
      <c r="C66" s="25" t="s">
        <v>607</v>
      </c>
      <c r="D66" s="50"/>
      <c r="E66" s="50">
        <v>1</v>
      </c>
      <c r="F66" s="62" t="s">
        <v>77</v>
      </c>
      <c r="G66" s="51">
        <f>$G$16</f>
        <v>2.2000000000000002</v>
      </c>
      <c r="H66" s="1"/>
      <c r="I66" s="29"/>
      <c r="J66" s="30"/>
      <c r="K66" s="1"/>
      <c r="L66" s="29"/>
      <c r="M66" s="29"/>
      <c r="N66" s="31"/>
      <c r="O66" s="32"/>
      <c r="P66" s="33"/>
      <c r="Q66" s="33"/>
      <c r="R66" s="33"/>
      <c r="S66" s="33"/>
      <c r="T66" s="33"/>
      <c r="U66" s="33"/>
      <c r="V66" s="33"/>
      <c r="W66" s="2"/>
      <c r="X66" s="2"/>
      <c r="Y66" s="2"/>
      <c r="Z66" s="2"/>
      <c r="AA66" s="2"/>
    </row>
    <row r="67" spans="1:27" ht="15.5">
      <c r="A67" s="34"/>
      <c r="B67" s="52">
        <f>G65</f>
        <v>8.5</v>
      </c>
      <c r="C67" s="25" t="s">
        <v>151</v>
      </c>
      <c r="D67" s="50">
        <v>1</v>
      </c>
      <c r="E67" s="50">
        <v>1</v>
      </c>
      <c r="F67" s="27" t="s">
        <v>152</v>
      </c>
      <c r="G67" s="51">
        <v>0.3</v>
      </c>
      <c r="H67" s="1"/>
      <c r="I67" s="29"/>
      <c r="J67" s="30"/>
      <c r="K67" s="1"/>
      <c r="L67" s="29"/>
      <c r="M67" s="29"/>
      <c r="N67" s="31"/>
      <c r="O67" s="32"/>
      <c r="P67" s="33"/>
      <c r="Q67" s="33"/>
      <c r="R67" s="33"/>
      <c r="S67" s="33"/>
      <c r="T67" s="33"/>
      <c r="U67" s="33"/>
      <c r="V67" s="33"/>
      <c r="W67" s="2"/>
      <c r="X67" s="2"/>
      <c r="Y67" s="2"/>
      <c r="Z67" s="2"/>
      <c r="AA67" s="2"/>
    </row>
    <row r="68" spans="1:27" ht="15.5">
      <c r="A68" s="5"/>
      <c r="B68" s="63" t="s">
        <v>153</v>
      </c>
      <c r="C68" s="25" t="s">
        <v>154</v>
      </c>
      <c r="D68" s="50">
        <v>1</v>
      </c>
      <c r="E68" s="50">
        <v>1</v>
      </c>
      <c r="F68" s="27" t="s">
        <v>155</v>
      </c>
      <c r="G68" s="51">
        <v>0</v>
      </c>
      <c r="H68" s="1"/>
      <c r="I68" s="29"/>
      <c r="J68" s="30"/>
      <c r="K68" s="1"/>
      <c r="L68" s="29"/>
      <c r="M68" s="29"/>
      <c r="N68" s="31"/>
      <c r="O68" s="32"/>
      <c r="P68" s="33"/>
      <c r="Q68" s="33"/>
      <c r="R68" s="33"/>
      <c r="S68" s="33"/>
      <c r="T68" s="33"/>
      <c r="U68" s="33"/>
      <c r="V68" s="33"/>
      <c r="W68" s="2"/>
      <c r="X68" s="2"/>
      <c r="Y68" s="2"/>
      <c r="Z68" s="2"/>
      <c r="AA68" s="2"/>
    </row>
    <row r="69" spans="1:27" ht="15.5">
      <c r="A69" s="54"/>
      <c r="B69" s="57"/>
      <c r="C69" s="64" t="s">
        <v>156</v>
      </c>
      <c r="D69" s="65">
        <v>0</v>
      </c>
      <c r="E69" s="65">
        <v>1</v>
      </c>
      <c r="F69" s="66" t="s">
        <v>93</v>
      </c>
      <c r="G69" s="67">
        <v>6</v>
      </c>
      <c r="H69" s="1"/>
      <c r="I69" s="29"/>
      <c r="J69" s="30"/>
      <c r="K69" s="1"/>
      <c r="L69" s="29"/>
      <c r="M69" s="29"/>
      <c r="N69" s="31"/>
      <c r="O69" s="32"/>
      <c r="P69" s="33"/>
      <c r="Q69" s="33"/>
      <c r="R69" s="33"/>
      <c r="S69" s="33"/>
      <c r="T69" s="33"/>
      <c r="U69" s="33"/>
      <c r="V69" s="33"/>
      <c r="W69" s="2"/>
      <c r="X69" s="2"/>
      <c r="Y69" s="2"/>
      <c r="Z69" s="2"/>
      <c r="AA69" s="2"/>
    </row>
    <row r="70" spans="1:27" ht="15.5">
      <c r="A70" s="11">
        <v>13</v>
      </c>
      <c r="B70" s="12" t="s">
        <v>157</v>
      </c>
      <c r="C70" s="13"/>
      <c r="D70" s="13"/>
      <c r="E70" s="13"/>
      <c r="F70" s="14"/>
      <c r="G70" s="15">
        <f>E71*G71+E72*G72+E73*G73+E74*G74</f>
        <v>8.5</v>
      </c>
      <c r="H70" s="41">
        <v>1</v>
      </c>
      <c r="I70" s="41">
        <v>2</v>
      </c>
      <c r="J70" s="42">
        <v>1</v>
      </c>
      <c r="K70" s="43">
        <v>0</v>
      </c>
      <c r="L70" s="44">
        <v>0</v>
      </c>
      <c r="M70" s="44">
        <v>0</v>
      </c>
      <c r="N70" s="45">
        <v>0</v>
      </c>
      <c r="O70" s="46">
        <v>0</v>
      </c>
      <c r="P70" s="47">
        <v>0</v>
      </c>
      <c r="Q70" s="47">
        <v>0</v>
      </c>
      <c r="R70" s="47">
        <v>0</v>
      </c>
      <c r="S70" s="47">
        <v>0</v>
      </c>
      <c r="T70" s="47">
        <v>1</v>
      </c>
      <c r="U70" s="47">
        <v>0</v>
      </c>
      <c r="V70" s="47">
        <v>0</v>
      </c>
      <c r="W70" s="2"/>
      <c r="X70" s="2"/>
      <c r="Y70" s="2"/>
      <c r="Z70" s="2"/>
      <c r="AA70" s="2"/>
    </row>
    <row r="71" spans="1:27" ht="15.5">
      <c r="A71" s="48"/>
      <c r="B71" s="49" t="s">
        <v>150</v>
      </c>
      <c r="C71" s="25" t="s">
        <v>607</v>
      </c>
      <c r="D71" s="50"/>
      <c r="E71" s="50">
        <v>1</v>
      </c>
      <c r="F71" s="62" t="s">
        <v>77</v>
      </c>
      <c r="G71" s="51">
        <f>$G$16</f>
        <v>2.2000000000000002</v>
      </c>
      <c r="H71" s="1"/>
      <c r="I71" s="29"/>
      <c r="J71" s="30"/>
      <c r="K71" s="1"/>
      <c r="L71" s="29"/>
      <c r="M71" s="29"/>
      <c r="N71" s="31"/>
      <c r="O71" s="32"/>
      <c r="P71" s="33"/>
      <c r="Q71" s="33"/>
      <c r="R71" s="33"/>
      <c r="S71" s="33"/>
      <c r="T71" s="33"/>
      <c r="U71" s="33"/>
      <c r="V71" s="33"/>
      <c r="W71" s="2"/>
      <c r="X71" s="2"/>
      <c r="Y71" s="2"/>
      <c r="Z71" s="2"/>
      <c r="AA71" s="2"/>
    </row>
    <row r="72" spans="1:27" ht="15.5">
      <c r="A72" s="34"/>
      <c r="B72" s="52">
        <f>G70</f>
        <v>8.5</v>
      </c>
      <c r="C72" s="25" t="s">
        <v>151</v>
      </c>
      <c r="D72" s="50">
        <v>1</v>
      </c>
      <c r="E72" s="50">
        <v>1</v>
      </c>
      <c r="F72" s="27" t="s">
        <v>152</v>
      </c>
      <c r="G72" s="51">
        <v>0.3</v>
      </c>
      <c r="H72" s="1"/>
      <c r="I72" s="29"/>
      <c r="J72" s="30"/>
      <c r="K72" s="1"/>
      <c r="L72" s="29"/>
      <c r="M72" s="29"/>
      <c r="N72" s="31"/>
      <c r="O72" s="32"/>
      <c r="P72" s="33"/>
      <c r="Q72" s="33"/>
      <c r="R72" s="33"/>
      <c r="S72" s="33"/>
      <c r="T72" s="33"/>
      <c r="U72" s="33"/>
      <c r="V72" s="33"/>
      <c r="W72" s="2"/>
      <c r="X72" s="2"/>
      <c r="Y72" s="2"/>
      <c r="Z72" s="2"/>
      <c r="AA72" s="2"/>
    </row>
    <row r="73" spans="1:27" ht="15.5">
      <c r="A73" s="5"/>
      <c r="B73" s="63" t="s">
        <v>153</v>
      </c>
      <c r="C73" s="25" t="s">
        <v>154</v>
      </c>
      <c r="D73" s="50">
        <v>1</v>
      </c>
      <c r="E73" s="50">
        <v>1</v>
      </c>
      <c r="F73" s="27" t="s">
        <v>155</v>
      </c>
      <c r="G73" s="51">
        <v>0</v>
      </c>
      <c r="H73" s="1"/>
      <c r="I73" s="29"/>
      <c r="J73" s="30"/>
      <c r="K73" s="1"/>
      <c r="L73" s="29"/>
      <c r="M73" s="29"/>
      <c r="N73" s="31"/>
      <c r="O73" s="32"/>
      <c r="P73" s="33"/>
      <c r="Q73" s="33"/>
      <c r="R73" s="33"/>
      <c r="S73" s="33"/>
      <c r="T73" s="33"/>
      <c r="U73" s="33"/>
      <c r="V73" s="33"/>
      <c r="W73" s="2"/>
      <c r="X73" s="2"/>
      <c r="Y73" s="2"/>
      <c r="Z73" s="2"/>
      <c r="AA73" s="2"/>
    </row>
    <row r="74" spans="1:27" ht="15.5">
      <c r="A74" s="54"/>
      <c r="B74" s="57"/>
      <c r="C74" s="64" t="s">
        <v>158</v>
      </c>
      <c r="D74" s="65">
        <v>0</v>
      </c>
      <c r="E74" s="65">
        <v>1</v>
      </c>
      <c r="F74" s="66" t="s">
        <v>93</v>
      </c>
      <c r="G74" s="67">
        <v>6</v>
      </c>
      <c r="H74" s="1"/>
      <c r="I74" s="29"/>
      <c r="J74" s="30"/>
      <c r="K74" s="1"/>
      <c r="L74" s="29"/>
      <c r="M74" s="29"/>
      <c r="N74" s="31"/>
      <c r="O74" s="32"/>
      <c r="P74" s="33"/>
      <c r="Q74" s="33"/>
      <c r="R74" s="33"/>
      <c r="S74" s="33"/>
      <c r="T74" s="33"/>
      <c r="U74" s="33"/>
      <c r="V74" s="33"/>
      <c r="W74" s="2"/>
      <c r="X74" s="2"/>
      <c r="Y74" s="2"/>
      <c r="Z74" s="2"/>
      <c r="AA74" s="2"/>
    </row>
    <row r="75" spans="1:27" ht="15.5">
      <c r="A75" s="11">
        <v>14</v>
      </c>
      <c r="B75" s="12" t="s">
        <v>159</v>
      </c>
      <c r="C75" s="13"/>
      <c r="D75" s="13"/>
      <c r="E75" s="13"/>
      <c r="F75" s="14"/>
      <c r="G75" s="15">
        <f>E76*G76+E77*G77+E78*G78+E79*G79</f>
        <v>21.5</v>
      </c>
      <c r="H75" s="41">
        <v>1</v>
      </c>
      <c r="I75" s="41">
        <v>0</v>
      </c>
      <c r="J75" s="42">
        <v>1</v>
      </c>
      <c r="K75" s="43">
        <v>0</v>
      </c>
      <c r="L75" s="44">
        <v>0</v>
      </c>
      <c r="M75" s="44">
        <v>0</v>
      </c>
      <c r="N75" s="45">
        <v>0</v>
      </c>
      <c r="O75" s="46">
        <v>0</v>
      </c>
      <c r="P75" s="47">
        <v>0</v>
      </c>
      <c r="Q75" s="47">
        <v>0</v>
      </c>
      <c r="R75" s="47">
        <v>0</v>
      </c>
      <c r="S75" s="47">
        <v>0</v>
      </c>
      <c r="T75" s="47">
        <v>1</v>
      </c>
      <c r="U75" s="47">
        <v>0</v>
      </c>
      <c r="V75" s="47">
        <v>0</v>
      </c>
      <c r="W75" s="2"/>
      <c r="X75" s="2"/>
      <c r="Y75" s="2"/>
      <c r="Z75" s="2"/>
      <c r="AA75" s="2"/>
    </row>
    <row r="76" spans="1:27" ht="15.5">
      <c r="A76" s="48"/>
      <c r="B76" s="49" t="s">
        <v>150</v>
      </c>
      <c r="C76" s="25" t="s">
        <v>607</v>
      </c>
      <c r="D76" s="50"/>
      <c r="E76" s="50">
        <v>1</v>
      </c>
      <c r="F76" s="62" t="s">
        <v>77</v>
      </c>
      <c r="G76" s="51">
        <f>$G$16</f>
        <v>2.2000000000000002</v>
      </c>
      <c r="H76" s="1"/>
      <c r="I76" s="29"/>
      <c r="J76" s="30"/>
      <c r="K76" s="1"/>
      <c r="L76" s="29"/>
      <c r="M76" s="29"/>
      <c r="N76" s="31"/>
      <c r="O76" s="32"/>
      <c r="P76" s="33"/>
      <c r="Q76" s="33"/>
      <c r="R76" s="33"/>
      <c r="S76" s="33"/>
      <c r="T76" s="33"/>
      <c r="U76" s="33"/>
      <c r="V76" s="33"/>
      <c r="W76" s="2"/>
      <c r="X76" s="2"/>
      <c r="Y76" s="2"/>
      <c r="Z76" s="2"/>
      <c r="AA76" s="2"/>
    </row>
    <row r="77" spans="1:27" ht="15.5">
      <c r="A77" s="34"/>
      <c r="B77" s="52">
        <f>G75</f>
        <v>21.5</v>
      </c>
      <c r="C77" s="25" t="s">
        <v>151</v>
      </c>
      <c r="D77" s="50">
        <v>1</v>
      </c>
      <c r="E77" s="50">
        <v>1</v>
      </c>
      <c r="F77" s="27" t="s">
        <v>160</v>
      </c>
      <c r="G77" s="51">
        <v>0.3</v>
      </c>
      <c r="H77" s="1"/>
      <c r="I77" s="29"/>
      <c r="J77" s="30"/>
      <c r="K77" s="1"/>
      <c r="L77" s="29"/>
      <c r="M77" s="29"/>
      <c r="N77" s="31"/>
      <c r="O77" s="32"/>
      <c r="P77" s="33"/>
      <c r="Q77" s="33"/>
      <c r="R77" s="33"/>
      <c r="S77" s="33"/>
      <c r="T77" s="33"/>
      <c r="U77" s="33"/>
      <c r="V77" s="33"/>
      <c r="W77" s="2"/>
      <c r="X77" s="2"/>
      <c r="Y77" s="2"/>
      <c r="Z77" s="2"/>
      <c r="AA77" s="2"/>
    </row>
    <row r="78" spans="1:27" ht="15.5">
      <c r="A78" s="5"/>
      <c r="B78" s="63" t="s">
        <v>153</v>
      </c>
      <c r="C78" s="25" t="s">
        <v>154</v>
      </c>
      <c r="D78" s="50">
        <v>1</v>
      </c>
      <c r="E78" s="50">
        <v>1</v>
      </c>
      <c r="F78" s="27" t="s">
        <v>160</v>
      </c>
      <c r="G78" s="51">
        <v>0</v>
      </c>
      <c r="H78" s="1"/>
      <c r="I78" s="29"/>
      <c r="J78" s="30"/>
      <c r="K78" s="1"/>
      <c r="L78" s="29"/>
      <c r="M78" s="29"/>
      <c r="N78" s="31"/>
      <c r="O78" s="32"/>
      <c r="P78" s="33"/>
      <c r="Q78" s="33"/>
      <c r="R78" s="33"/>
      <c r="S78" s="33"/>
      <c r="T78" s="33"/>
      <c r="U78" s="33"/>
      <c r="V78" s="33"/>
      <c r="W78" s="2"/>
      <c r="X78" s="2"/>
      <c r="Y78" s="2"/>
      <c r="Z78" s="2"/>
      <c r="AA78" s="2"/>
    </row>
    <row r="79" spans="1:27" ht="15.5">
      <c r="A79" s="54"/>
      <c r="B79" s="57"/>
      <c r="C79" s="64" t="s">
        <v>161</v>
      </c>
      <c r="D79" s="65">
        <v>0</v>
      </c>
      <c r="E79" s="65">
        <v>1</v>
      </c>
      <c r="F79" s="66" t="s">
        <v>162</v>
      </c>
      <c r="G79" s="67">
        <v>19</v>
      </c>
      <c r="H79" s="1"/>
      <c r="I79" s="29"/>
      <c r="J79" s="30"/>
      <c r="K79" s="1"/>
      <c r="L79" s="29"/>
      <c r="M79" s="29"/>
      <c r="N79" s="31"/>
      <c r="O79" s="32"/>
      <c r="P79" s="33"/>
      <c r="Q79" s="33"/>
      <c r="R79" s="33"/>
      <c r="S79" s="33"/>
      <c r="T79" s="33"/>
      <c r="U79" s="33"/>
      <c r="V79" s="33"/>
      <c r="W79" s="2"/>
      <c r="X79" s="2"/>
      <c r="Y79" s="2"/>
      <c r="Z79" s="2"/>
      <c r="AA79" s="2"/>
    </row>
    <row r="80" spans="1:27" ht="15.5">
      <c r="A80" s="11">
        <v>15</v>
      </c>
      <c r="B80" s="12" t="s">
        <v>614</v>
      </c>
      <c r="C80" s="13"/>
      <c r="D80" s="13"/>
      <c r="E80" s="13"/>
      <c r="F80" s="14"/>
      <c r="G80" s="15">
        <f>E81*G81+E82*G82+E83*G83</f>
        <v>13.5</v>
      </c>
      <c r="H80" s="41">
        <v>0</v>
      </c>
      <c r="I80" s="41">
        <v>0</v>
      </c>
      <c r="J80" s="42">
        <v>1</v>
      </c>
      <c r="K80" s="43">
        <v>0</v>
      </c>
      <c r="L80" s="44">
        <v>0</v>
      </c>
      <c r="M80" s="44">
        <v>0</v>
      </c>
      <c r="N80" s="45">
        <v>0</v>
      </c>
      <c r="O80" s="46">
        <v>0</v>
      </c>
      <c r="P80" s="47">
        <v>0</v>
      </c>
      <c r="Q80" s="47">
        <v>0</v>
      </c>
      <c r="R80" s="47">
        <v>0</v>
      </c>
      <c r="S80" s="47">
        <v>0</v>
      </c>
      <c r="T80" s="47">
        <v>0</v>
      </c>
      <c r="U80" s="47">
        <v>0</v>
      </c>
      <c r="V80" s="47">
        <v>1</v>
      </c>
      <c r="W80" s="2"/>
      <c r="X80" s="2"/>
      <c r="Y80" s="2"/>
      <c r="Z80" s="2"/>
      <c r="AA80" s="2"/>
    </row>
    <row r="81" spans="1:27" ht="15.5">
      <c r="A81" s="48"/>
      <c r="B81" s="49" t="s">
        <v>150</v>
      </c>
      <c r="C81" s="25" t="s">
        <v>607</v>
      </c>
      <c r="D81" s="50"/>
      <c r="E81" s="50">
        <v>1</v>
      </c>
      <c r="F81" s="62" t="s">
        <v>77</v>
      </c>
      <c r="G81" s="51">
        <f>$G$16</f>
        <v>2.2000000000000002</v>
      </c>
      <c r="H81" s="1"/>
      <c r="I81" s="29"/>
      <c r="J81" s="30"/>
      <c r="K81" s="1"/>
      <c r="L81" s="29"/>
      <c r="M81" s="29"/>
      <c r="N81" s="31"/>
      <c r="O81" s="32"/>
      <c r="P81" s="33"/>
      <c r="Q81" s="33"/>
      <c r="R81" s="33"/>
      <c r="S81" s="33"/>
      <c r="T81" s="33"/>
      <c r="U81" s="33"/>
      <c r="V81" s="33"/>
      <c r="W81" s="2"/>
      <c r="X81" s="2"/>
      <c r="Y81" s="2"/>
      <c r="Z81" s="2"/>
      <c r="AA81" s="2"/>
    </row>
    <row r="82" spans="1:27" ht="15.5">
      <c r="A82" s="34"/>
      <c r="B82" s="52">
        <f>G80</f>
        <v>13.5</v>
      </c>
      <c r="C82" s="25" t="s">
        <v>163</v>
      </c>
      <c r="D82" s="50">
        <v>1</v>
      </c>
      <c r="E82" s="50">
        <v>1</v>
      </c>
      <c r="F82" s="27" t="s">
        <v>164</v>
      </c>
      <c r="G82" s="51">
        <v>0.3</v>
      </c>
      <c r="H82" s="1"/>
      <c r="I82" s="29"/>
      <c r="J82" s="30"/>
      <c r="K82" s="1"/>
      <c r="L82" s="29"/>
      <c r="M82" s="29"/>
      <c r="N82" s="31"/>
      <c r="O82" s="32"/>
      <c r="P82" s="33"/>
      <c r="Q82" s="33"/>
      <c r="R82" s="33"/>
      <c r="S82" s="33"/>
      <c r="T82" s="33"/>
      <c r="U82" s="33"/>
      <c r="V82" s="33"/>
      <c r="W82" s="2"/>
      <c r="X82" s="2"/>
      <c r="Y82" s="2"/>
      <c r="Z82" s="2"/>
      <c r="AA82" s="2"/>
    </row>
    <row r="83" spans="1:27" ht="15.5">
      <c r="A83" s="54"/>
      <c r="B83" s="57"/>
      <c r="C83" s="64" t="s">
        <v>615</v>
      </c>
      <c r="D83" s="65">
        <v>0</v>
      </c>
      <c r="E83" s="65">
        <v>1</v>
      </c>
      <c r="F83" s="66" t="s">
        <v>165</v>
      </c>
      <c r="G83" s="67">
        <v>11</v>
      </c>
      <c r="H83" s="1"/>
      <c r="I83" s="29"/>
      <c r="J83" s="30"/>
      <c r="K83" s="1"/>
      <c r="L83" s="29"/>
      <c r="M83" s="29"/>
      <c r="N83" s="31"/>
      <c r="O83" s="32"/>
      <c r="P83" s="33"/>
      <c r="Q83" s="33"/>
      <c r="R83" s="33"/>
      <c r="S83" s="33"/>
      <c r="T83" s="33"/>
      <c r="U83" s="33"/>
      <c r="V83" s="33"/>
      <c r="W83" s="2"/>
      <c r="X83" s="2"/>
      <c r="Y83" s="2"/>
      <c r="Z83" s="2"/>
      <c r="AA83" s="2"/>
    </row>
    <row r="84" spans="1:27" ht="15.5">
      <c r="A84" s="11">
        <v>16</v>
      </c>
      <c r="B84" s="12" t="s">
        <v>166</v>
      </c>
      <c r="C84" s="13"/>
      <c r="D84" s="13"/>
      <c r="E84" s="13"/>
      <c r="F84" s="14"/>
      <c r="G84" s="15">
        <f>E85*G85+E86*G86+E87*G87+E88*G88</f>
        <v>23.5</v>
      </c>
      <c r="H84" s="41">
        <v>0</v>
      </c>
      <c r="I84" s="41">
        <v>1</v>
      </c>
      <c r="J84" s="42">
        <v>0</v>
      </c>
      <c r="K84" s="43">
        <v>1</v>
      </c>
      <c r="L84" s="44">
        <v>0</v>
      </c>
      <c r="M84" s="44">
        <v>0</v>
      </c>
      <c r="N84" s="45">
        <v>0</v>
      </c>
      <c r="O84" s="46">
        <v>0</v>
      </c>
      <c r="P84" s="47">
        <v>0</v>
      </c>
      <c r="Q84" s="47">
        <v>0</v>
      </c>
      <c r="R84" s="47">
        <v>0</v>
      </c>
      <c r="S84" s="47">
        <v>0</v>
      </c>
      <c r="T84" s="47">
        <v>0</v>
      </c>
      <c r="U84" s="47">
        <v>0</v>
      </c>
      <c r="V84" s="47">
        <v>0</v>
      </c>
      <c r="W84" s="2"/>
      <c r="X84" s="2"/>
      <c r="Y84" s="2"/>
      <c r="Z84" s="2"/>
      <c r="AA84" s="2"/>
    </row>
    <row r="85" spans="1:27" ht="15.5">
      <c r="A85" s="48"/>
      <c r="B85" s="49" t="s">
        <v>150</v>
      </c>
      <c r="C85" s="25" t="s">
        <v>607</v>
      </c>
      <c r="D85" s="50"/>
      <c r="E85" s="50">
        <v>1</v>
      </c>
      <c r="F85" s="62" t="s">
        <v>77</v>
      </c>
      <c r="G85" s="51">
        <f>$G$16</f>
        <v>2.2000000000000002</v>
      </c>
      <c r="H85" s="1"/>
      <c r="I85" s="29"/>
      <c r="J85" s="30"/>
      <c r="K85" s="1"/>
      <c r="L85" s="29"/>
      <c r="M85" s="29"/>
      <c r="N85" s="31"/>
      <c r="O85" s="32"/>
      <c r="P85" s="33"/>
      <c r="Q85" s="33"/>
      <c r="R85" s="33"/>
      <c r="S85" s="33"/>
      <c r="T85" s="33"/>
      <c r="U85" s="33"/>
      <c r="V85" s="33"/>
      <c r="W85" s="2"/>
      <c r="X85" s="2"/>
      <c r="Y85" s="2"/>
      <c r="Z85" s="2"/>
      <c r="AA85" s="2"/>
    </row>
    <row r="86" spans="1:27" ht="15.5">
      <c r="A86" s="34"/>
      <c r="B86" s="52">
        <f>G84</f>
        <v>23.5</v>
      </c>
      <c r="C86" s="25" t="s">
        <v>151</v>
      </c>
      <c r="D86" s="50">
        <v>1</v>
      </c>
      <c r="E86" s="50">
        <v>1</v>
      </c>
      <c r="F86" s="27" t="s">
        <v>152</v>
      </c>
      <c r="G86" s="51">
        <v>0.3</v>
      </c>
      <c r="H86" s="1"/>
      <c r="I86" s="29"/>
      <c r="J86" s="30"/>
      <c r="K86" s="1"/>
      <c r="L86" s="29"/>
      <c r="M86" s="29"/>
      <c r="N86" s="31"/>
      <c r="O86" s="32"/>
      <c r="P86" s="33"/>
      <c r="Q86" s="33"/>
      <c r="R86" s="33"/>
      <c r="S86" s="33"/>
      <c r="T86" s="33"/>
      <c r="U86" s="33"/>
      <c r="V86" s="33"/>
      <c r="W86" s="2"/>
      <c r="X86" s="2"/>
      <c r="Y86" s="2"/>
      <c r="Z86" s="2"/>
      <c r="AA86" s="2"/>
    </row>
    <row r="87" spans="1:27" ht="15.5">
      <c r="A87" s="5"/>
      <c r="B87" s="63" t="s">
        <v>153</v>
      </c>
      <c r="C87" s="25" t="s">
        <v>154</v>
      </c>
      <c r="D87" s="50">
        <v>1</v>
      </c>
      <c r="E87" s="50">
        <v>1</v>
      </c>
      <c r="F87" s="27" t="s">
        <v>155</v>
      </c>
      <c r="G87" s="51">
        <v>0</v>
      </c>
      <c r="H87" s="1"/>
      <c r="I87" s="29"/>
      <c r="J87" s="30"/>
      <c r="K87" s="1"/>
      <c r="L87" s="29"/>
      <c r="M87" s="29"/>
      <c r="N87" s="31"/>
      <c r="O87" s="32"/>
      <c r="P87" s="33"/>
      <c r="Q87" s="33"/>
      <c r="R87" s="33"/>
      <c r="S87" s="33"/>
      <c r="T87" s="33"/>
      <c r="U87" s="33"/>
      <c r="V87" s="33"/>
      <c r="W87" s="2"/>
      <c r="X87" s="2"/>
      <c r="Y87" s="2"/>
      <c r="Z87" s="2"/>
      <c r="AA87" s="2"/>
    </row>
    <row r="88" spans="1:27" ht="15.5">
      <c r="A88" s="54"/>
      <c r="B88" s="57"/>
      <c r="C88" s="64" t="s">
        <v>167</v>
      </c>
      <c r="D88" s="65">
        <v>0</v>
      </c>
      <c r="E88" s="65">
        <v>1</v>
      </c>
      <c r="F88" s="76" t="s">
        <v>168</v>
      </c>
      <c r="G88" s="67">
        <v>21</v>
      </c>
      <c r="H88" s="1"/>
      <c r="I88" s="29"/>
      <c r="J88" s="30"/>
      <c r="K88" s="1"/>
      <c r="L88" s="29"/>
      <c r="M88" s="29"/>
      <c r="N88" s="31"/>
      <c r="O88" s="32"/>
      <c r="P88" s="33"/>
      <c r="Q88" s="33"/>
      <c r="R88" s="33"/>
      <c r="S88" s="33"/>
      <c r="T88" s="33"/>
      <c r="U88" s="33"/>
      <c r="V88" s="33"/>
      <c r="W88" s="2"/>
      <c r="X88" s="2"/>
      <c r="Y88" s="2"/>
      <c r="Z88" s="2"/>
      <c r="AA88" s="2"/>
    </row>
    <row r="89" spans="1:27" ht="15.5">
      <c r="A89" s="11">
        <v>17</v>
      </c>
      <c r="B89" s="12" t="s">
        <v>169</v>
      </c>
      <c r="C89" s="13"/>
      <c r="D89" s="13"/>
      <c r="E89" s="13"/>
      <c r="F89" s="40"/>
      <c r="G89" s="15">
        <f>E90*G90+E91*G91+E92*G92</f>
        <v>2.5000000000000004</v>
      </c>
      <c r="H89" s="41">
        <v>2</v>
      </c>
      <c r="I89" s="41">
        <v>1</v>
      </c>
      <c r="J89" s="42">
        <v>2</v>
      </c>
      <c r="K89" s="43">
        <v>0</v>
      </c>
      <c r="L89" s="44">
        <v>0</v>
      </c>
      <c r="M89" s="44">
        <v>0</v>
      </c>
      <c r="N89" s="45">
        <v>1</v>
      </c>
      <c r="O89" s="46">
        <v>0</v>
      </c>
      <c r="P89" s="47">
        <v>0</v>
      </c>
      <c r="Q89" s="47">
        <v>0</v>
      </c>
      <c r="R89" s="47">
        <v>0</v>
      </c>
      <c r="S89" s="47">
        <v>2</v>
      </c>
      <c r="T89" s="47">
        <v>0</v>
      </c>
      <c r="U89" s="47">
        <v>2</v>
      </c>
      <c r="V89" s="47">
        <v>0</v>
      </c>
      <c r="W89" s="2"/>
      <c r="X89" s="2"/>
      <c r="Y89" s="2"/>
      <c r="Z89" s="2"/>
      <c r="AA89" s="2"/>
    </row>
    <row r="90" spans="1:27" ht="15.5">
      <c r="A90" s="48"/>
      <c r="B90" s="49" t="s">
        <v>170</v>
      </c>
      <c r="C90" s="25" t="s">
        <v>607</v>
      </c>
      <c r="D90" s="50"/>
      <c r="E90" s="50">
        <v>1</v>
      </c>
      <c r="F90" s="62" t="s">
        <v>77</v>
      </c>
      <c r="G90" s="51">
        <f>$G$16</f>
        <v>2.2000000000000002</v>
      </c>
      <c r="H90" s="1"/>
      <c r="I90" s="29"/>
      <c r="J90" s="30"/>
      <c r="K90" s="1"/>
      <c r="L90" s="29"/>
      <c r="M90" s="29"/>
      <c r="N90" s="31"/>
      <c r="O90" s="32"/>
      <c r="P90" s="33"/>
      <c r="Q90" s="33"/>
      <c r="R90" s="33"/>
      <c r="S90" s="33"/>
      <c r="T90" s="33"/>
      <c r="U90" s="33"/>
      <c r="V90" s="33"/>
      <c r="W90" s="2"/>
      <c r="X90" s="2"/>
      <c r="Y90" s="2"/>
      <c r="Z90" s="2"/>
      <c r="AA90" s="2"/>
    </row>
    <row r="91" spans="1:27" ht="15.5">
      <c r="A91" s="34"/>
      <c r="B91" s="52">
        <f>G89</f>
        <v>2.5000000000000004</v>
      </c>
      <c r="C91" s="25" t="s">
        <v>171</v>
      </c>
      <c r="D91" s="50">
        <v>1</v>
      </c>
      <c r="E91" s="50">
        <v>1</v>
      </c>
      <c r="F91" s="27" t="s">
        <v>172</v>
      </c>
      <c r="G91" s="51">
        <v>0.2</v>
      </c>
      <c r="H91" s="1"/>
      <c r="I91" s="29"/>
      <c r="J91" s="30"/>
      <c r="K91" s="1"/>
      <c r="L91" s="29"/>
      <c r="M91" s="29"/>
      <c r="N91" s="31"/>
      <c r="O91" s="32"/>
      <c r="P91" s="33"/>
      <c r="Q91" s="33"/>
      <c r="R91" s="33"/>
      <c r="S91" s="33"/>
      <c r="T91" s="33"/>
      <c r="U91" s="33"/>
      <c r="V91" s="33"/>
      <c r="W91" s="2"/>
      <c r="X91" s="2"/>
      <c r="Y91" s="2"/>
      <c r="Z91" s="2"/>
      <c r="AA91" s="2"/>
    </row>
    <row r="92" spans="1:27" ht="15.5">
      <c r="A92" s="5"/>
      <c r="B92" s="68" t="s">
        <v>173</v>
      </c>
      <c r="C92" s="64" t="s">
        <v>616</v>
      </c>
      <c r="D92" s="65">
        <v>0</v>
      </c>
      <c r="E92" s="65">
        <v>1</v>
      </c>
      <c r="F92" s="77" t="s">
        <v>174</v>
      </c>
      <c r="G92" s="67">
        <v>0.1</v>
      </c>
      <c r="H92" s="1"/>
      <c r="I92" s="29"/>
      <c r="J92" s="30"/>
      <c r="K92" s="1"/>
      <c r="L92" s="29"/>
      <c r="M92" s="29"/>
      <c r="N92" s="31"/>
      <c r="O92" s="32"/>
      <c r="P92" s="33"/>
      <c r="Q92" s="33"/>
      <c r="R92" s="33"/>
      <c r="S92" s="33"/>
      <c r="T92" s="33"/>
      <c r="U92" s="33"/>
      <c r="V92" s="33"/>
      <c r="W92" s="2"/>
      <c r="X92" s="2"/>
      <c r="Y92" s="2"/>
      <c r="Z92" s="2"/>
      <c r="AA92" s="2"/>
    </row>
    <row r="93" spans="1:27" ht="15.5">
      <c r="A93" s="11">
        <v>18</v>
      </c>
      <c r="B93" s="12" t="s">
        <v>175</v>
      </c>
      <c r="C93" s="13"/>
      <c r="D93" s="13"/>
      <c r="E93" s="13"/>
      <c r="F93" s="14"/>
      <c r="G93" s="15">
        <f>E94*G94+E95*G95+E96*G96+E97*G97+E98*G98+E99*G99</f>
        <v>4.5100000000000007</v>
      </c>
      <c r="H93" s="41">
        <v>0</v>
      </c>
      <c r="I93" s="41">
        <v>0</v>
      </c>
      <c r="J93" s="42">
        <v>1</v>
      </c>
      <c r="K93" s="43">
        <v>0</v>
      </c>
      <c r="L93" s="44">
        <v>0</v>
      </c>
      <c r="M93" s="44">
        <v>0</v>
      </c>
      <c r="N93" s="45">
        <v>0</v>
      </c>
      <c r="O93" s="46">
        <v>0</v>
      </c>
      <c r="P93" s="47">
        <v>0</v>
      </c>
      <c r="Q93" s="47">
        <v>1</v>
      </c>
      <c r="R93" s="47">
        <v>0</v>
      </c>
      <c r="S93" s="47">
        <v>0</v>
      </c>
      <c r="T93" s="47">
        <v>0</v>
      </c>
      <c r="U93" s="47">
        <v>0</v>
      </c>
      <c r="V93" s="47">
        <v>0</v>
      </c>
      <c r="W93" s="2"/>
      <c r="X93" s="2"/>
      <c r="Y93" s="2"/>
      <c r="Z93" s="2"/>
      <c r="AA93" s="2"/>
    </row>
    <row r="94" spans="1:27" ht="15.5">
      <c r="A94" s="48"/>
      <c r="B94" s="49" t="s">
        <v>176</v>
      </c>
      <c r="C94" s="25" t="s">
        <v>607</v>
      </c>
      <c r="D94" s="50"/>
      <c r="E94" s="50">
        <v>1</v>
      </c>
      <c r="F94" s="62" t="s">
        <v>77</v>
      </c>
      <c r="G94" s="51">
        <f>$G$16</f>
        <v>2.2000000000000002</v>
      </c>
      <c r="H94" s="1"/>
      <c r="I94" s="29"/>
      <c r="J94" s="30"/>
      <c r="K94" s="1"/>
      <c r="L94" s="29"/>
      <c r="M94" s="29"/>
      <c r="N94" s="31"/>
      <c r="O94" s="32"/>
      <c r="P94" s="33"/>
      <c r="Q94" s="33"/>
      <c r="R94" s="33"/>
      <c r="S94" s="33"/>
      <c r="T94" s="33"/>
      <c r="U94" s="33"/>
      <c r="V94" s="33"/>
      <c r="W94" s="2"/>
      <c r="X94" s="2"/>
      <c r="Y94" s="2"/>
      <c r="Z94" s="2"/>
      <c r="AA94" s="2"/>
    </row>
    <row r="95" spans="1:27" ht="15.5">
      <c r="A95" s="34"/>
      <c r="B95" s="52">
        <f>G93</f>
        <v>4.5100000000000007</v>
      </c>
      <c r="C95" s="25" t="s">
        <v>177</v>
      </c>
      <c r="D95" s="50">
        <v>1</v>
      </c>
      <c r="E95" s="50">
        <v>1</v>
      </c>
      <c r="F95" s="27" t="s">
        <v>178</v>
      </c>
      <c r="G95" s="51">
        <v>0.2</v>
      </c>
      <c r="H95" s="1"/>
      <c r="I95" s="29"/>
      <c r="J95" s="30"/>
      <c r="K95" s="1"/>
      <c r="L95" s="29"/>
      <c r="M95" s="29"/>
      <c r="N95" s="31"/>
      <c r="O95" s="32"/>
      <c r="P95" s="33"/>
      <c r="Q95" s="33"/>
      <c r="R95" s="33"/>
      <c r="S95" s="33"/>
      <c r="T95" s="33"/>
      <c r="U95" s="33"/>
      <c r="V95" s="33"/>
      <c r="W95" s="2"/>
      <c r="X95" s="2"/>
      <c r="Y95" s="2"/>
      <c r="Z95" s="2"/>
      <c r="AA95" s="2"/>
    </row>
    <row r="96" spans="1:27" ht="15.5">
      <c r="A96" s="5"/>
      <c r="B96" s="63" t="s">
        <v>179</v>
      </c>
      <c r="C96" s="25" t="s">
        <v>617</v>
      </c>
      <c r="D96" s="50">
        <v>0</v>
      </c>
      <c r="E96" s="50">
        <v>1</v>
      </c>
      <c r="F96" s="78"/>
      <c r="G96" s="51">
        <v>0</v>
      </c>
      <c r="H96" s="1"/>
      <c r="I96" s="29"/>
      <c r="J96" s="30"/>
      <c r="K96" s="1"/>
      <c r="L96" s="29"/>
      <c r="M96" s="29"/>
      <c r="N96" s="31"/>
      <c r="O96" s="32"/>
      <c r="P96" s="33"/>
      <c r="Q96" s="33"/>
      <c r="R96" s="33"/>
      <c r="S96" s="33"/>
      <c r="T96" s="33"/>
      <c r="U96" s="33"/>
      <c r="V96" s="33"/>
      <c r="W96" s="2"/>
      <c r="X96" s="2"/>
      <c r="Y96" s="2"/>
      <c r="Z96" s="2"/>
      <c r="AA96" s="2"/>
    </row>
    <row r="97" spans="1:27" ht="15.5">
      <c r="A97" s="54"/>
      <c r="B97" s="55"/>
      <c r="C97" s="25" t="s">
        <v>616</v>
      </c>
      <c r="D97" s="50">
        <v>0</v>
      </c>
      <c r="E97" s="50">
        <v>1</v>
      </c>
      <c r="F97" s="56" t="s">
        <v>180</v>
      </c>
      <c r="G97" s="51">
        <v>0.1</v>
      </c>
      <c r="H97" s="1"/>
      <c r="I97" s="29"/>
      <c r="J97" s="30"/>
      <c r="K97" s="1"/>
      <c r="L97" s="29"/>
      <c r="M97" s="29"/>
      <c r="N97" s="31"/>
      <c r="O97" s="32"/>
      <c r="P97" s="33"/>
      <c r="Q97" s="33"/>
      <c r="R97" s="33"/>
      <c r="S97" s="33"/>
      <c r="T97" s="33"/>
      <c r="U97" s="33"/>
      <c r="V97" s="33"/>
      <c r="W97" s="2"/>
      <c r="X97" s="2"/>
      <c r="Y97" s="2"/>
      <c r="Z97" s="2"/>
      <c r="AA97" s="2"/>
    </row>
    <row r="98" spans="1:27" ht="15.5">
      <c r="A98" s="54"/>
      <c r="B98" s="55"/>
      <c r="C98" s="25" t="s">
        <v>608</v>
      </c>
      <c r="D98" s="50">
        <v>0</v>
      </c>
      <c r="E98" s="50">
        <v>3</v>
      </c>
      <c r="F98" s="56" t="s">
        <v>73</v>
      </c>
      <c r="G98" s="51">
        <v>0.2</v>
      </c>
      <c r="H98" s="1"/>
      <c r="I98" s="29"/>
      <c r="J98" s="30"/>
      <c r="K98" s="1"/>
      <c r="L98" s="29"/>
      <c r="M98" s="29"/>
      <c r="N98" s="31"/>
      <c r="O98" s="32"/>
      <c r="P98" s="33"/>
      <c r="Q98" s="33"/>
      <c r="R98" s="33"/>
      <c r="S98" s="33"/>
      <c r="T98" s="33"/>
      <c r="U98" s="33"/>
      <c r="V98" s="33"/>
      <c r="W98" s="2"/>
      <c r="X98" s="2"/>
      <c r="Y98" s="2"/>
      <c r="Z98" s="2"/>
      <c r="AA98" s="2"/>
    </row>
    <row r="99" spans="1:27" ht="15.5">
      <c r="A99" s="54"/>
      <c r="B99" s="57"/>
      <c r="C99" s="64" t="s">
        <v>64</v>
      </c>
      <c r="D99" s="65">
        <v>0</v>
      </c>
      <c r="E99" s="65">
        <v>3</v>
      </c>
      <c r="F99" s="66" t="s">
        <v>65</v>
      </c>
      <c r="G99" s="67">
        <v>0.47</v>
      </c>
      <c r="H99" s="1"/>
      <c r="I99" s="29"/>
      <c r="J99" s="30"/>
      <c r="K99" s="1"/>
      <c r="L99" s="29"/>
      <c r="M99" s="29"/>
      <c r="N99" s="31"/>
      <c r="O99" s="32"/>
      <c r="P99" s="33"/>
      <c r="Q99" s="33"/>
      <c r="R99" s="33"/>
      <c r="S99" s="33"/>
      <c r="T99" s="33"/>
      <c r="U99" s="33"/>
      <c r="V99" s="33"/>
      <c r="W99" s="2"/>
      <c r="X99" s="2"/>
      <c r="Y99" s="2"/>
      <c r="Z99" s="2"/>
      <c r="AA99" s="2"/>
    </row>
    <row r="100" spans="1:27" ht="15.5">
      <c r="A100" s="11">
        <v>19</v>
      </c>
      <c r="B100" s="12" t="s">
        <v>181</v>
      </c>
      <c r="C100" s="13"/>
      <c r="D100" s="13"/>
      <c r="E100" s="13"/>
      <c r="F100" s="14"/>
      <c r="G100" s="15">
        <f>E101*G101+E102*G102+E103*G103+E104*G104+E105*G105+E106*G106</f>
        <v>4.6100000000000003</v>
      </c>
      <c r="H100" s="41">
        <v>0</v>
      </c>
      <c r="I100" s="41">
        <v>0</v>
      </c>
      <c r="J100" s="42">
        <v>1</v>
      </c>
      <c r="K100" s="43">
        <v>0</v>
      </c>
      <c r="L100" s="44">
        <v>0</v>
      </c>
      <c r="M100" s="44">
        <v>0</v>
      </c>
      <c r="N100" s="45">
        <v>0</v>
      </c>
      <c r="O100" s="46">
        <v>1</v>
      </c>
      <c r="P100" s="47">
        <v>2</v>
      </c>
      <c r="Q100" s="47">
        <v>0</v>
      </c>
      <c r="R100" s="47">
        <v>0</v>
      </c>
      <c r="S100" s="47">
        <v>0</v>
      </c>
      <c r="T100" s="47">
        <v>0</v>
      </c>
      <c r="U100" s="47">
        <v>0</v>
      </c>
      <c r="V100" s="47">
        <v>1</v>
      </c>
      <c r="W100" s="2"/>
      <c r="X100" s="2"/>
      <c r="Y100" s="2"/>
      <c r="Z100" s="2"/>
      <c r="AA100" s="2"/>
    </row>
    <row r="101" spans="1:27" ht="15.5">
      <c r="A101" s="48"/>
      <c r="B101" s="49" t="s">
        <v>182</v>
      </c>
      <c r="C101" s="25" t="s">
        <v>607</v>
      </c>
      <c r="D101" s="50"/>
      <c r="E101" s="50">
        <v>1</v>
      </c>
      <c r="F101" s="62" t="s">
        <v>77</v>
      </c>
      <c r="G101" s="51">
        <f>$G$16</f>
        <v>2.2000000000000002</v>
      </c>
      <c r="H101" s="1"/>
      <c r="I101" s="29"/>
      <c r="J101" s="30"/>
      <c r="K101" s="1"/>
      <c r="L101" s="29"/>
      <c r="M101" s="29"/>
      <c r="N101" s="31"/>
      <c r="O101" s="32"/>
      <c r="P101" s="33"/>
      <c r="Q101" s="33"/>
      <c r="R101" s="33"/>
      <c r="S101" s="33"/>
      <c r="T101" s="33"/>
      <c r="U101" s="33"/>
      <c r="V101" s="33"/>
      <c r="W101" s="2"/>
      <c r="X101" s="2"/>
      <c r="Y101" s="2"/>
      <c r="Z101" s="2"/>
      <c r="AA101" s="2"/>
    </row>
    <row r="102" spans="1:27" ht="15.5">
      <c r="A102" s="34"/>
      <c r="B102" s="52">
        <f>G100</f>
        <v>4.6100000000000003</v>
      </c>
      <c r="C102" s="25" t="s">
        <v>183</v>
      </c>
      <c r="D102" s="50">
        <v>1</v>
      </c>
      <c r="E102" s="50">
        <v>1</v>
      </c>
      <c r="F102" s="27" t="s">
        <v>184</v>
      </c>
      <c r="G102" s="51">
        <v>0.3</v>
      </c>
      <c r="H102" s="1"/>
      <c r="I102" s="29"/>
      <c r="J102" s="30"/>
      <c r="K102" s="1"/>
      <c r="L102" s="29"/>
      <c r="M102" s="29"/>
      <c r="N102" s="31"/>
      <c r="O102" s="32"/>
      <c r="P102" s="33"/>
      <c r="Q102" s="33"/>
      <c r="R102" s="33"/>
      <c r="S102" s="33"/>
      <c r="T102" s="33"/>
      <c r="U102" s="33"/>
      <c r="V102" s="33"/>
      <c r="W102" s="2"/>
      <c r="X102" s="2"/>
      <c r="Y102" s="2"/>
      <c r="Z102" s="2"/>
      <c r="AA102" s="2"/>
    </row>
    <row r="103" spans="1:27" ht="15.5">
      <c r="A103" s="79"/>
      <c r="B103" s="79" t="s">
        <v>185</v>
      </c>
      <c r="C103" s="25" t="s">
        <v>617</v>
      </c>
      <c r="D103" s="50">
        <v>0</v>
      </c>
      <c r="E103" s="50">
        <v>1</v>
      </c>
      <c r="F103" s="78"/>
      <c r="G103" s="51">
        <v>0</v>
      </c>
      <c r="H103" s="1"/>
      <c r="I103" s="29"/>
      <c r="J103" s="30"/>
      <c r="K103" s="1"/>
      <c r="L103" s="29"/>
      <c r="M103" s="29"/>
      <c r="N103" s="31"/>
      <c r="O103" s="32"/>
      <c r="P103" s="33"/>
      <c r="Q103" s="33"/>
      <c r="R103" s="33"/>
      <c r="S103" s="33"/>
      <c r="T103" s="33"/>
      <c r="U103" s="33"/>
      <c r="V103" s="33"/>
      <c r="W103" s="2"/>
      <c r="X103" s="2"/>
      <c r="Y103" s="2"/>
      <c r="Z103" s="2"/>
      <c r="AA103" s="2"/>
    </row>
    <row r="104" spans="1:27" ht="15.5">
      <c r="A104" s="54"/>
      <c r="B104" s="55"/>
      <c r="C104" s="25" t="s">
        <v>616</v>
      </c>
      <c r="D104" s="50">
        <v>0</v>
      </c>
      <c r="E104" s="50">
        <v>1</v>
      </c>
      <c r="F104" s="56" t="s">
        <v>180</v>
      </c>
      <c r="G104" s="51">
        <v>0.1</v>
      </c>
      <c r="H104" s="1"/>
      <c r="I104" s="29"/>
      <c r="J104" s="30"/>
      <c r="K104" s="1"/>
      <c r="L104" s="29"/>
      <c r="M104" s="29"/>
      <c r="N104" s="31"/>
      <c r="O104" s="32"/>
      <c r="P104" s="33"/>
      <c r="Q104" s="33"/>
      <c r="R104" s="33"/>
      <c r="S104" s="33"/>
      <c r="T104" s="33"/>
      <c r="U104" s="33"/>
      <c r="V104" s="33"/>
      <c r="W104" s="2"/>
      <c r="X104" s="2"/>
      <c r="Y104" s="2"/>
      <c r="Z104" s="2"/>
      <c r="AA104" s="2"/>
    </row>
    <row r="105" spans="1:27" ht="15.5">
      <c r="A105" s="54"/>
      <c r="B105" s="55"/>
      <c r="C105" s="25" t="s">
        <v>608</v>
      </c>
      <c r="D105" s="50">
        <v>0</v>
      </c>
      <c r="E105" s="50">
        <v>3</v>
      </c>
      <c r="F105" s="56" t="s">
        <v>73</v>
      </c>
      <c r="G105" s="51">
        <v>0.2</v>
      </c>
      <c r="H105" s="1"/>
      <c r="I105" s="29"/>
      <c r="J105" s="30"/>
      <c r="K105" s="1"/>
      <c r="L105" s="29"/>
      <c r="M105" s="29"/>
      <c r="N105" s="31"/>
      <c r="O105" s="32"/>
      <c r="P105" s="33"/>
      <c r="Q105" s="33"/>
      <c r="R105" s="33"/>
      <c r="S105" s="33"/>
      <c r="T105" s="33"/>
      <c r="U105" s="33"/>
      <c r="V105" s="33"/>
      <c r="W105" s="2"/>
      <c r="X105" s="2"/>
      <c r="Y105" s="2"/>
      <c r="Z105" s="2"/>
      <c r="AA105" s="2"/>
    </row>
    <row r="106" spans="1:27" ht="15.5">
      <c r="A106" s="54"/>
      <c r="B106" s="57"/>
      <c r="C106" s="64" t="s">
        <v>64</v>
      </c>
      <c r="D106" s="65">
        <v>0</v>
      </c>
      <c r="E106" s="65">
        <v>3</v>
      </c>
      <c r="F106" s="66" t="s">
        <v>65</v>
      </c>
      <c r="G106" s="67">
        <v>0.47</v>
      </c>
      <c r="H106" s="1"/>
      <c r="I106" s="29"/>
      <c r="J106" s="30"/>
      <c r="K106" s="1"/>
      <c r="L106" s="29"/>
      <c r="M106" s="29"/>
      <c r="N106" s="31"/>
      <c r="O106" s="32"/>
      <c r="P106" s="33"/>
      <c r="Q106" s="33"/>
      <c r="R106" s="33"/>
      <c r="S106" s="33"/>
      <c r="T106" s="33"/>
      <c r="U106" s="33"/>
      <c r="V106" s="33"/>
      <c r="W106" s="2"/>
      <c r="X106" s="2"/>
      <c r="Y106" s="2"/>
      <c r="Z106" s="2"/>
      <c r="AA106" s="2"/>
    </row>
    <row r="107" spans="1:27" ht="15.5">
      <c r="A107" s="11">
        <v>20</v>
      </c>
      <c r="B107" s="12" t="s">
        <v>186</v>
      </c>
      <c r="C107" s="13"/>
      <c r="D107" s="13"/>
      <c r="E107" s="13"/>
      <c r="F107" s="40"/>
      <c r="G107" s="15">
        <f>E108*G108+E109*G109+E110*G110+E111*G111+E112*G112</f>
        <v>33.700000000000003</v>
      </c>
      <c r="H107" s="41">
        <v>0</v>
      </c>
      <c r="I107" s="41">
        <v>0</v>
      </c>
      <c r="J107" s="42">
        <v>1</v>
      </c>
      <c r="K107" s="43">
        <v>2</v>
      </c>
      <c r="L107" s="44">
        <v>1</v>
      </c>
      <c r="M107" s="44">
        <v>1</v>
      </c>
      <c r="N107" s="45">
        <v>1</v>
      </c>
      <c r="O107" s="46">
        <v>1</v>
      </c>
      <c r="P107" s="47">
        <v>1</v>
      </c>
      <c r="Q107" s="47">
        <v>1</v>
      </c>
      <c r="R107" s="47">
        <v>0</v>
      </c>
      <c r="S107" s="47">
        <v>0</v>
      </c>
      <c r="T107" s="47">
        <v>0</v>
      </c>
      <c r="U107" s="47">
        <v>0</v>
      </c>
      <c r="V107" s="47">
        <v>1</v>
      </c>
      <c r="W107" s="2"/>
      <c r="X107" s="2"/>
      <c r="Y107" s="2"/>
      <c r="Z107" s="2"/>
      <c r="AA107" s="2"/>
    </row>
    <row r="108" spans="1:27" ht="15.5">
      <c r="A108" s="48"/>
      <c r="B108" s="49" t="s">
        <v>187</v>
      </c>
      <c r="C108" s="25" t="s">
        <v>607</v>
      </c>
      <c r="D108" s="50"/>
      <c r="E108" s="50">
        <v>1</v>
      </c>
      <c r="F108" s="62" t="s">
        <v>77</v>
      </c>
      <c r="G108" s="51">
        <f>$G$16</f>
        <v>2.2000000000000002</v>
      </c>
      <c r="H108" s="1"/>
      <c r="I108" s="29"/>
      <c r="J108" s="30"/>
      <c r="K108" s="1"/>
      <c r="L108" s="29"/>
      <c r="M108" s="29"/>
      <c r="N108" s="31"/>
      <c r="O108" s="32"/>
      <c r="P108" s="33"/>
      <c r="Q108" s="33"/>
      <c r="R108" s="33"/>
      <c r="S108" s="33"/>
      <c r="T108" s="33"/>
      <c r="U108" s="33"/>
      <c r="V108" s="33"/>
      <c r="W108" s="2"/>
      <c r="X108" s="2"/>
      <c r="Y108" s="2"/>
      <c r="Z108" s="2"/>
      <c r="AA108" s="2"/>
    </row>
    <row r="109" spans="1:27" ht="15.5">
      <c r="A109" s="34"/>
      <c r="B109" s="52">
        <f>G107</f>
        <v>33.700000000000003</v>
      </c>
      <c r="C109" s="25" t="s">
        <v>188</v>
      </c>
      <c r="D109" s="50">
        <v>1</v>
      </c>
      <c r="E109" s="50">
        <v>1</v>
      </c>
      <c r="F109" s="27" t="s">
        <v>189</v>
      </c>
      <c r="G109" s="51">
        <v>0.3</v>
      </c>
      <c r="H109" s="1"/>
      <c r="I109" s="29"/>
      <c r="J109" s="30"/>
      <c r="K109" s="1"/>
      <c r="L109" s="29"/>
      <c r="M109" s="29"/>
      <c r="N109" s="31"/>
      <c r="O109" s="32"/>
      <c r="P109" s="33"/>
      <c r="Q109" s="33"/>
      <c r="R109" s="33"/>
      <c r="S109" s="33"/>
      <c r="T109" s="33"/>
      <c r="U109" s="33"/>
      <c r="V109" s="33"/>
      <c r="W109" s="2"/>
      <c r="X109" s="2"/>
      <c r="Y109" s="2"/>
      <c r="Z109" s="2"/>
      <c r="AA109" s="2"/>
    </row>
    <row r="110" spans="1:27" ht="15.5">
      <c r="A110" s="5"/>
      <c r="B110" s="63" t="s">
        <v>190</v>
      </c>
      <c r="C110" s="25" t="s">
        <v>191</v>
      </c>
      <c r="D110" s="50">
        <v>0</v>
      </c>
      <c r="E110" s="50">
        <v>1</v>
      </c>
      <c r="F110" s="56" t="s">
        <v>192</v>
      </c>
      <c r="G110" s="51">
        <v>27</v>
      </c>
      <c r="H110" s="1"/>
      <c r="I110" s="29"/>
      <c r="J110" s="30"/>
      <c r="K110" s="1"/>
      <c r="L110" s="29"/>
      <c r="M110" s="29"/>
      <c r="N110" s="31"/>
      <c r="O110" s="32"/>
      <c r="P110" s="33"/>
      <c r="Q110" s="33"/>
      <c r="R110" s="33"/>
      <c r="S110" s="33"/>
      <c r="T110" s="33"/>
      <c r="U110" s="33"/>
      <c r="V110" s="33"/>
      <c r="W110" s="2"/>
      <c r="X110" s="2"/>
      <c r="Y110" s="2"/>
      <c r="Z110" s="2"/>
      <c r="AA110" s="2"/>
    </row>
    <row r="111" spans="1:27" ht="15.5">
      <c r="A111" s="54"/>
      <c r="B111" s="55"/>
      <c r="C111" s="25" t="s">
        <v>193</v>
      </c>
      <c r="D111" s="50">
        <v>0</v>
      </c>
      <c r="E111" s="50">
        <v>1</v>
      </c>
      <c r="F111" s="56" t="s">
        <v>194</v>
      </c>
      <c r="G111" s="51">
        <v>4</v>
      </c>
      <c r="H111" s="1"/>
      <c r="I111" s="29"/>
      <c r="J111" s="30"/>
      <c r="K111" s="1"/>
      <c r="L111" s="29"/>
      <c r="M111" s="29"/>
      <c r="N111" s="31"/>
      <c r="O111" s="32"/>
      <c r="P111" s="33"/>
      <c r="Q111" s="33"/>
      <c r="R111" s="33"/>
      <c r="S111" s="33"/>
      <c r="T111" s="33"/>
      <c r="U111" s="33"/>
      <c r="V111" s="33"/>
      <c r="W111" s="2"/>
      <c r="X111" s="2"/>
      <c r="Y111" s="2"/>
      <c r="Z111" s="2"/>
      <c r="AA111" s="2"/>
    </row>
    <row r="112" spans="1:27" ht="15.5">
      <c r="A112" s="54"/>
      <c r="B112" s="57"/>
      <c r="C112" s="64" t="s">
        <v>107</v>
      </c>
      <c r="D112" s="65">
        <v>0</v>
      </c>
      <c r="E112" s="65">
        <v>2</v>
      </c>
      <c r="F112" s="69" t="s">
        <v>108</v>
      </c>
      <c r="G112" s="67">
        <v>0.1</v>
      </c>
      <c r="H112" s="1"/>
      <c r="I112" s="29"/>
      <c r="J112" s="30"/>
      <c r="K112" s="1"/>
      <c r="L112" s="29"/>
      <c r="M112" s="29"/>
      <c r="N112" s="31"/>
      <c r="O112" s="32"/>
      <c r="P112" s="33"/>
      <c r="Q112" s="33"/>
      <c r="R112" s="33"/>
      <c r="S112" s="33"/>
      <c r="T112" s="33"/>
      <c r="U112" s="33"/>
      <c r="V112" s="33"/>
      <c r="W112" s="2"/>
      <c r="X112" s="2"/>
      <c r="Y112" s="2"/>
      <c r="Z112" s="2"/>
      <c r="AA112" s="2"/>
    </row>
    <row r="113" spans="1:27" ht="15.5">
      <c r="A113" s="11">
        <v>21</v>
      </c>
      <c r="B113" s="12" t="s">
        <v>195</v>
      </c>
      <c r="C113" s="13"/>
      <c r="D113" s="13"/>
      <c r="E113" s="13"/>
      <c r="F113" s="14"/>
      <c r="G113" s="15">
        <f>E114*G114+E115*G115+E116*G116+E117*G117+E118*G118+E119*G119+E120*G120+E121*G121+E122*G122+E123*G123+E124*G124</f>
        <v>21.75</v>
      </c>
      <c r="H113" s="41">
        <v>0</v>
      </c>
      <c r="I113" s="41">
        <v>0</v>
      </c>
      <c r="J113" s="42">
        <v>1</v>
      </c>
      <c r="K113" s="43">
        <v>0</v>
      </c>
      <c r="L113" s="44">
        <v>0</v>
      </c>
      <c r="M113" s="44">
        <v>0</v>
      </c>
      <c r="N113" s="45">
        <v>0</v>
      </c>
      <c r="O113" s="46">
        <v>1</v>
      </c>
      <c r="P113" s="47">
        <v>0</v>
      </c>
      <c r="Q113" s="47">
        <v>0</v>
      </c>
      <c r="R113" s="47">
        <v>0</v>
      </c>
      <c r="S113" s="47">
        <v>0</v>
      </c>
      <c r="T113" s="47">
        <v>0</v>
      </c>
      <c r="U113" s="47">
        <v>0</v>
      </c>
      <c r="V113" s="47">
        <v>0</v>
      </c>
      <c r="W113" s="2"/>
      <c r="X113" s="2"/>
      <c r="Y113" s="2"/>
      <c r="Z113" s="2"/>
      <c r="AA113" s="2"/>
    </row>
    <row r="114" spans="1:27" ht="15.5">
      <c r="A114" s="48"/>
      <c r="B114" s="49" t="s">
        <v>196</v>
      </c>
      <c r="C114" s="25" t="s">
        <v>197</v>
      </c>
      <c r="D114" s="50">
        <v>1</v>
      </c>
      <c r="E114" s="50">
        <v>1</v>
      </c>
      <c r="F114" s="27" t="s">
        <v>198</v>
      </c>
      <c r="G114" s="51">
        <v>0.2</v>
      </c>
      <c r="H114" s="1"/>
      <c r="I114" s="29"/>
      <c r="J114" s="30"/>
      <c r="K114" s="1"/>
      <c r="L114" s="29"/>
      <c r="M114" s="29"/>
      <c r="N114" s="31"/>
      <c r="O114" s="32"/>
      <c r="P114" s="33"/>
      <c r="Q114" s="33"/>
      <c r="R114" s="33"/>
      <c r="S114" s="33"/>
      <c r="T114" s="33"/>
      <c r="U114" s="33"/>
      <c r="V114" s="33"/>
      <c r="W114" s="2"/>
      <c r="X114" s="2"/>
      <c r="Y114" s="2"/>
      <c r="Z114" s="2"/>
      <c r="AA114" s="2"/>
    </row>
    <row r="115" spans="1:27" ht="15.5">
      <c r="A115" s="34"/>
      <c r="B115" s="52">
        <f>G113</f>
        <v>21.75</v>
      </c>
      <c r="C115" s="25" t="s">
        <v>199</v>
      </c>
      <c r="D115" s="50">
        <v>1</v>
      </c>
      <c r="E115" s="50">
        <v>1</v>
      </c>
      <c r="F115" s="27" t="s">
        <v>200</v>
      </c>
      <c r="G115" s="51">
        <v>0.5</v>
      </c>
      <c r="H115" s="1"/>
      <c r="I115" s="29"/>
      <c r="J115" s="30"/>
      <c r="K115" s="1"/>
      <c r="L115" s="29"/>
      <c r="M115" s="29"/>
      <c r="N115" s="31"/>
      <c r="O115" s="32"/>
      <c r="P115" s="33"/>
      <c r="Q115" s="33"/>
      <c r="R115" s="33"/>
      <c r="S115" s="33"/>
      <c r="T115" s="33"/>
      <c r="U115" s="33"/>
      <c r="V115" s="33"/>
      <c r="W115" s="2"/>
      <c r="X115" s="2"/>
      <c r="Y115" s="2"/>
      <c r="Z115" s="2"/>
      <c r="AA115" s="2"/>
    </row>
    <row r="116" spans="1:27" ht="15.5">
      <c r="A116" s="5"/>
      <c r="B116" s="63" t="s">
        <v>201</v>
      </c>
      <c r="C116" s="25" t="s">
        <v>202</v>
      </c>
      <c r="D116" s="50">
        <v>1</v>
      </c>
      <c r="E116" s="50">
        <v>1</v>
      </c>
      <c r="F116" s="27" t="s">
        <v>203</v>
      </c>
      <c r="G116" s="51">
        <v>0</v>
      </c>
      <c r="H116" s="1"/>
      <c r="I116" s="29"/>
      <c r="J116" s="30"/>
      <c r="K116" s="1"/>
      <c r="L116" s="29"/>
      <c r="M116" s="29"/>
      <c r="N116" s="31"/>
      <c r="O116" s="32"/>
      <c r="P116" s="33"/>
      <c r="Q116" s="33"/>
      <c r="R116" s="33"/>
      <c r="S116" s="33"/>
      <c r="T116" s="33"/>
      <c r="U116" s="33"/>
      <c r="V116" s="33"/>
      <c r="W116" s="2"/>
      <c r="X116" s="2"/>
      <c r="Y116" s="2"/>
      <c r="Z116" s="2"/>
      <c r="AA116" s="2"/>
    </row>
    <row r="117" spans="1:27" ht="15.5">
      <c r="A117" s="54"/>
      <c r="B117" s="55"/>
      <c r="C117" s="25" t="s">
        <v>608</v>
      </c>
      <c r="D117" s="50">
        <v>0</v>
      </c>
      <c r="E117" s="50">
        <v>6</v>
      </c>
      <c r="F117" s="56" t="s">
        <v>73</v>
      </c>
      <c r="G117" s="51">
        <v>0.2</v>
      </c>
      <c r="H117" s="1"/>
      <c r="I117" s="29"/>
      <c r="J117" s="30"/>
      <c r="K117" s="1"/>
      <c r="L117" s="29"/>
      <c r="M117" s="29"/>
      <c r="N117" s="31"/>
      <c r="O117" s="32"/>
      <c r="P117" s="33"/>
      <c r="Q117" s="33"/>
      <c r="R117" s="33"/>
      <c r="S117" s="33"/>
      <c r="T117" s="33"/>
      <c r="U117" s="33"/>
      <c r="V117" s="33"/>
      <c r="W117" s="2"/>
      <c r="X117" s="2"/>
      <c r="Y117" s="2"/>
      <c r="Z117" s="2"/>
      <c r="AA117" s="2"/>
    </row>
    <row r="118" spans="1:27" ht="15.5">
      <c r="A118" s="54"/>
      <c r="B118" s="55"/>
      <c r="C118" s="25" t="s">
        <v>618</v>
      </c>
      <c r="D118" s="50">
        <v>0</v>
      </c>
      <c r="E118" s="50">
        <v>1</v>
      </c>
      <c r="F118" s="69" t="s">
        <v>108</v>
      </c>
      <c r="G118" s="51">
        <v>0.1</v>
      </c>
      <c r="H118" s="1"/>
      <c r="I118" s="29"/>
      <c r="J118" s="30"/>
      <c r="K118" s="1"/>
      <c r="L118" s="29"/>
      <c r="M118" s="29"/>
      <c r="N118" s="31"/>
      <c r="O118" s="32"/>
      <c r="P118" s="33"/>
      <c r="Q118" s="33"/>
      <c r="R118" s="33"/>
      <c r="S118" s="33"/>
      <c r="T118" s="33"/>
      <c r="U118" s="33"/>
      <c r="V118" s="33"/>
      <c r="W118" s="2"/>
      <c r="X118" s="2"/>
      <c r="Y118" s="2"/>
      <c r="Z118" s="2"/>
      <c r="AA118" s="2"/>
    </row>
    <row r="119" spans="1:27" ht="15.5">
      <c r="A119" s="54"/>
      <c r="B119" s="55"/>
      <c r="C119" s="25" t="s">
        <v>617</v>
      </c>
      <c r="D119" s="50">
        <v>0</v>
      </c>
      <c r="E119" s="50">
        <v>1</v>
      </c>
      <c r="F119" s="78"/>
      <c r="G119" s="51">
        <v>0</v>
      </c>
      <c r="H119" s="1"/>
      <c r="I119" s="29"/>
      <c r="J119" s="30"/>
      <c r="K119" s="1"/>
      <c r="L119" s="29"/>
      <c r="M119" s="29"/>
      <c r="N119" s="31"/>
      <c r="O119" s="32"/>
      <c r="P119" s="33"/>
      <c r="Q119" s="33"/>
      <c r="R119" s="33"/>
      <c r="S119" s="33"/>
      <c r="T119" s="33"/>
      <c r="U119" s="33"/>
      <c r="V119" s="33"/>
      <c r="W119" s="2"/>
      <c r="X119" s="2"/>
      <c r="Y119" s="2"/>
      <c r="Z119" s="2"/>
      <c r="AA119" s="2"/>
    </row>
    <row r="120" spans="1:27" ht="15.5">
      <c r="A120" s="54"/>
      <c r="B120" s="55"/>
      <c r="C120" s="25" t="s">
        <v>204</v>
      </c>
      <c r="D120" s="50">
        <v>1</v>
      </c>
      <c r="E120" s="50">
        <v>1</v>
      </c>
      <c r="F120" s="27" t="s">
        <v>205</v>
      </c>
      <c r="G120" s="51">
        <v>0</v>
      </c>
      <c r="H120" s="1"/>
      <c r="I120" s="29"/>
      <c r="J120" s="30"/>
      <c r="K120" s="1"/>
      <c r="L120" s="29"/>
      <c r="M120" s="29"/>
      <c r="N120" s="31"/>
      <c r="O120" s="32"/>
      <c r="P120" s="33"/>
      <c r="Q120" s="33"/>
      <c r="R120" s="33"/>
      <c r="S120" s="33"/>
      <c r="T120" s="33"/>
      <c r="U120" s="33"/>
      <c r="V120" s="33"/>
      <c r="W120" s="2"/>
      <c r="X120" s="2"/>
      <c r="Y120" s="2"/>
      <c r="Z120" s="2"/>
      <c r="AA120" s="2"/>
    </row>
    <row r="121" spans="1:27" ht="15.5">
      <c r="A121" s="54"/>
      <c r="B121" s="55"/>
      <c r="C121" s="25" t="s">
        <v>110</v>
      </c>
      <c r="D121" s="50">
        <v>0</v>
      </c>
      <c r="E121" s="50">
        <v>1</v>
      </c>
      <c r="F121" s="56" t="s">
        <v>111</v>
      </c>
      <c r="G121" s="51">
        <v>8</v>
      </c>
      <c r="H121" s="1"/>
      <c r="I121" s="29"/>
      <c r="J121" s="30"/>
      <c r="K121" s="1"/>
      <c r="L121" s="29"/>
      <c r="M121" s="29"/>
      <c r="N121" s="31"/>
      <c r="O121" s="32"/>
      <c r="P121" s="33"/>
      <c r="Q121" s="33"/>
      <c r="R121" s="33"/>
      <c r="S121" s="33"/>
      <c r="T121" s="33"/>
      <c r="U121" s="33"/>
      <c r="V121" s="33"/>
      <c r="W121" s="2"/>
      <c r="X121" s="2"/>
      <c r="Y121" s="2"/>
      <c r="Z121" s="2"/>
      <c r="AA121" s="2"/>
    </row>
    <row r="122" spans="1:27" ht="15.5">
      <c r="A122" s="54"/>
      <c r="B122" s="55"/>
      <c r="C122" s="25" t="s">
        <v>206</v>
      </c>
      <c r="D122" s="50">
        <v>0</v>
      </c>
      <c r="E122" s="50">
        <v>1</v>
      </c>
      <c r="F122" s="56" t="s">
        <v>207</v>
      </c>
      <c r="G122" s="51">
        <v>5.35</v>
      </c>
      <c r="H122" s="1"/>
      <c r="I122" s="29"/>
      <c r="J122" s="30"/>
      <c r="K122" s="1"/>
      <c r="L122" s="29"/>
      <c r="M122" s="29"/>
      <c r="N122" s="31"/>
      <c r="O122" s="32"/>
      <c r="P122" s="33"/>
      <c r="Q122" s="33"/>
      <c r="R122" s="33"/>
      <c r="S122" s="33"/>
      <c r="T122" s="33"/>
      <c r="U122" s="33"/>
      <c r="V122" s="33"/>
      <c r="W122" s="2"/>
      <c r="X122" s="2"/>
      <c r="Y122" s="2"/>
      <c r="Z122" s="2"/>
      <c r="AA122" s="2"/>
    </row>
    <row r="123" spans="1:27" ht="15.5">
      <c r="A123" s="54"/>
      <c r="B123" s="55"/>
      <c r="C123" s="25" t="s">
        <v>112</v>
      </c>
      <c r="D123" s="50">
        <v>0</v>
      </c>
      <c r="E123" s="50">
        <v>6</v>
      </c>
      <c r="F123" s="56" t="s">
        <v>113</v>
      </c>
      <c r="G123" s="51">
        <v>0.6</v>
      </c>
      <c r="H123" s="1"/>
      <c r="I123" s="29"/>
      <c r="J123" s="30"/>
      <c r="K123" s="1"/>
      <c r="L123" s="29"/>
      <c r="M123" s="29"/>
      <c r="N123" s="31"/>
      <c r="O123" s="32"/>
      <c r="P123" s="33"/>
      <c r="Q123" s="33"/>
      <c r="R123" s="33"/>
      <c r="S123" s="33"/>
      <c r="T123" s="33"/>
      <c r="U123" s="33"/>
      <c r="V123" s="33"/>
      <c r="W123" s="2"/>
      <c r="X123" s="2"/>
      <c r="Y123" s="2"/>
      <c r="Z123" s="2"/>
      <c r="AA123" s="2"/>
    </row>
    <row r="124" spans="1:27" ht="15.5">
      <c r="A124" s="54"/>
      <c r="B124" s="57"/>
      <c r="C124" s="64" t="s">
        <v>114</v>
      </c>
      <c r="D124" s="65">
        <v>0</v>
      </c>
      <c r="E124" s="65">
        <v>1</v>
      </c>
      <c r="F124" s="66" t="s">
        <v>115</v>
      </c>
      <c r="G124" s="67">
        <v>2.8</v>
      </c>
      <c r="H124" s="1"/>
      <c r="I124" s="29"/>
      <c r="J124" s="30"/>
      <c r="K124" s="1"/>
      <c r="L124" s="29"/>
      <c r="M124" s="29"/>
      <c r="N124" s="31"/>
      <c r="O124" s="32"/>
      <c r="P124" s="33"/>
      <c r="Q124" s="33"/>
      <c r="R124" s="33"/>
      <c r="S124" s="33"/>
      <c r="T124" s="33"/>
      <c r="U124" s="33"/>
      <c r="V124" s="33"/>
      <c r="W124" s="2"/>
      <c r="X124" s="2"/>
      <c r="Y124" s="2"/>
      <c r="Z124" s="2"/>
      <c r="AA124" s="2"/>
    </row>
    <row r="125" spans="1:27" ht="15.5">
      <c r="A125" s="11">
        <v>22</v>
      </c>
      <c r="B125" s="12" t="s">
        <v>208</v>
      </c>
      <c r="C125" s="13"/>
      <c r="D125" s="13"/>
      <c r="E125" s="13"/>
      <c r="F125" s="14"/>
      <c r="G125" s="15">
        <f>E126*G126+E127*G127+E128*G128</f>
        <v>2.5</v>
      </c>
      <c r="H125" s="41">
        <v>0</v>
      </c>
      <c r="I125" s="41">
        <v>5</v>
      </c>
      <c r="J125" s="42">
        <v>1</v>
      </c>
      <c r="K125" s="43">
        <v>1</v>
      </c>
      <c r="L125" s="44">
        <v>1</v>
      </c>
      <c r="M125" s="44">
        <v>0</v>
      </c>
      <c r="N125" s="45">
        <v>0</v>
      </c>
      <c r="O125" s="46">
        <v>0</v>
      </c>
      <c r="P125" s="47">
        <v>2</v>
      </c>
      <c r="Q125" s="47">
        <v>1</v>
      </c>
      <c r="R125" s="47">
        <v>1</v>
      </c>
      <c r="S125" s="47">
        <v>0</v>
      </c>
      <c r="T125" s="47">
        <v>0</v>
      </c>
      <c r="U125" s="47">
        <v>0</v>
      </c>
      <c r="V125" s="47">
        <v>2</v>
      </c>
      <c r="W125" s="2"/>
      <c r="X125" s="2"/>
      <c r="Y125" s="2"/>
      <c r="Z125" s="2"/>
      <c r="AA125" s="2"/>
    </row>
    <row r="126" spans="1:27" ht="15.5">
      <c r="A126" s="48"/>
      <c r="B126" s="49" t="s">
        <v>209</v>
      </c>
      <c r="C126" s="25" t="s">
        <v>607</v>
      </c>
      <c r="D126" s="50"/>
      <c r="E126" s="50">
        <v>1</v>
      </c>
      <c r="F126" s="62" t="s">
        <v>77</v>
      </c>
      <c r="G126" s="51">
        <f>$G$16</f>
        <v>2.2000000000000002</v>
      </c>
      <c r="H126" s="1"/>
      <c r="I126" s="29"/>
      <c r="J126" s="30"/>
      <c r="K126" s="1"/>
      <c r="L126" s="29"/>
      <c r="M126" s="29"/>
      <c r="N126" s="31"/>
      <c r="O126" s="32"/>
      <c r="P126" s="33"/>
      <c r="Q126" s="33"/>
      <c r="R126" s="33"/>
      <c r="S126" s="33"/>
      <c r="T126" s="33"/>
      <c r="U126" s="33"/>
      <c r="V126" s="33"/>
      <c r="W126" s="2"/>
      <c r="X126" s="2"/>
      <c r="Y126" s="2"/>
      <c r="Z126" s="2"/>
      <c r="AA126" s="2"/>
    </row>
    <row r="127" spans="1:27" ht="15.5">
      <c r="A127" s="34"/>
      <c r="B127" s="52">
        <f>G125</f>
        <v>2.5</v>
      </c>
      <c r="C127" s="25" t="s">
        <v>210</v>
      </c>
      <c r="D127" s="50">
        <v>1</v>
      </c>
      <c r="E127" s="50">
        <v>1</v>
      </c>
      <c r="F127" s="27" t="s">
        <v>211</v>
      </c>
      <c r="G127" s="51">
        <v>0.3</v>
      </c>
      <c r="H127" s="1"/>
      <c r="I127" s="29"/>
      <c r="J127" s="30"/>
      <c r="K127" s="1"/>
      <c r="L127" s="29"/>
      <c r="M127" s="29"/>
      <c r="N127" s="31"/>
      <c r="O127" s="32"/>
      <c r="P127" s="33"/>
      <c r="Q127" s="33"/>
      <c r="R127" s="33"/>
      <c r="S127" s="33"/>
      <c r="T127" s="33"/>
      <c r="U127" s="33"/>
      <c r="V127" s="33"/>
      <c r="W127" s="2"/>
      <c r="X127" s="2"/>
      <c r="Y127" s="2"/>
      <c r="Z127" s="2"/>
      <c r="AA127" s="2"/>
    </row>
    <row r="128" spans="1:27" ht="15.5">
      <c r="A128" s="5"/>
      <c r="B128" s="68" t="s">
        <v>212</v>
      </c>
      <c r="C128" s="64" t="s">
        <v>213</v>
      </c>
      <c r="D128" s="65">
        <v>1</v>
      </c>
      <c r="E128" s="65">
        <v>1</v>
      </c>
      <c r="F128" s="76" t="s">
        <v>214</v>
      </c>
      <c r="G128" s="67">
        <v>0</v>
      </c>
      <c r="H128" s="1"/>
      <c r="I128" s="29"/>
      <c r="J128" s="30"/>
      <c r="K128" s="1"/>
      <c r="L128" s="29"/>
      <c r="M128" s="29"/>
      <c r="N128" s="31"/>
      <c r="O128" s="32"/>
      <c r="P128" s="33"/>
      <c r="Q128" s="33"/>
      <c r="R128" s="33"/>
      <c r="S128" s="33"/>
      <c r="T128" s="33"/>
      <c r="U128" s="33"/>
      <c r="V128" s="33"/>
      <c r="W128" s="2"/>
      <c r="X128" s="2"/>
      <c r="Y128" s="2"/>
      <c r="Z128" s="2"/>
      <c r="AA128" s="2"/>
    </row>
    <row r="129" spans="1:27" ht="15.5">
      <c r="A129" s="11">
        <v>23</v>
      </c>
      <c r="B129" s="12" t="s">
        <v>215</v>
      </c>
      <c r="C129" s="13"/>
      <c r="D129" s="13"/>
      <c r="E129" s="13"/>
      <c r="F129" s="14"/>
      <c r="G129" s="15">
        <f>E130*G130+E131*G131+E132*G132</f>
        <v>1.4000000000000001</v>
      </c>
      <c r="H129" s="41">
        <v>0</v>
      </c>
      <c r="I129" s="41">
        <v>0</v>
      </c>
      <c r="J129" s="42">
        <v>1</v>
      </c>
      <c r="K129" s="43">
        <v>0</v>
      </c>
      <c r="L129" s="44">
        <v>0</v>
      </c>
      <c r="M129" s="44">
        <v>0</v>
      </c>
      <c r="N129" s="45">
        <v>0</v>
      </c>
      <c r="O129" s="46">
        <v>0</v>
      </c>
      <c r="P129" s="47">
        <v>0</v>
      </c>
      <c r="Q129" s="47">
        <v>0</v>
      </c>
      <c r="R129" s="47">
        <v>0</v>
      </c>
      <c r="S129" s="47">
        <v>0</v>
      </c>
      <c r="T129" s="47">
        <v>0</v>
      </c>
      <c r="U129" s="47">
        <v>0</v>
      </c>
      <c r="V129" s="47">
        <v>0</v>
      </c>
      <c r="W129" s="2"/>
      <c r="X129" s="2"/>
      <c r="Y129" s="2"/>
      <c r="Z129" s="2"/>
      <c r="AA129" s="2"/>
    </row>
    <row r="130" spans="1:27" ht="15.5">
      <c r="A130" s="48"/>
      <c r="B130" s="49" t="s">
        <v>209</v>
      </c>
      <c r="C130" s="25" t="s">
        <v>71</v>
      </c>
      <c r="D130" s="50">
        <v>1</v>
      </c>
      <c r="E130" s="50">
        <v>1</v>
      </c>
      <c r="F130" s="53" t="s">
        <v>72</v>
      </c>
      <c r="G130" s="51">
        <v>0.2</v>
      </c>
      <c r="H130" s="1"/>
      <c r="I130" s="29"/>
      <c r="J130" s="30"/>
      <c r="K130" s="1"/>
      <c r="L130" s="29"/>
      <c r="M130" s="29"/>
      <c r="N130" s="31"/>
      <c r="O130" s="32"/>
      <c r="P130" s="33"/>
      <c r="Q130" s="33"/>
      <c r="R130" s="33"/>
      <c r="S130" s="33"/>
      <c r="T130" s="33"/>
      <c r="U130" s="33"/>
      <c r="V130" s="33"/>
      <c r="W130" s="2"/>
      <c r="X130" s="2"/>
      <c r="Y130" s="2"/>
      <c r="Z130" s="2"/>
      <c r="AA130" s="2"/>
    </row>
    <row r="131" spans="1:27" ht="15.5">
      <c r="A131" s="34"/>
      <c r="B131" s="52">
        <f>G129</f>
        <v>1.4000000000000001</v>
      </c>
      <c r="C131" s="25" t="s">
        <v>216</v>
      </c>
      <c r="D131" s="50">
        <v>1</v>
      </c>
      <c r="E131" s="50">
        <v>1</v>
      </c>
      <c r="F131" s="27" t="s">
        <v>217</v>
      </c>
      <c r="G131" s="51">
        <v>0.4</v>
      </c>
      <c r="H131" s="1"/>
      <c r="I131" s="29"/>
      <c r="J131" s="30"/>
      <c r="K131" s="1"/>
      <c r="L131" s="29"/>
      <c r="M131" s="29"/>
      <c r="N131" s="31"/>
      <c r="O131" s="32"/>
      <c r="P131" s="33"/>
      <c r="Q131" s="33"/>
      <c r="R131" s="33"/>
      <c r="S131" s="33"/>
      <c r="T131" s="33"/>
      <c r="U131" s="33"/>
      <c r="V131" s="33"/>
      <c r="W131" s="2"/>
      <c r="X131" s="2"/>
      <c r="Y131" s="2"/>
      <c r="Z131" s="2"/>
      <c r="AA131" s="2"/>
    </row>
    <row r="132" spans="1:27" ht="15.5">
      <c r="A132" s="5"/>
      <c r="B132" s="68" t="s">
        <v>218</v>
      </c>
      <c r="C132" s="64" t="s">
        <v>608</v>
      </c>
      <c r="D132" s="65">
        <v>0</v>
      </c>
      <c r="E132" s="65">
        <v>4</v>
      </c>
      <c r="F132" s="66" t="s">
        <v>73</v>
      </c>
      <c r="G132" s="67">
        <v>0.2</v>
      </c>
      <c r="H132" s="1"/>
      <c r="I132" s="29"/>
      <c r="J132" s="30"/>
      <c r="K132" s="1"/>
      <c r="L132" s="29"/>
      <c r="M132" s="29"/>
      <c r="N132" s="31"/>
      <c r="O132" s="32"/>
      <c r="P132" s="33"/>
      <c r="Q132" s="33"/>
      <c r="R132" s="33"/>
      <c r="S132" s="33"/>
      <c r="T132" s="33"/>
      <c r="U132" s="33"/>
      <c r="V132" s="33"/>
      <c r="W132" s="2"/>
      <c r="X132" s="2"/>
      <c r="Y132" s="2"/>
      <c r="Z132" s="2"/>
      <c r="AA132" s="2"/>
    </row>
    <row r="133" spans="1:27" ht="15.5">
      <c r="A133" s="11">
        <v>24</v>
      </c>
      <c r="B133" s="12" t="s">
        <v>219</v>
      </c>
      <c r="C133" s="13"/>
      <c r="D133" s="13"/>
      <c r="E133" s="13"/>
      <c r="F133" s="14"/>
      <c r="G133" s="15">
        <f>E134*G134+E135*G135+E136*G136+E137*G137+E138*G138+E139*G139+E140*G140+E141*G141+E142*G142+E143*G143+E144*G144+E145*G145+E146*G146+E147*G147+E148*G148+E149*G149+E150*G150</f>
        <v>50.35</v>
      </c>
      <c r="H133" s="41">
        <v>0</v>
      </c>
      <c r="I133" s="41">
        <v>0</v>
      </c>
      <c r="J133" s="42">
        <v>1</v>
      </c>
      <c r="K133" s="43">
        <v>0</v>
      </c>
      <c r="L133" s="44">
        <v>0</v>
      </c>
      <c r="M133" s="44">
        <v>0</v>
      </c>
      <c r="N133" s="45">
        <v>1</v>
      </c>
      <c r="O133" s="46">
        <v>1</v>
      </c>
      <c r="P133" s="47">
        <v>0</v>
      </c>
      <c r="Q133" s="47">
        <v>0</v>
      </c>
      <c r="R133" s="47">
        <v>0</v>
      </c>
      <c r="S133" s="47">
        <v>0</v>
      </c>
      <c r="T133" s="47">
        <v>0</v>
      </c>
      <c r="U133" s="47">
        <v>1</v>
      </c>
      <c r="V133" s="47">
        <v>0</v>
      </c>
      <c r="W133" s="2"/>
      <c r="X133" s="2"/>
      <c r="Y133" s="2"/>
      <c r="Z133" s="2"/>
      <c r="AA133" s="2"/>
    </row>
    <row r="134" spans="1:27" ht="15.5">
      <c r="A134" s="48"/>
      <c r="B134" s="49" t="s">
        <v>220</v>
      </c>
      <c r="C134" s="25" t="s">
        <v>221</v>
      </c>
      <c r="D134" s="50">
        <v>1</v>
      </c>
      <c r="E134" s="50">
        <v>1</v>
      </c>
      <c r="F134" s="27" t="s">
        <v>222</v>
      </c>
      <c r="G134" s="51">
        <v>0.5</v>
      </c>
      <c r="H134" s="1"/>
      <c r="I134" s="29"/>
      <c r="J134" s="30"/>
      <c r="K134" s="1"/>
      <c r="L134" s="29"/>
      <c r="M134" s="29"/>
      <c r="N134" s="29"/>
      <c r="O134" s="30"/>
      <c r="P134" s="33"/>
      <c r="Q134" s="33"/>
      <c r="R134" s="33"/>
      <c r="S134" s="33"/>
      <c r="T134" s="33"/>
      <c r="U134" s="33"/>
      <c r="V134" s="33"/>
      <c r="W134" s="2"/>
      <c r="X134" s="2"/>
      <c r="Y134" s="2"/>
      <c r="Z134" s="2"/>
      <c r="AA134" s="2"/>
    </row>
    <row r="135" spans="1:27" ht="15.5">
      <c r="A135" s="34"/>
      <c r="B135" s="52">
        <f>G133</f>
        <v>50.35</v>
      </c>
      <c r="C135" s="25" t="s">
        <v>223</v>
      </c>
      <c r="D135" s="50">
        <v>1</v>
      </c>
      <c r="E135" s="50">
        <v>1</v>
      </c>
      <c r="F135" s="27" t="s">
        <v>224</v>
      </c>
      <c r="G135" s="51">
        <v>0.3</v>
      </c>
      <c r="H135" s="1"/>
      <c r="I135" s="29"/>
      <c r="J135" s="30"/>
      <c r="K135" s="1"/>
      <c r="L135" s="29"/>
      <c r="M135" s="29"/>
      <c r="N135" s="29"/>
      <c r="O135" s="30"/>
      <c r="P135" s="33"/>
      <c r="Q135" s="33"/>
      <c r="R135" s="33"/>
      <c r="S135" s="33"/>
      <c r="T135" s="33"/>
      <c r="U135" s="33"/>
      <c r="V135" s="33"/>
      <c r="W135" s="2"/>
      <c r="X135" s="2"/>
      <c r="Y135" s="2"/>
      <c r="Z135" s="2"/>
      <c r="AA135" s="2"/>
    </row>
    <row r="136" spans="1:27" ht="15.5">
      <c r="A136" s="5"/>
      <c r="B136" s="63" t="s">
        <v>225</v>
      </c>
      <c r="C136" s="25" t="s">
        <v>226</v>
      </c>
      <c r="D136" s="50">
        <v>1</v>
      </c>
      <c r="E136" s="50">
        <v>1</v>
      </c>
      <c r="F136" s="27" t="s">
        <v>227</v>
      </c>
      <c r="G136" s="51">
        <v>0.6</v>
      </c>
      <c r="H136" s="1"/>
      <c r="I136" s="29"/>
      <c r="J136" s="30"/>
      <c r="K136" s="1"/>
      <c r="L136" s="29"/>
      <c r="M136" s="29"/>
      <c r="N136" s="29"/>
      <c r="O136" s="30"/>
      <c r="P136" s="33"/>
      <c r="Q136" s="33"/>
      <c r="R136" s="33"/>
      <c r="S136" s="33"/>
      <c r="T136" s="33"/>
      <c r="U136" s="33"/>
      <c r="V136" s="33"/>
      <c r="W136" s="2"/>
      <c r="X136" s="2"/>
      <c r="Y136" s="2"/>
      <c r="Z136" s="2"/>
      <c r="AA136" s="2"/>
    </row>
    <row r="137" spans="1:27" ht="15.5">
      <c r="A137" s="54"/>
      <c r="B137" s="55"/>
      <c r="C137" s="25" t="s">
        <v>202</v>
      </c>
      <c r="D137" s="50">
        <v>1</v>
      </c>
      <c r="E137" s="50">
        <v>1</v>
      </c>
      <c r="F137" s="27" t="s">
        <v>228</v>
      </c>
      <c r="G137" s="51">
        <v>0</v>
      </c>
      <c r="H137" s="1"/>
      <c r="I137" s="29"/>
      <c r="J137" s="30"/>
      <c r="K137" s="1"/>
      <c r="L137" s="29"/>
      <c r="M137" s="29"/>
      <c r="N137" s="29"/>
      <c r="O137" s="30"/>
      <c r="P137" s="33"/>
      <c r="Q137" s="33"/>
      <c r="R137" s="33"/>
      <c r="S137" s="33"/>
      <c r="T137" s="33"/>
      <c r="U137" s="33"/>
      <c r="V137" s="33"/>
      <c r="W137" s="2"/>
      <c r="X137" s="2"/>
      <c r="Y137" s="2"/>
      <c r="Z137" s="2"/>
      <c r="AA137" s="2"/>
    </row>
    <row r="138" spans="1:27" ht="15.5">
      <c r="A138" s="54"/>
      <c r="B138" s="55"/>
      <c r="C138" s="25" t="s">
        <v>229</v>
      </c>
      <c r="D138" s="50">
        <v>1</v>
      </c>
      <c r="E138" s="50">
        <v>1</v>
      </c>
      <c r="F138" s="27" t="s">
        <v>230</v>
      </c>
      <c r="G138" s="51">
        <v>0.1</v>
      </c>
      <c r="H138" s="1"/>
      <c r="I138" s="29"/>
      <c r="J138" s="30"/>
      <c r="K138" s="1"/>
      <c r="L138" s="29"/>
      <c r="M138" s="29"/>
      <c r="N138" s="29"/>
      <c r="O138" s="30"/>
      <c r="P138" s="33"/>
      <c r="Q138" s="33"/>
      <c r="R138" s="33"/>
      <c r="S138" s="33"/>
      <c r="T138" s="33"/>
      <c r="U138" s="33"/>
      <c r="V138" s="33"/>
      <c r="W138" s="2"/>
      <c r="X138" s="2"/>
      <c r="Y138" s="2"/>
      <c r="Z138" s="2"/>
      <c r="AA138" s="2"/>
    </row>
    <row r="139" spans="1:27" ht="15.5">
      <c r="A139" s="54"/>
      <c r="B139" s="55"/>
      <c r="C139" s="25" t="s">
        <v>231</v>
      </c>
      <c r="D139" s="50">
        <v>1</v>
      </c>
      <c r="E139" s="50">
        <v>1</v>
      </c>
      <c r="F139" s="193" t="s">
        <v>623</v>
      </c>
      <c r="G139" s="51">
        <v>0.3</v>
      </c>
      <c r="H139" s="1"/>
      <c r="I139" s="29"/>
      <c r="J139" s="30"/>
      <c r="K139" s="1"/>
      <c r="L139" s="29"/>
      <c r="M139" s="29"/>
      <c r="N139" s="29"/>
      <c r="O139" s="30"/>
      <c r="P139" s="33"/>
      <c r="Q139" s="33"/>
      <c r="R139" s="33"/>
      <c r="S139" s="33"/>
      <c r="T139" s="33"/>
      <c r="U139" s="33"/>
      <c r="V139" s="33"/>
      <c r="W139" s="2"/>
      <c r="X139" s="2"/>
      <c r="Y139" s="2"/>
      <c r="Z139" s="2"/>
      <c r="AA139" s="2"/>
    </row>
    <row r="140" spans="1:27" ht="15.5">
      <c r="A140" s="54"/>
      <c r="B140" s="55"/>
      <c r="C140" s="25" t="s">
        <v>232</v>
      </c>
      <c r="D140" s="50">
        <v>1</v>
      </c>
      <c r="E140" s="50">
        <v>1</v>
      </c>
      <c r="F140" s="193" t="s">
        <v>624</v>
      </c>
      <c r="G140" s="51">
        <v>0.2</v>
      </c>
      <c r="H140" s="1"/>
      <c r="I140" s="29"/>
      <c r="J140" s="30"/>
      <c r="K140" s="1"/>
      <c r="L140" s="29"/>
      <c r="M140" s="29"/>
      <c r="N140" s="29"/>
      <c r="O140" s="30"/>
      <c r="P140" s="33"/>
      <c r="Q140" s="33"/>
      <c r="R140" s="33"/>
      <c r="S140" s="33"/>
      <c r="T140" s="33"/>
      <c r="U140" s="33"/>
      <c r="V140" s="33"/>
      <c r="W140" s="2"/>
      <c r="X140" s="2"/>
      <c r="Y140" s="2"/>
      <c r="Z140" s="2"/>
      <c r="AA140" s="2"/>
    </row>
    <row r="141" spans="1:27" ht="15.5">
      <c r="A141" s="54"/>
      <c r="B141" s="55"/>
      <c r="C141" s="25" t="s">
        <v>233</v>
      </c>
      <c r="D141" s="50">
        <v>1</v>
      </c>
      <c r="E141" s="50">
        <v>1</v>
      </c>
      <c r="F141" s="193" t="s">
        <v>625</v>
      </c>
      <c r="G141" s="51">
        <v>0.1</v>
      </c>
      <c r="H141" s="1"/>
      <c r="I141" s="29"/>
      <c r="J141" s="30"/>
      <c r="K141" s="1"/>
      <c r="L141" s="29"/>
      <c r="M141" s="29"/>
      <c r="N141" s="29"/>
      <c r="O141" s="30"/>
      <c r="P141" s="33"/>
      <c r="Q141" s="33"/>
      <c r="R141" s="33"/>
      <c r="S141" s="33"/>
      <c r="T141" s="33"/>
      <c r="U141" s="33"/>
      <c r="V141" s="33"/>
      <c r="W141" s="2"/>
      <c r="X141" s="2"/>
      <c r="Y141" s="2"/>
      <c r="Z141" s="2"/>
      <c r="AA141" s="2"/>
    </row>
    <row r="142" spans="1:27" ht="15.5">
      <c r="A142" s="54"/>
      <c r="B142" s="55"/>
      <c r="C142" s="25" t="s">
        <v>619</v>
      </c>
      <c r="D142" s="50">
        <v>0</v>
      </c>
      <c r="E142" s="50">
        <v>1</v>
      </c>
      <c r="F142" s="56" t="s">
        <v>165</v>
      </c>
      <c r="G142" s="51">
        <v>15.4</v>
      </c>
      <c r="H142" s="1"/>
      <c r="I142" s="29"/>
      <c r="J142" s="30"/>
      <c r="K142" s="1"/>
      <c r="L142" s="29"/>
      <c r="M142" s="29"/>
      <c r="N142" s="29"/>
      <c r="O142" s="30"/>
      <c r="P142" s="33"/>
      <c r="Q142" s="33"/>
      <c r="R142" s="33"/>
      <c r="S142" s="33"/>
      <c r="T142" s="33"/>
      <c r="U142" s="33"/>
      <c r="V142" s="33"/>
      <c r="W142" s="2"/>
      <c r="X142" s="2"/>
      <c r="Y142" s="2"/>
      <c r="Z142" s="2"/>
      <c r="AA142" s="2"/>
    </row>
    <row r="143" spans="1:27" ht="15.5">
      <c r="A143" s="54"/>
      <c r="B143" s="55"/>
      <c r="C143" s="25" t="s">
        <v>608</v>
      </c>
      <c r="D143" s="50">
        <v>0</v>
      </c>
      <c r="E143" s="50">
        <v>20</v>
      </c>
      <c r="F143" s="56" t="s">
        <v>73</v>
      </c>
      <c r="G143" s="51">
        <v>0.6</v>
      </c>
      <c r="H143" s="1"/>
      <c r="I143" s="29"/>
      <c r="J143" s="30"/>
      <c r="K143" s="1"/>
      <c r="L143" s="29"/>
      <c r="M143" s="29"/>
      <c r="N143" s="29"/>
      <c r="O143" s="30"/>
      <c r="P143" s="33"/>
      <c r="Q143" s="33"/>
      <c r="R143" s="33"/>
      <c r="S143" s="33"/>
      <c r="T143" s="33"/>
      <c r="U143" s="33"/>
      <c r="V143" s="33"/>
      <c r="W143" s="2"/>
      <c r="X143" s="2"/>
      <c r="Y143" s="2"/>
      <c r="Z143" s="2"/>
      <c r="AA143" s="2"/>
    </row>
    <row r="144" spans="1:27" ht="15.5">
      <c r="A144" s="54"/>
      <c r="B144" s="55"/>
      <c r="C144" s="25" t="s">
        <v>620</v>
      </c>
      <c r="D144" s="50">
        <v>0</v>
      </c>
      <c r="E144" s="50">
        <v>3</v>
      </c>
      <c r="F144" s="56" t="s">
        <v>74</v>
      </c>
      <c r="G144" s="51">
        <v>0.2</v>
      </c>
      <c r="H144" s="1"/>
      <c r="I144" s="29"/>
      <c r="J144" s="30"/>
      <c r="K144" s="1"/>
      <c r="L144" s="29"/>
      <c r="M144" s="29"/>
      <c r="N144" s="29"/>
      <c r="O144" s="30"/>
      <c r="P144" s="33"/>
      <c r="Q144" s="33"/>
      <c r="R144" s="33"/>
      <c r="S144" s="33"/>
      <c r="T144" s="33"/>
      <c r="U144" s="33"/>
      <c r="V144" s="33"/>
      <c r="W144" s="2"/>
      <c r="X144" s="2"/>
      <c r="Y144" s="2"/>
      <c r="Z144" s="2"/>
      <c r="AA144" s="2"/>
    </row>
    <row r="145" spans="1:27" ht="15.5">
      <c r="A145" s="54"/>
      <c r="B145" s="55"/>
      <c r="C145" s="25" t="s">
        <v>621</v>
      </c>
      <c r="D145" s="50">
        <v>0</v>
      </c>
      <c r="E145" s="50">
        <v>1</v>
      </c>
      <c r="F145" s="69" t="s">
        <v>108</v>
      </c>
      <c r="G145" s="51">
        <v>0.1</v>
      </c>
      <c r="H145" s="1"/>
      <c r="I145" s="29"/>
      <c r="J145" s="30"/>
      <c r="K145" s="1"/>
      <c r="L145" s="29"/>
      <c r="M145" s="29"/>
      <c r="N145" s="29"/>
      <c r="O145" s="30"/>
      <c r="P145" s="33"/>
      <c r="Q145" s="33"/>
      <c r="R145" s="33"/>
      <c r="S145" s="33"/>
      <c r="T145" s="33"/>
      <c r="U145" s="33"/>
      <c r="V145" s="33"/>
      <c r="W145" s="2"/>
      <c r="X145" s="2"/>
      <c r="Y145" s="2"/>
      <c r="Z145" s="2"/>
      <c r="AA145" s="2"/>
    </row>
    <row r="146" spans="1:27" ht="15.5">
      <c r="A146" s="54"/>
      <c r="B146" s="55"/>
      <c r="C146" s="25" t="s">
        <v>613</v>
      </c>
      <c r="D146" s="50">
        <v>0</v>
      </c>
      <c r="E146" s="50">
        <v>2</v>
      </c>
      <c r="F146" s="56" t="s">
        <v>141</v>
      </c>
      <c r="G146" s="51">
        <v>0.2</v>
      </c>
      <c r="H146" s="1"/>
      <c r="I146" s="29"/>
      <c r="J146" s="30"/>
      <c r="K146" s="1"/>
      <c r="L146" s="29"/>
      <c r="M146" s="29"/>
      <c r="N146" s="29"/>
      <c r="O146" s="30"/>
      <c r="P146" s="33"/>
      <c r="Q146" s="33"/>
      <c r="R146" s="33"/>
      <c r="S146" s="33"/>
      <c r="T146" s="33"/>
      <c r="U146" s="33"/>
      <c r="V146" s="33"/>
      <c r="W146" s="2"/>
      <c r="X146" s="2"/>
      <c r="Y146" s="2"/>
      <c r="Z146" s="2"/>
      <c r="AA146" s="2"/>
    </row>
    <row r="147" spans="1:27" ht="15.5">
      <c r="A147" s="54"/>
      <c r="B147" s="55"/>
      <c r="C147" s="25" t="s">
        <v>110</v>
      </c>
      <c r="D147" s="50">
        <v>0</v>
      </c>
      <c r="E147" s="50">
        <v>1</v>
      </c>
      <c r="F147" s="56" t="s">
        <v>111</v>
      </c>
      <c r="G147" s="51">
        <v>8</v>
      </c>
      <c r="H147" s="1"/>
      <c r="I147" s="29"/>
      <c r="J147" s="30"/>
      <c r="K147" s="1"/>
      <c r="L147" s="29"/>
      <c r="M147" s="29"/>
      <c r="N147" s="29"/>
      <c r="O147" s="30"/>
      <c r="P147" s="33"/>
      <c r="Q147" s="33"/>
      <c r="R147" s="33"/>
      <c r="S147" s="33"/>
      <c r="T147" s="33"/>
      <c r="U147" s="33"/>
      <c r="V147" s="33"/>
      <c r="W147" s="2"/>
      <c r="X147" s="2"/>
      <c r="Y147" s="2"/>
      <c r="Z147" s="2"/>
      <c r="AA147" s="2"/>
    </row>
    <row r="148" spans="1:27" ht="15.5">
      <c r="A148" s="54"/>
      <c r="B148" s="55"/>
      <c r="C148" s="25" t="s">
        <v>206</v>
      </c>
      <c r="D148" s="50">
        <v>0</v>
      </c>
      <c r="E148" s="50">
        <v>1</v>
      </c>
      <c r="F148" s="56" t="s">
        <v>207</v>
      </c>
      <c r="G148" s="51">
        <v>5.35</v>
      </c>
      <c r="H148" s="1"/>
      <c r="I148" s="29"/>
      <c r="J148" s="30"/>
      <c r="K148" s="1"/>
      <c r="L148" s="29"/>
      <c r="M148" s="29"/>
      <c r="N148" s="29"/>
      <c r="O148" s="30"/>
      <c r="P148" s="33"/>
      <c r="Q148" s="33"/>
      <c r="R148" s="33"/>
      <c r="S148" s="33"/>
      <c r="T148" s="33"/>
      <c r="U148" s="33"/>
      <c r="V148" s="33"/>
      <c r="W148" s="2"/>
      <c r="X148" s="2"/>
      <c r="Y148" s="2"/>
      <c r="Z148" s="2"/>
      <c r="AA148" s="2"/>
    </row>
    <row r="149" spans="1:27" ht="15.5">
      <c r="A149" s="54"/>
      <c r="B149" s="55"/>
      <c r="C149" s="25" t="s">
        <v>112</v>
      </c>
      <c r="D149" s="50">
        <v>0</v>
      </c>
      <c r="E149" s="50">
        <v>6</v>
      </c>
      <c r="F149" s="56" t="s">
        <v>113</v>
      </c>
      <c r="G149" s="51">
        <v>0.6</v>
      </c>
      <c r="H149" s="1"/>
      <c r="I149" s="29"/>
      <c r="J149" s="30"/>
      <c r="K149" s="1"/>
      <c r="L149" s="29"/>
      <c r="M149" s="29"/>
      <c r="N149" s="29"/>
      <c r="O149" s="30"/>
      <c r="P149" s="33"/>
      <c r="Q149" s="33"/>
      <c r="R149" s="33"/>
      <c r="S149" s="33"/>
      <c r="T149" s="33"/>
      <c r="U149" s="33"/>
      <c r="V149" s="33"/>
      <c r="W149" s="2"/>
      <c r="X149" s="2"/>
      <c r="Y149" s="2"/>
      <c r="Z149" s="2"/>
      <c r="AA149" s="2"/>
    </row>
    <row r="150" spans="1:27" ht="15.5">
      <c r="A150" s="54"/>
      <c r="B150" s="57"/>
      <c r="C150" s="64" t="s">
        <v>114</v>
      </c>
      <c r="D150" s="65">
        <v>0</v>
      </c>
      <c r="E150" s="65">
        <v>1</v>
      </c>
      <c r="F150" s="66" t="s">
        <v>115</v>
      </c>
      <c r="G150" s="67">
        <v>2.8</v>
      </c>
      <c r="H150" s="1"/>
      <c r="I150" s="29"/>
      <c r="J150" s="30"/>
      <c r="K150" s="1"/>
      <c r="L150" s="29"/>
      <c r="M150" s="29"/>
      <c r="N150" s="29"/>
      <c r="O150" s="30"/>
      <c r="P150" s="33"/>
      <c r="Q150" s="33"/>
      <c r="R150" s="33"/>
      <c r="S150" s="33"/>
      <c r="T150" s="33"/>
      <c r="U150" s="33"/>
      <c r="V150" s="33"/>
      <c r="W150" s="2"/>
      <c r="X150" s="2"/>
      <c r="Y150" s="2"/>
      <c r="Z150" s="2"/>
      <c r="AA150" s="2"/>
    </row>
    <row r="151" spans="1:27" ht="15.5">
      <c r="A151" s="11">
        <v>25</v>
      </c>
      <c r="B151" s="12" t="s">
        <v>234</v>
      </c>
      <c r="C151" s="13"/>
      <c r="D151" s="13"/>
      <c r="E151" s="13"/>
      <c r="F151" s="14"/>
      <c r="G151" s="15">
        <f>E152*G152+E153*G153+E154*G154+E155*G155+E156*G156+E157*G157+E158*G158+E159*G159+E160*G160+E161*G161+E162*G162+E163*G163+E164*G164</f>
        <v>30.700000000000003</v>
      </c>
      <c r="H151" s="41">
        <v>1</v>
      </c>
      <c r="I151" s="41">
        <v>1</v>
      </c>
      <c r="J151" s="42">
        <v>0</v>
      </c>
      <c r="K151" s="43">
        <v>0</v>
      </c>
      <c r="L151" s="44">
        <v>0</v>
      </c>
      <c r="M151" s="44">
        <v>0</v>
      </c>
      <c r="N151" s="44">
        <v>0</v>
      </c>
      <c r="O151" s="80">
        <v>0</v>
      </c>
      <c r="P151" s="47">
        <v>0</v>
      </c>
      <c r="Q151" s="47">
        <v>0</v>
      </c>
      <c r="R151" s="47">
        <v>0</v>
      </c>
      <c r="S151" s="47">
        <v>1</v>
      </c>
      <c r="T151" s="47">
        <v>0</v>
      </c>
      <c r="U151" s="47">
        <v>0</v>
      </c>
      <c r="V151" s="47">
        <v>0</v>
      </c>
      <c r="W151" s="2"/>
      <c r="X151" s="2"/>
      <c r="Y151" s="2"/>
      <c r="Z151" s="2"/>
      <c r="AA151" s="2"/>
    </row>
    <row r="152" spans="1:27" ht="15.5">
      <c r="A152" s="48"/>
      <c r="B152" s="49" t="s">
        <v>235</v>
      </c>
      <c r="C152" s="25" t="s">
        <v>221</v>
      </c>
      <c r="D152" s="50">
        <v>1</v>
      </c>
      <c r="E152" s="50">
        <v>1</v>
      </c>
      <c r="F152" s="193" t="s">
        <v>626</v>
      </c>
      <c r="G152" s="51">
        <v>0.5</v>
      </c>
      <c r="H152" s="1"/>
      <c r="I152" s="29"/>
      <c r="J152" s="30"/>
      <c r="K152" s="1"/>
      <c r="L152" s="29"/>
      <c r="M152" s="29"/>
      <c r="N152" s="29"/>
      <c r="O152" s="30"/>
      <c r="P152" s="33"/>
      <c r="Q152" s="33"/>
      <c r="R152" s="33"/>
      <c r="S152" s="33"/>
      <c r="T152" s="33"/>
      <c r="U152" s="33"/>
      <c r="V152" s="33"/>
      <c r="W152" s="2"/>
      <c r="X152" s="2"/>
      <c r="Y152" s="2"/>
      <c r="Z152" s="2"/>
      <c r="AA152" s="2"/>
    </row>
    <row r="153" spans="1:27" ht="15.5">
      <c r="A153" s="34"/>
      <c r="B153" s="52">
        <f>G151</f>
        <v>30.700000000000003</v>
      </c>
      <c r="C153" s="25" t="s">
        <v>223</v>
      </c>
      <c r="D153" s="50">
        <v>1</v>
      </c>
      <c r="E153" s="50">
        <v>1</v>
      </c>
      <c r="F153" s="193" t="s">
        <v>627</v>
      </c>
      <c r="G153" s="51">
        <v>0.3</v>
      </c>
      <c r="H153" s="1"/>
      <c r="I153" s="29"/>
      <c r="J153" s="30"/>
      <c r="K153" s="1"/>
      <c r="L153" s="29"/>
      <c r="M153" s="29"/>
      <c r="N153" s="29"/>
      <c r="O153" s="30"/>
      <c r="P153" s="33"/>
      <c r="Q153" s="33"/>
      <c r="R153" s="33"/>
      <c r="S153" s="33"/>
      <c r="T153" s="33"/>
      <c r="U153" s="33"/>
      <c r="V153" s="33"/>
      <c r="W153" s="2"/>
      <c r="X153" s="2"/>
      <c r="Y153" s="2"/>
      <c r="Z153" s="2"/>
      <c r="AA153" s="2"/>
    </row>
    <row r="154" spans="1:27" ht="15.5">
      <c r="A154" s="5"/>
      <c r="B154" s="63" t="s">
        <v>236</v>
      </c>
      <c r="C154" s="25" t="s">
        <v>226</v>
      </c>
      <c r="D154" s="50">
        <v>1</v>
      </c>
      <c r="E154" s="50">
        <v>1</v>
      </c>
      <c r="F154" s="193" t="s">
        <v>628</v>
      </c>
      <c r="G154" s="51">
        <v>0.6</v>
      </c>
      <c r="H154" s="1"/>
      <c r="I154" s="29"/>
      <c r="J154" s="30"/>
      <c r="K154" s="1"/>
      <c r="L154" s="29"/>
      <c r="M154" s="29"/>
      <c r="N154" s="29"/>
      <c r="O154" s="30"/>
      <c r="P154" s="33"/>
      <c r="Q154" s="33"/>
      <c r="R154" s="33"/>
      <c r="S154" s="33"/>
      <c r="T154" s="33"/>
      <c r="U154" s="33"/>
      <c r="V154" s="33"/>
      <c r="W154" s="2"/>
      <c r="X154" s="2"/>
      <c r="Y154" s="2"/>
      <c r="Z154" s="2"/>
      <c r="AA154" s="2"/>
    </row>
    <row r="155" spans="1:27" ht="15.5">
      <c r="A155" s="54"/>
      <c r="B155" s="55"/>
      <c r="C155" s="25" t="s">
        <v>229</v>
      </c>
      <c r="D155" s="50">
        <v>1</v>
      </c>
      <c r="E155" s="50">
        <v>1</v>
      </c>
      <c r="F155" s="193" t="s">
        <v>629</v>
      </c>
      <c r="G155" s="51">
        <v>0.1</v>
      </c>
      <c r="H155" s="1"/>
      <c r="I155" s="29"/>
      <c r="J155" s="30"/>
      <c r="K155" s="1"/>
      <c r="L155" s="29"/>
      <c r="M155" s="29"/>
      <c r="N155" s="29"/>
      <c r="O155" s="30"/>
      <c r="P155" s="33"/>
      <c r="Q155" s="33"/>
      <c r="R155" s="33"/>
      <c r="S155" s="33"/>
      <c r="T155" s="33"/>
      <c r="U155" s="33"/>
      <c r="V155" s="33"/>
      <c r="W155" s="2"/>
      <c r="X155" s="2"/>
      <c r="Y155" s="2"/>
      <c r="Z155" s="2"/>
      <c r="AA155" s="2"/>
    </row>
    <row r="156" spans="1:27" ht="15.5">
      <c r="A156" s="54"/>
      <c r="B156" s="55"/>
      <c r="C156" s="81" t="s">
        <v>237</v>
      </c>
      <c r="D156" s="50">
        <v>1</v>
      </c>
      <c r="E156" s="50">
        <v>1</v>
      </c>
      <c r="F156" s="193" t="s">
        <v>630</v>
      </c>
      <c r="G156" s="51">
        <v>0.2</v>
      </c>
      <c r="H156" s="1"/>
      <c r="I156" s="29"/>
      <c r="J156" s="30"/>
      <c r="K156" s="1"/>
      <c r="L156" s="29"/>
      <c r="M156" s="29"/>
      <c r="N156" s="29"/>
      <c r="O156" s="30"/>
      <c r="P156" s="33"/>
      <c r="Q156" s="33"/>
      <c r="R156" s="33"/>
      <c r="S156" s="33"/>
      <c r="T156" s="33"/>
      <c r="U156" s="33"/>
      <c r="V156" s="33"/>
      <c r="W156" s="2"/>
      <c r="X156" s="2"/>
      <c r="Y156" s="2"/>
      <c r="Z156" s="2"/>
      <c r="AA156" s="2"/>
    </row>
    <row r="157" spans="1:27" ht="15.5">
      <c r="A157" s="54"/>
      <c r="B157" s="55"/>
      <c r="C157" s="81" t="s">
        <v>238</v>
      </c>
      <c r="D157" s="50">
        <v>1</v>
      </c>
      <c r="E157" s="50">
        <v>1</v>
      </c>
      <c r="F157" s="193" t="s">
        <v>631</v>
      </c>
      <c r="G157" s="51">
        <v>0.1</v>
      </c>
      <c r="H157" s="1"/>
      <c r="I157" s="29"/>
      <c r="J157" s="30"/>
      <c r="K157" s="1"/>
      <c r="L157" s="29"/>
      <c r="M157" s="29"/>
      <c r="N157" s="29"/>
      <c r="O157" s="30"/>
      <c r="P157" s="33"/>
      <c r="Q157" s="33"/>
      <c r="R157" s="33"/>
      <c r="S157" s="33"/>
      <c r="T157" s="33"/>
      <c r="U157" s="33"/>
      <c r="V157" s="33"/>
      <c r="W157" s="2"/>
      <c r="X157" s="2"/>
      <c r="Y157" s="2"/>
      <c r="Z157" s="2"/>
      <c r="AA157" s="2"/>
    </row>
    <row r="158" spans="1:27" ht="15.5">
      <c r="A158" s="54"/>
      <c r="B158" s="55"/>
      <c r="C158" s="81" t="s">
        <v>239</v>
      </c>
      <c r="D158" s="50">
        <v>1</v>
      </c>
      <c r="E158" s="50">
        <v>1</v>
      </c>
      <c r="F158" s="193" t="s">
        <v>632</v>
      </c>
      <c r="G158" s="51">
        <v>0.1</v>
      </c>
      <c r="H158" s="1"/>
      <c r="I158" s="29"/>
      <c r="J158" s="30"/>
      <c r="K158" s="1"/>
      <c r="L158" s="29"/>
      <c r="M158" s="29"/>
      <c r="N158" s="29"/>
      <c r="O158" s="30"/>
      <c r="P158" s="33"/>
      <c r="Q158" s="33"/>
      <c r="R158" s="33"/>
      <c r="S158" s="33"/>
      <c r="T158" s="33"/>
      <c r="U158" s="33"/>
      <c r="V158" s="33"/>
      <c r="W158" s="2"/>
      <c r="X158" s="2"/>
      <c r="Y158" s="2"/>
      <c r="Z158" s="2"/>
      <c r="AA158" s="2"/>
    </row>
    <row r="159" spans="1:27" ht="15.5">
      <c r="A159" s="54"/>
      <c r="B159" s="55"/>
      <c r="C159" s="81" t="s">
        <v>240</v>
      </c>
      <c r="D159" s="50">
        <v>1</v>
      </c>
      <c r="E159" s="50">
        <v>1</v>
      </c>
      <c r="F159" s="193" t="s">
        <v>633</v>
      </c>
      <c r="G159" s="51">
        <v>0.3</v>
      </c>
      <c r="H159" s="1"/>
      <c r="I159" s="29"/>
      <c r="J159" s="30"/>
      <c r="K159" s="1"/>
      <c r="L159" s="29"/>
      <c r="M159" s="29"/>
      <c r="N159" s="29"/>
      <c r="O159" s="30"/>
      <c r="P159" s="33"/>
      <c r="Q159" s="33"/>
      <c r="R159" s="33"/>
      <c r="S159" s="33"/>
      <c r="T159" s="33"/>
      <c r="U159" s="33"/>
      <c r="V159" s="33"/>
      <c r="W159" s="2"/>
      <c r="X159" s="2"/>
      <c r="Y159" s="2"/>
      <c r="Z159" s="2"/>
      <c r="AA159" s="2"/>
    </row>
    <row r="160" spans="1:27" ht="15.5">
      <c r="A160" s="54"/>
      <c r="B160" s="55"/>
      <c r="C160" s="25" t="s">
        <v>619</v>
      </c>
      <c r="D160" s="50">
        <v>0</v>
      </c>
      <c r="E160" s="50">
        <v>1</v>
      </c>
      <c r="F160" s="56" t="s">
        <v>165</v>
      </c>
      <c r="G160" s="51">
        <v>15.4</v>
      </c>
      <c r="H160" s="1"/>
      <c r="I160" s="29"/>
      <c r="J160" s="30"/>
      <c r="K160" s="1"/>
      <c r="L160" s="29"/>
      <c r="M160" s="29"/>
      <c r="N160" s="29"/>
      <c r="O160" s="30"/>
      <c r="P160" s="33"/>
      <c r="Q160" s="33"/>
      <c r="R160" s="33"/>
      <c r="S160" s="33"/>
      <c r="T160" s="33"/>
      <c r="U160" s="33"/>
      <c r="V160" s="33"/>
      <c r="W160" s="2"/>
      <c r="X160" s="2"/>
      <c r="Y160" s="2"/>
      <c r="Z160" s="2"/>
      <c r="AA160" s="2"/>
    </row>
    <row r="161" spans="1:27" ht="15.5">
      <c r="A161" s="54"/>
      <c r="B161" s="55"/>
      <c r="C161" s="25" t="s">
        <v>608</v>
      </c>
      <c r="D161" s="50">
        <v>0</v>
      </c>
      <c r="E161" s="50">
        <v>20</v>
      </c>
      <c r="F161" s="56" t="s">
        <v>73</v>
      </c>
      <c r="G161" s="51">
        <v>0.6</v>
      </c>
      <c r="H161" s="1"/>
      <c r="I161" s="29"/>
      <c r="J161" s="30"/>
      <c r="K161" s="1"/>
      <c r="L161" s="29"/>
      <c r="M161" s="29"/>
      <c r="N161" s="29"/>
      <c r="O161" s="30"/>
      <c r="P161" s="33"/>
      <c r="Q161" s="33"/>
      <c r="R161" s="33"/>
      <c r="S161" s="33"/>
      <c r="T161" s="33"/>
      <c r="U161" s="33"/>
      <c r="V161" s="33"/>
      <c r="W161" s="2"/>
      <c r="X161" s="2"/>
      <c r="Y161" s="2"/>
      <c r="Z161" s="2"/>
      <c r="AA161" s="2"/>
    </row>
    <row r="162" spans="1:27" ht="15.5">
      <c r="A162" s="54"/>
      <c r="B162" s="55"/>
      <c r="C162" s="25" t="s">
        <v>620</v>
      </c>
      <c r="D162" s="50">
        <v>0</v>
      </c>
      <c r="E162" s="50">
        <v>3</v>
      </c>
      <c r="F162" s="56" t="s">
        <v>74</v>
      </c>
      <c r="G162" s="51">
        <v>0.2</v>
      </c>
      <c r="H162" s="1"/>
      <c r="I162" s="29"/>
      <c r="J162" s="30"/>
      <c r="K162" s="1"/>
      <c r="L162" s="29"/>
      <c r="M162" s="29"/>
      <c r="N162" s="29"/>
      <c r="O162" s="30"/>
      <c r="P162" s="33"/>
      <c r="Q162" s="33"/>
      <c r="R162" s="33"/>
      <c r="S162" s="33"/>
      <c r="T162" s="33"/>
      <c r="U162" s="33"/>
      <c r="V162" s="33"/>
      <c r="W162" s="2"/>
      <c r="X162" s="2"/>
      <c r="Y162" s="2"/>
      <c r="Z162" s="2"/>
      <c r="AA162" s="2"/>
    </row>
    <row r="163" spans="1:27" ht="15.5">
      <c r="A163" s="54"/>
      <c r="B163" s="55"/>
      <c r="C163" s="25" t="s">
        <v>621</v>
      </c>
      <c r="D163" s="50">
        <v>0</v>
      </c>
      <c r="E163" s="50">
        <v>1</v>
      </c>
      <c r="F163" s="69" t="s">
        <v>108</v>
      </c>
      <c r="G163" s="51">
        <v>0.1</v>
      </c>
      <c r="H163" s="1"/>
      <c r="I163" s="29"/>
      <c r="J163" s="30"/>
      <c r="K163" s="1"/>
      <c r="L163" s="29"/>
      <c r="M163" s="29"/>
      <c r="N163" s="29"/>
      <c r="O163" s="30"/>
      <c r="P163" s="33"/>
      <c r="Q163" s="33"/>
      <c r="R163" s="33"/>
      <c r="S163" s="33"/>
      <c r="T163" s="33"/>
      <c r="U163" s="33"/>
      <c r="V163" s="33"/>
      <c r="W163" s="2"/>
      <c r="X163" s="2"/>
      <c r="Y163" s="2"/>
      <c r="Z163" s="2"/>
      <c r="AA163" s="2"/>
    </row>
    <row r="164" spans="1:27" ht="15.5">
      <c r="A164" s="54"/>
      <c r="B164" s="57"/>
      <c r="C164" s="64" t="s">
        <v>613</v>
      </c>
      <c r="D164" s="65">
        <v>0</v>
      </c>
      <c r="E164" s="65">
        <v>2</v>
      </c>
      <c r="F164" s="66" t="s">
        <v>141</v>
      </c>
      <c r="G164" s="67">
        <v>0.2</v>
      </c>
      <c r="H164" s="1"/>
      <c r="I164" s="29"/>
      <c r="J164" s="30"/>
      <c r="K164" s="1"/>
      <c r="L164" s="29"/>
      <c r="M164" s="29"/>
      <c r="N164" s="29"/>
      <c r="O164" s="30"/>
      <c r="P164" s="33"/>
      <c r="Q164" s="33"/>
      <c r="R164" s="33"/>
      <c r="S164" s="33"/>
      <c r="T164" s="33"/>
      <c r="U164" s="33"/>
      <c r="V164" s="33"/>
      <c r="W164" s="2"/>
      <c r="X164" s="2"/>
      <c r="Y164" s="2"/>
      <c r="Z164" s="2"/>
      <c r="AA164" s="2"/>
    </row>
    <row r="165" spans="1:27" ht="15.5">
      <c r="A165" s="11">
        <v>26</v>
      </c>
      <c r="B165" s="12" t="s">
        <v>241</v>
      </c>
      <c r="C165" s="13"/>
      <c r="D165" s="13"/>
      <c r="E165" s="13"/>
      <c r="F165" s="14"/>
      <c r="G165" s="15">
        <f>E166*G166+E167*G167+E168*G168+E169*G169+E170*G170</f>
        <v>2.6</v>
      </c>
      <c r="H165" s="70">
        <v>0</v>
      </c>
      <c r="I165" s="41">
        <v>2</v>
      </c>
      <c r="J165" s="42">
        <v>0</v>
      </c>
      <c r="K165" s="43">
        <v>1</v>
      </c>
      <c r="L165" s="44">
        <v>0</v>
      </c>
      <c r="M165" s="44">
        <v>0</v>
      </c>
      <c r="N165" s="44">
        <v>0</v>
      </c>
      <c r="O165" s="80">
        <v>0</v>
      </c>
      <c r="P165" s="47">
        <v>0</v>
      </c>
      <c r="Q165" s="47">
        <v>0</v>
      </c>
      <c r="R165" s="47">
        <v>0</v>
      </c>
      <c r="S165" s="47">
        <v>0</v>
      </c>
      <c r="T165" s="47">
        <v>0</v>
      </c>
      <c r="U165" s="47">
        <v>0</v>
      </c>
      <c r="V165" s="47">
        <v>0</v>
      </c>
      <c r="W165" s="2"/>
      <c r="X165" s="2"/>
      <c r="Y165" s="2"/>
      <c r="Z165" s="2"/>
      <c r="AA165" s="2"/>
    </row>
    <row r="166" spans="1:27" ht="15.5">
      <c r="A166" s="23"/>
      <c r="B166" s="24" t="s">
        <v>242</v>
      </c>
      <c r="C166" s="25" t="s">
        <v>607</v>
      </c>
      <c r="D166" s="50"/>
      <c r="E166" s="50">
        <v>1</v>
      </c>
      <c r="F166" s="62" t="s">
        <v>77</v>
      </c>
      <c r="G166" s="51">
        <f>$G$16</f>
        <v>2.2000000000000002</v>
      </c>
      <c r="H166" s="70"/>
      <c r="I166" s="41"/>
      <c r="J166" s="42"/>
      <c r="K166" s="43"/>
      <c r="L166" s="44"/>
      <c r="M166" s="44"/>
      <c r="N166" s="44"/>
      <c r="O166" s="80"/>
      <c r="P166" s="47"/>
      <c r="Q166" s="47"/>
      <c r="R166" s="47"/>
      <c r="S166" s="47"/>
      <c r="T166" s="47"/>
      <c r="U166" s="47"/>
      <c r="V166" s="47"/>
      <c r="W166" s="2"/>
      <c r="X166" s="2"/>
      <c r="Y166" s="2"/>
      <c r="Z166" s="2"/>
      <c r="AA166" s="2"/>
    </row>
    <row r="167" spans="1:27" ht="15.5">
      <c r="A167" s="82"/>
      <c r="B167" s="83">
        <f>G165</f>
        <v>2.6</v>
      </c>
      <c r="C167" s="25" t="s">
        <v>243</v>
      </c>
      <c r="D167" s="25">
        <v>1</v>
      </c>
      <c r="E167" s="25">
        <v>1</v>
      </c>
      <c r="F167" s="84" t="s">
        <v>244</v>
      </c>
      <c r="G167" s="51">
        <v>0.4</v>
      </c>
      <c r="H167" s="70"/>
      <c r="I167" s="41"/>
      <c r="J167" s="42"/>
      <c r="K167" s="43"/>
      <c r="L167" s="44"/>
      <c r="M167" s="44"/>
      <c r="N167" s="44"/>
      <c r="O167" s="80"/>
      <c r="P167" s="47"/>
      <c r="Q167" s="47"/>
      <c r="R167" s="47"/>
      <c r="S167" s="47"/>
      <c r="T167" s="47"/>
      <c r="U167" s="47"/>
      <c r="V167" s="47"/>
      <c r="W167" s="2"/>
      <c r="X167" s="2"/>
      <c r="Y167" s="2"/>
      <c r="Z167" s="2"/>
      <c r="AA167" s="2"/>
    </row>
    <row r="168" spans="1:27" ht="15.5">
      <c r="A168" s="85"/>
      <c r="B168" s="86" t="s">
        <v>245</v>
      </c>
      <c r="C168" s="25" t="s">
        <v>246</v>
      </c>
      <c r="D168" s="25">
        <v>1</v>
      </c>
      <c r="E168" s="25">
        <v>1</v>
      </c>
      <c r="F168" s="84" t="s">
        <v>247</v>
      </c>
      <c r="G168" s="51">
        <v>0</v>
      </c>
      <c r="H168" s="70"/>
      <c r="I168" s="41"/>
      <c r="J168" s="42"/>
      <c r="K168" s="43"/>
      <c r="L168" s="44"/>
      <c r="M168" s="44"/>
      <c r="N168" s="44"/>
      <c r="O168" s="80"/>
      <c r="P168" s="47"/>
      <c r="Q168" s="47"/>
      <c r="R168" s="47"/>
      <c r="S168" s="47"/>
      <c r="T168" s="47"/>
      <c r="U168" s="47"/>
      <c r="V168" s="47"/>
      <c r="W168" s="2"/>
      <c r="X168" s="2"/>
      <c r="Y168" s="2"/>
      <c r="Z168" s="2"/>
      <c r="AA168" s="2"/>
    </row>
    <row r="169" spans="1:27" ht="15.5">
      <c r="A169" s="11"/>
      <c r="B169" s="87"/>
      <c r="C169" s="25" t="s">
        <v>248</v>
      </c>
      <c r="D169" s="25">
        <v>1</v>
      </c>
      <c r="E169" s="25">
        <v>7</v>
      </c>
      <c r="F169" s="84" t="s">
        <v>249</v>
      </c>
      <c r="G169" s="51">
        <v>0</v>
      </c>
      <c r="H169" s="70"/>
      <c r="I169" s="41"/>
      <c r="J169" s="42"/>
      <c r="K169" s="43"/>
      <c r="L169" s="44"/>
      <c r="M169" s="44"/>
      <c r="N169" s="44"/>
      <c r="O169" s="80"/>
      <c r="P169" s="47"/>
      <c r="Q169" s="47"/>
      <c r="R169" s="47"/>
      <c r="S169" s="47"/>
      <c r="T169" s="47"/>
      <c r="U169" s="47"/>
      <c r="V169" s="47"/>
      <c r="W169" s="2"/>
      <c r="X169" s="2"/>
      <c r="Y169" s="2"/>
      <c r="Z169" s="2"/>
      <c r="AA169" s="2"/>
    </row>
    <row r="170" spans="1:27" ht="15.5">
      <c r="A170" s="11"/>
      <c r="B170" s="88"/>
      <c r="C170" s="64" t="s">
        <v>250</v>
      </c>
      <c r="D170" s="64">
        <v>1</v>
      </c>
      <c r="E170" s="64">
        <v>1</v>
      </c>
      <c r="F170" s="89" t="s">
        <v>251</v>
      </c>
      <c r="G170" s="67">
        <v>0</v>
      </c>
      <c r="H170" s="70"/>
      <c r="I170" s="41"/>
      <c r="J170" s="42"/>
      <c r="K170" s="43"/>
      <c r="L170" s="44"/>
      <c r="M170" s="44"/>
      <c r="N170" s="44"/>
      <c r="O170" s="80"/>
      <c r="P170" s="47"/>
      <c r="Q170" s="47"/>
      <c r="R170" s="47"/>
      <c r="S170" s="47"/>
      <c r="T170" s="47"/>
      <c r="U170" s="47"/>
      <c r="V170" s="47"/>
      <c r="W170" s="2"/>
      <c r="X170" s="2"/>
      <c r="Y170" s="2"/>
      <c r="Z170" s="2"/>
      <c r="AA170" s="2"/>
    </row>
    <row r="171" spans="1:27" ht="15.5">
      <c r="A171" s="11">
        <v>27</v>
      </c>
      <c r="B171" s="12" t="s">
        <v>252</v>
      </c>
      <c r="C171" s="90"/>
      <c r="D171" s="90"/>
      <c r="E171" s="90"/>
      <c r="F171" s="91"/>
      <c r="G171" s="92">
        <f>E172*G172+E173*G173+E174*G174+E175*G175+E176*G176+E177*G177+E178*G178</f>
        <v>187.8</v>
      </c>
      <c r="H171" s="41">
        <v>0</v>
      </c>
      <c r="I171" s="41">
        <v>0</v>
      </c>
      <c r="J171" s="42">
        <v>1</v>
      </c>
      <c r="K171" s="43">
        <v>2</v>
      </c>
      <c r="L171" s="44">
        <v>1</v>
      </c>
      <c r="M171" s="44">
        <v>1</v>
      </c>
      <c r="N171" s="44">
        <v>1</v>
      </c>
      <c r="O171" s="80">
        <v>1</v>
      </c>
      <c r="P171" s="47">
        <v>1</v>
      </c>
      <c r="Q171" s="47">
        <v>1</v>
      </c>
      <c r="R171" s="47">
        <v>0</v>
      </c>
      <c r="S171" s="47">
        <v>0</v>
      </c>
      <c r="T171" s="47">
        <v>0</v>
      </c>
      <c r="U171" s="47">
        <v>0</v>
      </c>
      <c r="V171" s="47">
        <v>1</v>
      </c>
      <c r="W171" s="2"/>
      <c r="X171" s="2"/>
      <c r="Y171" s="2"/>
      <c r="Z171" s="2"/>
      <c r="AA171" s="2"/>
    </row>
    <row r="172" spans="1:27" ht="15.5">
      <c r="A172" s="34"/>
      <c r="C172" s="25" t="s">
        <v>253</v>
      </c>
      <c r="D172" s="50"/>
      <c r="E172" s="50">
        <v>1</v>
      </c>
      <c r="F172" s="56" t="s">
        <v>254</v>
      </c>
      <c r="G172" s="51">
        <v>40</v>
      </c>
      <c r="H172" s="1"/>
      <c r="I172" s="29"/>
      <c r="J172" s="30"/>
      <c r="K172" s="5" t="s">
        <v>255</v>
      </c>
      <c r="L172" s="29"/>
      <c r="M172" s="29"/>
      <c r="N172" s="29"/>
      <c r="O172" s="30"/>
      <c r="P172" s="33"/>
      <c r="Q172" s="33"/>
      <c r="R172" s="33"/>
      <c r="S172" s="33"/>
      <c r="T172" s="33"/>
      <c r="U172" s="33"/>
      <c r="V172" s="33"/>
      <c r="W172" s="2"/>
      <c r="X172" s="2"/>
      <c r="Y172" s="2"/>
      <c r="Z172" s="2"/>
      <c r="AA172" s="2"/>
    </row>
    <row r="173" spans="1:27" ht="15.5">
      <c r="A173" s="54"/>
      <c r="B173" s="52">
        <f>G171</f>
        <v>187.8</v>
      </c>
      <c r="C173" s="25" t="s">
        <v>256</v>
      </c>
      <c r="D173" s="50"/>
      <c r="E173" s="50">
        <v>1</v>
      </c>
      <c r="F173" s="56" t="s">
        <v>257</v>
      </c>
      <c r="G173" s="51">
        <v>64.5</v>
      </c>
      <c r="H173" s="1"/>
      <c r="I173" s="29"/>
      <c r="J173" s="30"/>
      <c r="K173" s="1"/>
      <c r="L173" s="29"/>
      <c r="M173" s="29"/>
      <c r="N173" s="29"/>
      <c r="O173" s="30"/>
      <c r="P173" s="33"/>
      <c r="Q173" s="33"/>
      <c r="R173" s="33"/>
      <c r="S173" s="33"/>
      <c r="T173" s="33"/>
      <c r="U173" s="33"/>
      <c r="V173" s="33"/>
      <c r="W173" s="2"/>
      <c r="X173" s="2"/>
      <c r="Y173" s="2"/>
      <c r="Z173" s="2"/>
      <c r="AA173" s="2"/>
    </row>
    <row r="174" spans="1:27" ht="15.5">
      <c r="A174" s="54"/>
      <c r="B174" s="55"/>
      <c r="C174" s="25" t="s">
        <v>258</v>
      </c>
      <c r="D174" s="50"/>
      <c r="E174" s="50">
        <v>1</v>
      </c>
      <c r="F174" s="56" t="s">
        <v>259</v>
      </c>
      <c r="G174" s="51">
        <v>22.3</v>
      </c>
      <c r="H174" s="1"/>
      <c r="I174" s="29"/>
      <c r="J174" s="30"/>
      <c r="K174" s="1"/>
      <c r="L174" s="29"/>
      <c r="M174" s="29"/>
      <c r="N174" s="29"/>
      <c r="O174" s="30"/>
      <c r="P174" s="33"/>
      <c r="Q174" s="33"/>
      <c r="R174" s="33"/>
      <c r="S174" s="33"/>
      <c r="T174" s="33"/>
      <c r="U174" s="33"/>
      <c r="V174" s="33"/>
      <c r="W174" s="2"/>
      <c r="X174" s="2"/>
      <c r="Y174" s="2"/>
      <c r="Z174" s="2"/>
      <c r="AA174" s="2"/>
    </row>
    <row r="175" spans="1:27" ht="15.5">
      <c r="A175" s="54"/>
      <c r="B175" s="55"/>
      <c r="C175" s="25" t="s">
        <v>260</v>
      </c>
      <c r="D175" s="50"/>
      <c r="E175" s="50">
        <v>1</v>
      </c>
      <c r="F175" s="56" t="s">
        <v>261</v>
      </c>
      <c r="G175" s="51">
        <v>9.5</v>
      </c>
      <c r="H175" s="1"/>
      <c r="I175" s="29"/>
      <c r="J175" s="30"/>
      <c r="K175" s="1"/>
      <c r="L175" s="29"/>
      <c r="M175" s="29"/>
      <c r="N175" s="29"/>
      <c r="O175" s="30"/>
      <c r="P175" s="33"/>
      <c r="Q175" s="33"/>
      <c r="R175" s="33"/>
      <c r="S175" s="33"/>
      <c r="T175" s="33"/>
      <c r="U175" s="33"/>
      <c r="V175" s="33"/>
      <c r="W175" s="2"/>
      <c r="X175" s="2"/>
      <c r="Y175" s="2"/>
      <c r="Z175" s="2"/>
      <c r="AA175" s="2"/>
    </row>
    <row r="176" spans="1:27" ht="15.5">
      <c r="A176" s="54"/>
      <c r="B176" s="55"/>
      <c r="C176" s="25" t="s">
        <v>262</v>
      </c>
      <c r="D176" s="50"/>
      <c r="E176" s="50">
        <v>1</v>
      </c>
      <c r="F176" s="56" t="s">
        <v>263</v>
      </c>
      <c r="G176" s="51">
        <v>11</v>
      </c>
      <c r="H176" s="1"/>
      <c r="I176" s="29"/>
      <c r="J176" s="30"/>
      <c r="K176" s="1"/>
      <c r="L176" s="29"/>
      <c r="M176" s="29"/>
      <c r="N176" s="29"/>
      <c r="O176" s="30"/>
      <c r="P176" s="33"/>
      <c r="Q176" s="33"/>
      <c r="R176" s="33"/>
      <c r="S176" s="33"/>
      <c r="T176" s="33"/>
      <c r="U176" s="33"/>
      <c r="V176" s="33"/>
      <c r="W176" s="2"/>
      <c r="X176" s="2"/>
      <c r="Y176" s="2"/>
      <c r="Z176" s="2"/>
      <c r="AA176" s="2"/>
    </row>
    <row r="177" spans="1:27" ht="15.5">
      <c r="A177" s="54"/>
      <c r="B177" s="55"/>
      <c r="C177" s="25" t="s">
        <v>264</v>
      </c>
      <c r="D177" s="50"/>
      <c r="E177" s="50">
        <v>1</v>
      </c>
      <c r="F177" s="56" t="s">
        <v>265</v>
      </c>
      <c r="G177" s="51">
        <v>27</v>
      </c>
      <c r="H177" s="1"/>
      <c r="I177" s="29"/>
      <c r="J177" s="30"/>
      <c r="K177" s="1"/>
      <c r="L177" s="29"/>
      <c r="M177" s="29"/>
      <c r="N177" s="29"/>
      <c r="O177" s="30"/>
      <c r="P177" s="33"/>
      <c r="Q177" s="33"/>
      <c r="R177" s="33"/>
      <c r="S177" s="33"/>
      <c r="T177" s="33"/>
      <c r="U177" s="33"/>
      <c r="V177" s="33"/>
      <c r="W177" s="2"/>
      <c r="X177" s="2"/>
      <c r="Y177" s="2"/>
      <c r="Z177" s="2"/>
      <c r="AA177" s="2"/>
    </row>
    <row r="178" spans="1:27" ht="15.5">
      <c r="A178" s="54"/>
      <c r="B178" s="57"/>
      <c r="C178" s="64" t="s">
        <v>266</v>
      </c>
      <c r="D178" s="65"/>
      <c r="E178" s="65">
        <v>1</v>
      </c>
      <c r="F178" s="66" t="s">
        <v>267</v>
      </c>
      <c r="G178" s="67">
        <v>13.5</v>
      </c>
      <c r="H178" s="1"/>
      <c r="I178" s="29"/>
      <c r="J178" s="30"/>
      <c r="K178" s="1"/>
      <c r="L178" s="29"/>
      <c r="M178" s="29"/>
      <c r="N178" s="29"/>
      <c r="O178" s="30"/>
      <c r="P178" s="33"/>
      <c r="Q178" s="33"/>
      <c r="R178" s="33"/>
      <c r="S178" s="33"/>
      <c r="T178" s="33"/>
      <c r="U178" s="33"/>
      <c r="V178" s="33"/>
      <c r="W178" s="2"/>
      <c r="X178" s="2"/>
      <c r="Y178" s="2"/>
      <c r="Z178" s="2"/>
      <c r="AA178" s="2"/>
    </row>
    <row r="179" spans="1:27" ht="15.5">
      <c r="A179" s="11">
        <v>28</v>
      </c>
      <c r="B179" s="12" t="s">
        <v>268</v>
      </c>
      <c r="C179" s="90"/>
      <c r="D179" s="90"/>
      <c r="E179" s="90"/>
      <c r="F179" s="91"/>
      <c r="G179" s="92"/>
      <c r="H179" s="41"/>
      <c r="I179" s="41"/>
      <c r="J179" s="42"/>
      <c r="K179" s="43"/>
      <c r="L179" s="44"/>
      <c r="M179" s="44"/>
      <c r="N179" s="44"/>
      <c r="O179" s="80"/>
      <c r="P179" s="47"/>
      <c r="Q179" s="44"/>
      <c r="R179" s="80"/>
      <c r="S179" s="47"/>
      <c r="T179" s="44"/>
      <c r="U179" s="80"/>
      <c r="V179" s="47"/>
      <c r="W179" s="2"/>
      <c r="X179" s="2"/>
      <c r="Y179" s="2"/>
      <c r="Z179" s="2"/>
      <c r="AA179" s="2"/>
    </row>
    <row r="180" spans="1:27" ht="15.5">
      <c r="A180" s="43"/>
      <c r="B180" s="93" t="s">
        <v>269</v>
      </c>
      <c r="C180" s="94"/>
      <c r="D180" s="50"/>
      <c r="E180" s="50">
        <v>1</v>
      </c>
      <c r="F180" s="56" t="s">
        <v>270</v>
      </c>
      <c r="G180" s="95">
        <v>7</v>
      </c>
      <c r="H180" s="70">
        <v>1</v>
      </c>
      <c r="I180" s="44">
        <v>1</v>
      </c>
      <c r="J180" s="80">
        <v>1</v>
      </c>
      <c r="K180" s="43">
        <v>0</v>
      </c>
      <c r="L180" s="44">
        <v>0</v>
      </c>
      <c r="M180" s="44">
        <v>0</v>
      </c>
      <c r="N180" s="44">
        <v>0</v>
      </c>
      <c r="O180" s="80">
        <v>0</v>
      </c>
      <c r="P180" s="47">
        <v>0</v>
      </c>
      <c r="Q180" s="44">
        <v>0</v>
      </c>
      <c r="R180" s="80">
        <v>1</v>
      </c>
      <c r="S180" s="47">
        <v>1</v>
      </c>
      <c r="T180" s="44">
        <v>0</v>
      </c>
      <c r="U180" s="80">
        <v>0</v>
      </c>
      <c r="V180" s="47">
        <v>0</v>
      </c>
      <c r="W180" s="2"/>
      <c r="X180" s="2"/>
      <c r="Y180" s="2"/>
      <c r="Z180" s="2"/>
      <c r="AA180" s="2"/>
    </row>
    <row r="181" spans="1:27" ht="15.5">
      <c r="A181" s="43"/>
      <c r="B181" s="93" t="s">
        <v>271</v>
      </c>
      <c r="C181" s="94"/>
      <c r="D181" s="50"/>
      <c r="E181" s="50">
        <v>1</v>
      </c>
      <c r="F181" s="56" t="s">
        <v>272</v>
      </c>
      <c r="G181" s="95">
        <v>13.1</v>
      </c>
      <c r="H181" s="43">
        <v>0</v>
      </c>
      <c r="I181" s="44">
        <v>0</v>
      </c>
      <c r="J181" s="80">
        <v>1</v>
      </c>
      <c r="K181" s="43">
        <v>0</v>
      </c>
      <c r="L181" s="44">
        <v>0</v>
      </c>
      <c r="M181" s="44">
        <v>0</v>
      </c>
      <c r="N181" s="44">
        <v>0</v>
      </c>
      <c r="O181" s="80">
        <v>0</v>
      </c>
      <c r="P181" s="47">
        <v>0</v>
      </c>
      <c r="Q181" s="44">
        <v>0</v>
      </c>
      <c r="R181" s="80">
        <v>0</v>
      </c>
      <c r="S181" s="47">
        <v>0</v>
      </c>
      <c r="T181" s="44">
        <v>0</v>
      </c>
      <c r="U181" s="80">
        <v>0</v>
      </c>
      <c r="V181" s="47">
        <v>0</v>
      </c>
      <c r="W181" s="2"/>
      <c r="X181" s="2"/>
      <c r="Y181" s="2"/>
      <c r="Z181" s="2"/>
      <c r="AA181" s="2"/>
    </row>
    <row r="182" spans="1:27" ht="15.5">
      <c r="A182" s="96"/>
      <c r="B182" s="97" t="s">
        <v>273</v>
      </c>
      <c r="C182" s="94"/>
      <c r="D182" s="98"/>
      <c r="E182" s="98">
        <v>1</v>
      </c>
      <c r="F182" s="27" t="s">
        <v>274</v>
      </c>
      <c r="G182" s="99">
        <v>0</v>
      </c>
      <c r="H182" s="100">
        <v>0</v>
      </c>
      <c r="I182" s="101">
        <v>0</v>
      </c>
      <c r="J182" s="101">
        <v>0</v>
      </c>
      <c r="K182" s="101">
        <v>0</v>
      </c>
      <c r="L182" s="101">
        <v>0</v>
      </c>
      <c r="M182" s="101">
        <v>0</v>
      </c>
      <c r="N182" s="101">
        <v>0</v>
      </c>
      <c r="O182" s="101">
        <v>0</v>
      </c>
      <c r="P182" s="101">
        <v>0</v>
      </c>
      <c r="Q182" s="101">
        <v>0</v>
      </c>
      <c r="R182" s="101">
        <v>0</v>
      </c>
      <c r="S182" s="101">
        <v>1</v>
      </c>
      <c r="T182" s="101">
        <v>0</v>
      </c>
      <c r="U182" s="101">
        <v>1</v>
      </c>
      <c r="V182" s="101">
        <v>0</v>
      </c>
      <c r="W182" s="2"/>
      <c r="X182" s="2"/>
      <c r="Y182" s="2"/>
      <c r="Z182" s="2"/>
      <c r="AA182" s="2"/>
    </row>
    <row r="183" spans="1:27" ht="15.5">
      <c r="A183" s="96"/>
      <c r="B183" s="97" t="s">
        <v>275</v>
      </c>
      <c r="C183" s="94"/>
      <c r="D183" s="98"/>
      <c r="E183" s="98">
        <v>1</v>
      </c>
      <c r="F183" s="102"/>
      <c r="G183" s="99">
        <v>0</v>
      </c>
      <c r="H183" s="100">
        <v>0</v>
      </c>
      <c r="I183" s="101">
        <v>0</v>
      </c>
      <c r="J183" s="101">
        <v>0</v>
      </c>
      <c r="K183" s="101">
        <v>0</v>
      </c>
      <c r="L183" s="101">
        <v>0</v>
      </c>
      <c r="M183" s="101">
        <v>1</v>
      </c>
      <c r="N183" s="101">
        <v>0</v>
      </c>
      <c r="O183" s="101">
        <v>0</v>
      </c>
      <c r="P183" s="101">
        <v>0</v>
      </c>
      <c r="Q183" s="101">
        <v>0</v>
      </c>
      <c r="R183" s="101">
        <v>0</v>
      </c>
      <c r="S183" s="101">
        <v>0</v>
      </c>
      <c r="T183" s="101">
        <v>0</v>
      </c>
      <c r="U183" s="101">
        <v>0</v>
      </c>
      <c r="V183" s="101">
        <v>0</v>
      </c>
      <c r="W183" s="2"/>
      <c r="X183" s="2"/>
      <c r="Y183" s="2"/>
      <c r="Z183" s="2"/>
      <c r="AA183" s="2"/>
    </row>
    <row r="184" spans="1:27" ht="15.5">
      <c r="A184" s="96"/>
      <c r="B184" s="103" t="s">
        <v>276</v>
      </c>
      <c r="C184" s="104"/>
      <c r="D184" s="105"/>
      <c r="E184" s="105">
        <v>1</v>
      </c>
      <c r="F184" s="106"/>
      <c r="G184" s="107">
        <v>0</v>
      </c>
      <c r="H184" s="100">
        <v>0</v>
      </c>
      <c r="I184" s="101">
        <v>0</v>
      </c>
      <c r="J184" s="101">
        <v>0</v>
      </c>
      <c r="K184" s="101">
        <v>0</v>
      </c>
      <c r="L184" s="101">
        <v>2</v>
      </c>
      <c r="M184" s="101">
        <v>0</v>
      </c>
      <c r="N184" s="101">
        <v>0</v>
      </c>
      <c r="O184" s="101">
        <v>0</v>
      </c>
      <c r="P184" s="101">
        <v>0</v>
      </c>
      <c r="Q184" s="101">
        <v>0</v>
      </c>
      <c r="R184" s="101">
        <v>0</v>
      </c>
      <c r="S184" s="101">
        <v>0</v>
      </c>
      <c r="T184" s="101">
        <v>0</v>
      </c>
      <c r="U184" s="101">
        <v>0</v>
      </c>
      <c r="V184" s="101">
        <v>0</v>
      </c>
      <c r="W184" s="2"/>
      <c r="X184" s="2"/>
      <c r="Y184" s="2"/>
      <c r="Z184" s="2"/>
      <c r="AA184" s="2"/>
    </row>
    <row r="185" spans="1:27" ht="15.5">
      <c r="A185" s="108"/>
      <c r="B185" s="10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5.5">
      <c r="A186" s="108"/>
      <c r="B186" s="10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5.5">
      <c r="A187" s="108"/>
      <c r="B187" s="10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5.5">
      <c r="A188" s="108"/>
      <c r="B188" s="10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5.5">
      <c r="A189" s="108"/>
      <c r="B189" s="10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5.5">
      <c r="A190" s="108"/>
      <c r="B190" s="10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5.5">
      <c r="A191" s="108"/>
      <c r="B191" s="10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5.5">
      <c r="A192" s="108"/>
      <c r="B192" s="10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5.5">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5.5">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5.5">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5.5">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5.5">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5.5">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5.5">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5.5">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5.5">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5.5">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5.5">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5.5">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5.5">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5.5">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5.5">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5.5">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5.5">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5.5">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5.5">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5.5">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5.5">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5.5">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5.5">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5.5">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5.5">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5.5">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5.5">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5.5">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5.5">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5.5">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5.5">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5.5">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5.5">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5.5">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5.5">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5.5">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5.5">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5.5">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5.5">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5.5">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5.5">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5.5">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5.5">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5.5">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5.5">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5.5">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5.5">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5.5">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5.5">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5.5">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5.5">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5.5">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5.5">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5.5">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5.5">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5.5">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5.5">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5.5">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5.5">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5.5">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5.5">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5.5">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5.5">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5.5">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5.5">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5.5">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5.5">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5.5">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5.5">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5.5">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5.5">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5.5">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5.5">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5.5">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5.5">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5.5">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5.5">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5.5">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5.5">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5.5">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5.5">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5.5">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5.5">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5.5">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5.5">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5.5">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5.5">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5.5">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5.5">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5.5">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5.5">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5.5">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5.5">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5.5">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5.5">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5.5">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5.5">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5.5">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5.5">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5.5">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5.5">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5.5">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5.5">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5.5">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5.5">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5.5">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5.5">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5.5">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5.5">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5.5">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5.5">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5.5">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5.5">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5.5">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5.5">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5.5">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5.5">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5.5">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5.5">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5.5">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5.5">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5.5">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5.5">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5.5">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5.5">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5.5">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5.5">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5.5">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5.5">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5.5">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5.5">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5.5">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5.5">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5.5">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5.5">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5.5">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5.5">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5.5">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5.5">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5.5">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5.5">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5.5">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5.5">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5.5">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5.5">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5.5">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5.5">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5.5">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5.5">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5.5">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5.5">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5.5">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5.5">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5.5">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5.5">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5.5">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5.5">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5.5">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5.5">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5.5">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5.5">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5.5">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5.5">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5.5">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5.5">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5.5">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5.5">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5.5">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5.5">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5.5">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5.5">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5.5">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5.5">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5.5">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5.5">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5.5">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5.5">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5.5">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5.5">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5.5">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5.5">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5.5">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5.5">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5.5">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5.5">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5.5">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5.5">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5.5">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5.5">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5.5">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5.5">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5.5">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5.5">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5.5">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5.5">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5.5">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5.5">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5.5">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5.5">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5.5">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5.5">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5.5">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5.5">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5.5">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5.5">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5.5">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5.5">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5.5">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5.5">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5.5">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5.5">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5.5">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5.5">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5.5">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5.5">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5.5">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5.5">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5.5">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5.5">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5.5">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5.5">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5.5">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5.5">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5.5">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5.5">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5.5">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5.5">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5.5">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5.5">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5.5">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5.5">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5.5">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5.5">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5.5">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5.5">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5.5">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5.5">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5.5">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5.5">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5.5">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5.5">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5.5">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5.5">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5.5">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5.5">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5.5">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5.5">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5.5">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5.5">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5.5">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5.5">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5.5">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5.5">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5.5">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5.5">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5.5">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5.5">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5.5">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5.5">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5.5">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5.5">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5.5">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5.5">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5.5">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5.5">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5.5">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5.5">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5.5">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5.5">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5.5">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5.5">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5.5">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5.5">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5.5">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5.5">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5.5">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5.5">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5.5">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5.5">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5.5">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5.5">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5.5">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5.5">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5.5">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5.5">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5.5">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5.5">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5.5">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5.5">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5.5">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5.5">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5.5">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5.5">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5.5">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5.5">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5.5">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5.5">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5.5">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5.5">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5.5">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5.5">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5.5">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5.5">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5.5">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5.5">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5.5">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5.5">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5.5">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5.5">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5.5">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5.5">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5.5">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5.5">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5.5">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5.5">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5.5">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5.5">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5.5">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5.5">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5.5">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5.5">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5.5">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5.5">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5.5">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5.5">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5.5">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5.5">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5.5">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5.5">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5.5">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5.5">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5.5">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5.5">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5.5">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5.5">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5.5">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5.5">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5.5">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5.5">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5.5">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5.5">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5.5">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5.5">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5.5">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5.5">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5.5">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5.5">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5.5">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5.5">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5.5">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5.5">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5.5">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5.5">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5.5">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5.5">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5.5">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5.5">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5.5">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5.5">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5.5">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5.5">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5.5">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5.5">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5.5">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5.5">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5.5">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5.5">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5.5">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5.5">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5.5">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5.5">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5.5">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5.5">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5.5">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5.5">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5.5">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5.5">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5.5">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5.5">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5.5">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5.5">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5.5">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5.5">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5.5">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5.5">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5.5">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5.5">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5.5">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5.5">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5.5">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5.5">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5.5">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5.5">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5.5">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5.5">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5.5">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5.5">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5.5">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5.5">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5.5">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5.5">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5.5">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5.5">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5.5">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5.5">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5.5">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5.5">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5.5">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5.5">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5.5">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5.5">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5.5">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5.5">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5.5">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5.5">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5.5">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5.5">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5.5">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5.5">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5.5">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5.5">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5.5">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5.5">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5.5">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5.5">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5.5">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5.5">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5.5">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5.5">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5.5">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5.5">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5.5">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5.5">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5.5">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5.5">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5.5">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5.5">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5.5">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5.5">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5.5">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5.5">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5.5">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5.5">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5.5">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5.5">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5.5">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5.5">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5.5">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5.5">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5.5">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5.5">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5.5">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5.5">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5.5">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5.5">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5.5">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5.5">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5.5">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5.5">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5.5">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5.5">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5.5">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5.5">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5.5">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5.5">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5.5">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5.5">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5.5">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5.5">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5.5">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5.5">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5.5">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5.5">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5.5">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5.5">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5.5">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5.5">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5.5">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5.5">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5.5">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5.5">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5.5">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5.5">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5.5">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5.5">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5.5">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5.5">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5.5">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5.5">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5.5">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5.5">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5.5">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5.5">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5.5">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5.5">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5.5">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5.5">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5.5">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5.5">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5.5">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5.5">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5.5">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5.5">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5.5">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5.5">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5.5">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5.5">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5.5">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5.5">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5.5">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5.5">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5.5">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5.5">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5.5">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5.5">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5.5">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5.5">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5.5">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5.5">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5.5">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5.5">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5.5">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5.5">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5.5">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5.5">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5.5">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5.5">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5.5">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5.5">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5.5">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5.5">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5.5">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5.5">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5.5">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5.5">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5.5">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5.5">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5.5">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5.5">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5.5">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5.5">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5.5">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5.5">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5.5">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5.5">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5.5">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5.5">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5.5">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5.5">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5.5">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5.5">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5.5">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5.5">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5.5">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5.5">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5.5">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5.5">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5.5">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5.5">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5.5">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5.5">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5.5">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5.5">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5.5">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5.5">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5.5">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5.5">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5.5">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5.5">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5.5">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5.5">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5.5">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5.5">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5.5">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5.5">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5.5">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5.5">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5.5">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5.5">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5.5">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5.5">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5.5">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5.5">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5.5">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5.5">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5.5">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5.5">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5.5">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5.5">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5.5">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5.5">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5.5">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5.5">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5.5">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5.5">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5.5">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5.5">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5.5">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5.5">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5.5">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5.5">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5.5">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5.5">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5.5">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5.5">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5.5">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5.5">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5.5">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5.5">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5.5">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5.5">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5.5">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5.5">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5.5">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5.5">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5.5">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5.5">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5.5">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5.5">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5.5">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5.5">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5.5">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5.5">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5.5">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5.5">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5.5">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5.5">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5.5">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5.5">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5.5">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5.5">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5.5">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5.5">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5.5">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5.5">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5.5">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5.5">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5.5">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5.5">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5.5">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5.5">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5.5">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5.5">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5.5">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5.5">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5.5">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5.5">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5.5">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5.5">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5.5">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5.5">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5.5">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5.5">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5.5">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5.5">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5.5">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5.5">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5.5">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5.5">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5.5">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5.5">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5.5">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5.5">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5.5">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5.5">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5.5">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5.5">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5.5">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5.5">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5.5">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5.5">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5.5">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5.5">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5.5">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5.5">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5.5">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5.5">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5.5">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5.5">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5.5">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5.5">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5.5">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5.5">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5.5">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5.5">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5.5">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5.5">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5.5">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5.5">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5.5">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5.5">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5.5">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5.5">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5.5">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5.5">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5.5">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5.5">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5.5">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5.5">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5.5">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5.5">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5.5">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5.5">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5.5">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5.5">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5.5">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5.5">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5.5">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5.5">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5.5">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5.5">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5.5">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5.5">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5.5">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5.5">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5.5">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5.5">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5.5">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5.5">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5.5">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5.5">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5.5">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5.5">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5.5">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5.5">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5.5">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5.5">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5.5">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5.5">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5.5">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5.5">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5.5">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5.5">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5.5">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5.5">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5.5">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5.5">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5.5">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5.5">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5.5">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5.5">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5.5">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5.5">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5.5">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5.5">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5.5">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5.5">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5.5">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5.5">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5.5">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5.5">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5.5">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5.5">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5.5">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5.5">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5.5">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5.5">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5.5">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5.5">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5.5">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5.5">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5.5">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5.5">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5.5">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5.5">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5.5">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5.5">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5.5">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5.5">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5.5">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5.5">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5.5">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5.5">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5.5">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5.5">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5.5">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5.5">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5.5">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5.5">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5.5">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5.5">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5.5">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5.5">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5.5">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5.5">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5.5">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5.5">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5.5">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5.5">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5.5">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5.5">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5.5">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5.5">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5.5">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5.5">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5.5">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5.5">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5.5">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5.5">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5.5">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5.5">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5.5">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5.5">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5.5">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5.5">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5.5">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5.5">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5.5">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5.5">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5.5">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5.5">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5.5">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5.5">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5.5">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2">
    <mergeCell ref="H1:J1"/>
    <mergeCell ref="K1:V1"/>
  </mergeCells>
  <hyperlinks>
    <hyperlink ref="H3" r:id="rId1" xr:uid="{00000000-0004-0000-0000-000000000000}"/>
    <hyperlink ref="I3" r:id="rId2" xr:uid="{00000000-0004-0000-0000-000001000000}"/>
    <hyperlink ref="J3" r:id="rId3" xr:uid="{00000000-0004-0000-0000-000002000000}"/>
    <hyperlink ref="K3" r:id="rId4" xr:uid="{00000000-0004-0000-0000-000003000000}"/>
    <hyperlink ref="L3" r:id="rId5" xr:uid="{00000000-0004-0000-0000-000004000000}"/>
    <hyperlink ref="M3" r:id="rId6" xr:uid="{00000000-0004-0000-0000-000005000000}"/>
    <hyperlink ref="N3" r:id="rId7" xr:uid="{00000000-0004-0000-0000-000006000000}"/>
    <hyperlink ref="O3" r:id="rId8" xr:uid="{00000000-0004-0000-0000-000007000000}"/>
    <hyperlink ref="P3" r:id="rId9" xr:uid="{00000000-0004-0000-0000-000008000000}"/>
    <hyperlink ref="Q3" r:id="rId10" xr:uid="{00000000-0004-0000-0000-000009000000}"/>
    <hyperlink ref="R3" r:id="rId11" xr:uid="{00000000-0004-0000-0000-00000A000000}"/>
    <hyperlink ref="S3" r:id="rId12" xr:uid="{00000000-0004-0000-0000-00000B000000}"/>
    <hyperlink ref="T3" r:id="rId13" xr:uid="{00000000-0004-0000-0000-00000C000000}"/>
    <hyperlink ref="U3" r:id="rId14" xr:uid="{00000000-0004-0000-0000-00000D000000}"/>
    <hyperlink ref="V3" r:id="rId15" xr:uid="{00000000-0004-0000-0000-00000E000000}"/>
    <hyperlink ref="H4" r:id="rId16" xr:uid="{00000000-0004-0000-0000-00000F000000}"/>
    <hyperlink ref="I4" r:id="rId17" xr:uid="{00000000-0004-0000-0000-000010000000}"/>
    <hyperlink ref="J4" r:id="rId18" xr:uid="{00000000-0004-0000-0000-000011000000}"/>
    <hyperlink ref="K4" r:id="rId19" xr:uid="{00000000-0004-0000-0000-000012000000}"/>
    <hyperlink ref="L4" r:id="rId20" xr:uid="{00000000-0004-0000-0000-000013000000}"/>
    <hyperlink ref="M4" r:id="rId21" xr:uid="{00000000-0004-0000-0000-000014000000}"/>
    <hyperlink ref="N4" r:id="rId22" xr:uid="{00000000-0004-0000-0000-000015000000}"/>
    <hyperlink ref="O4" r:id="rId23" xr:uid="{00000000-0004-0000-0000-000016000000}"/>
    <hyperlink ref="P4" r:id="rId24" xr:uid="{00000000-0004-0000-0000-000017000000}"/>
    <hyperlink ref="Q4" r:id="rId25" xr:uid="{00000000-0004-0000-0000-000018000000}"/>
    <hyperlink ref="R4" r:id="rId26" xr:uid="{00000000-0004-0000-0000-000019000000}"/>
    <hyperlink ref="S4" r:id="rId27" xr:uid="{00000000-0004-0000-0000-00001A000000}"/>
    <hyperlink ref="T4" r:id="rId28" xr:uid="{00000000-0004-0000-0000-00001B000000}"/>
    <hyperlink ref="U4" r:id="rId29" xr:uid="{00000000-0004-0000-0000-00001C000000}"/>
    <hyperlink ref="V4" r:id="rId30" xr:uid="{00000000-0004-0000-0000-00001D000000}"/>
    <hyperlink ref="B8" r:id="rId31" xr:uid="{00000000-0004-0000-0000-00001E000000}"/>
    <hyperlink ref="F8" r:id="rId32" xr:uid="{00000000-0004-0000-0000-00001F000000}"/>
    <hyperlink ref="F9" r:id="rId33" xr:uid="{00000000-0004-0000-0000-000020000000}"/>
    <hyperlink ref="B11" r:id="rId34" xr:uid="{00000000-0004-0000-0000-000021000000}"/>
    <hyperlink ref="F11" r:id="rId35" xr:uid="{00000000-0004-0000-0000-000022000000}"/>
    <hyperlink ref="F12" r:id="rId36" xr:uid="{00000000-0004-0000-0000-000023000000}"/>
    <hyperlink ref="B14" r:id="rId37" xr:uid="{00000000-0004-0000-0000-000024000000}"/>
    <hyperlink ref="F14" r:id="rId38" xr:uid="{00000000-0004-0000-0000-000025000000}"/>
    <hyperlink ref="F15" r:id="rId39" xr:uid="{00000000-0004-0000-0000-000026000000}"/>
    <hyperlink ref="B17" r:id="rId40" xr:uid="{00000000-0004-0000-0000-000027000000}"/>
    <hyperlink ref="F17" r:id="rId41" xr:uid="{00000000-0004-0000-0000-000028000000}"/>
    <hyperlink ref="F18" r:id="rId42" xr:uid="{00000000-0004-0000-0000-000029000000}"/>
    <hyperlink ref="F19" r:id="rId43" xr:uid="{00000000-0004-0000-0000-00002A000000}"/>
    <hyperlink ref="F20" r:id="rId44" xr:uid="{00000000-0004-0000-0000-00002B000000}"/>
    <hyperlink ref="B22" r:id="rId45" xr:uid="{00000000-0004-0000-0000-00002C000000}"/>
    <hyperlink ref="F23" r:id="rId46" xr:uid="{00000000-0004-0000-0000-00002D000000}"/>
    <hyperlink ref="F24" r:id="rId47" xr:uid="{00000000-0004-0000-0000-00002E000000}"/>
    <hyperlink ref="F25" r:id="rId48" xr:uid="{00000000-0004-0000-0000-00002F000000}"/>
    <hyperlink ref="F26" r:id="rId49" xr:uid="{00000000-0004-0000-0000-000030000000}"/>
    <hyperlink ref="B28" r:id="rId50" xr:uid="{00000000-0004-0000-0000-000031000000}"/>
    <hyperlink ref="F29" r:id="rId51" xr:uid="{00000000-0004-0000-0000-000032000000}"/>
    <hyperlink ref="F30" r:id="rId52" xr:uid="{00000000-0004-0000-0000-000033000000}"/>
    <hyperlink ref="B32" r:id="rId53" xr:uid="{00000000-0004-0000-0000-000034000000}"/>
    <hyperlink ref="F33" r:id="rId54" xr:uid="{00000000-0004-0000-0000-000035000000}"/>
    <hyperlink ref="F34" r:id="rId55" xr:uid="{00000000-0004-0000-0000-000036000000}"/>
    <hyperlink ref="F35" r:id="rId56" xr:uid="{00000000-0004-0000-0000-000037000000}"/>
    <hyperlink ref="B37" r:id="rId57" xr:uid="{00000000-0004-0000-0000-000038000000}"/>
    <hyperlink ref="F37" r:id="rId58" xr:uid="{00000000-0004-0000-0000-000039000000}"/>
    <hyperlink ref="F38" r:id="rId59" xr:uid="{00000000-0004-0000-0000-00003A000000}"/>
    <hyperlink ref="F39" r:id="rId60" xr:uid="{00000000-0004-0000-0000-00003B000000}"/>
    <hyperlink ref="F40" r:id="rId61" xr:uid="{00000000-0004-0000-0000-00003C000000}"/>
    <hyperlink ref="F41" r:id="rId62" xr:uid="{00000000-0004-0000-0000-00003D000000}"/>
    <hyperlink ref="F42" r:id="rId63" xr:uid="{00000000-0004-0000-0000-00003E000000}"/>
    <hyperlink ref="F43" r:id="rId64" xr:uid="{00000000-0004-0000-0000-00003F000000}"/>
    <hyperlink ref="F44" r:id="rId65" xr:uid="{00000000-0004-0000-0000-000040000000}"/>
    <hyperlink ref="B46" r:id="rId66" xr:uid="{00000000-0004-0000-0000-000041000000}"/>
    <hyperlink ref="F47" r:id="rId67" xr:uid="{00000000-0004-0000-0000-000042000000}"/>
    <hyperlink ref="F48" r:id="rId68" xr:uid="{00000000-0004-0000-0000-000043000000}"/>
    <hyperlink ref="F49" r:id="rId69" xr:uid="{00000000-0004-0000-0000-000044000000}"/>
    <hyperlink ref="F50" r:id="rId70" xr:uid="{00000000-0004-0000-0000-000045000000}"/>
    <hyperlink ref="F51" r:id="rId71" xr:uid="{00000000-0004-0000-0000-000046000000}"/>
    <hyperlink ref="F53" r:id="rId72" xr:uid="{00000000-0004-0000-0000-000047000000}"/>
    <hyperlink ref="F54" r:id="rId73" xr:uid="{00000000-0004-0000-0000-000048000000}"/>
    <hyperlink ref="B56" r:id="rId74" xr:uid="{00000000-0004-0000-0000-000049000000}"/>
    <hyperlink ref="F57" r:id="rId75" xr:uid="{00000000-0004-0000-0000-00004A000000}"/>
    <hyperlink ref="F58" r:id="rId76" xr:uid="{00000000-0004-0000-0000-00004B000000}"/>
    <hyperlink ref="F59" r:id="rId77" xr:uid="{00000000-0004-0000-0000-00004C000000}"/>
    <hyperlink ref="F60" r:id="rId78" xr:uid="{00000000-0004-0000-0000-00004D000000}"/>
    <hyperlink ref="B62" r:id="rId79" xr:uid="{00000000-0004-0000-0000-00004E000000}"/>
    <hyperlink ref="F63" r:id="rId80" xr:uid="{00000000-0004-0000-0000-00004F000000}"/>
    <hyperlink ref="F64" r:id="rId81" location="row-63_yq_40" xr:uid="{00000000-0004-0000-0000-000050000000}"/>
    <hyperlink ref="B66" r:id="rId82" xr:uid="{00000000-0004-0000-0000-000051000000}"/>
    <hyperlink ref="F67" r:id="rId83" xr:uid="{00000000-0004-0000-0000-000052000000}"/>
    <hyperlink ref="F68" r:id="rId84" xr:uid="{00000000-0004-0000-0000-000053000000}"/>
    <hyperlink ref="F69" r:id="rId85" xr:uid="{00000000-0004-0000-0000-000054000000}"/>
    <hyperlink ref="B71" r:id="rId86" xr:uid="{00000000-0004-0000-0000-000055000000}"/>
    <hyperlink ref="F72" r:id="rId87" xr:uid="{00000000-0004-0000-0000-000056000000}"/>
    <hyperlink ref="F73" r:id="rId88" xr:uid="{00000000-0004-0000-0000-000057000000}"/>
    <hyperlink ref="F74" r:id="rId89" xr:uid="{00000000-0004-0000-0000-000058000000}"/>
    <hyperlink ref="B76" r:id="rId90" xr:uid="{00000000-0004-0000-0000-000059000000}"/>
    <hyperlink ref="F77" r:id="rId91" xr:uid="{00000000-0004-0000-0000-00005A000000}"/>
    <hyperlink ref="F78" r:id="rId92" xr:uid="{00000000-0004-0000-0000-00005B000000}"/>
    <hyperlink ref="F79" r:id="rId93" xr:uid="{00000000-0004-0000-0000-00005C000000}"/>
    <hyperlink ref="B81" r:id="rId94" xr:uid="{00000000-0004-0000-0000-00005D000000}"/>
    <hyperlink ref="F82" r:id="rId95" xr:uid="{00000000-0004-0000-0000-00005E000000}"/>
    <hyperlink ref="F83" r:id="rId96" xr:uid="{00000000-0004-0000-0000-00005F000000}"/>
    <hyperlink ref="B85" r:id="rId97" xr:uid="{00000000-0004-0000-0000-000060000000}"/>
    <hyperlink ref="F86" r:id="rId98" xr:uid="{00000000-0004-0000-0000-000061000000}"/>
    <hyperlink ref="F87" r:id="rId99" xr:uid="{00000000-0004-0000-0000-000062000000}"/>
    <hyperlink ref="F88" r:id="rId100" xr:uid="{00000000-0004-0000-0000-000063000000}"/>
    <hyperlink ref="B90" r:id="rId101" xr:uid="{00000000-0004-0000-0000-000064000000}"/>
    <hyperlink ref="F91" r:id="rId102" xr:uid="{00000000-0004-0000-0000-000065000000}"/>
    <hyperlink ref="F92" r:id="rId103" xr:uid="{00000000-0004-0000-0000-000066000000}"/>
    <hyperlink ref="B94" r:id="rId104" xr:uid="{00000000-0004-0000-0000-000067000000}"/>
    <hyperlink ref="F95" r:id="rId105" xr:uid="{00000000-0004-0000-0000-000068000000}"/>
    <hyperlink ref="F97" r:id="rId106" xr:uid="{00000000-0004-0000-0000-000069000000}"/>
    <hyperlink ref="F98" r:id="rId107" xr:uid="{00000000-0004-0000-0000-00006A000000}"/>
    <hyperlink ref="F99" r:id="rId108" xr:uid="{00000000-0004-0000-0000-00006B000000}"/>
    <hyperlink ref="B101" r:id="rId109" xr:uid="{00000000-0004-0000-0000-00006C000000}"/>
    <hyperlink ref="F102" r:id="rId110" xr:uid="{00000000-0004-0000-0000-00006D000000}"/>
    <hyperlink ref="F104" r:id="rId111" xr:uid="{00000000-0004-0000-0000-00006E000000}"/>
    <hyperlink ref="F105" r:id="rId112" xr:uid="{00000000-0004-0000-0000-00006F000000}"/>
    <hyperlink ref="F106" r:id="rId113" xr:uid="{00000000-0004-0000-0000-000070000000}"/>
    <hyperlink ref="B108" r:id="rId114" xr:uid="{00000000-0004-0000-0000-000071000000}"/>
    <hyperlink ref="F109" r:id="rId115" xr:uid="{00000000-0004-0000-0000-000072000000}"/>
    <hyperlink ref="F110" r:id="rId116" xr:uid="{00000000-0004-0000-0000-000073000000}"/>
    <hyperlink ref="F111" r:id="rId117" xr:uid="{00000000-0004-0000-0000-000074000000}"/>
    <hyperlink ref="F112" r:id="rId118" xr:uid="{00000000-0004-0000-0000-000075000000}"/>
    <hyperlink ref="B114" r:id="rId119" xr:uid="{00000000-0004-0000-0000-000076000000}"/>
    <hyperlink ref="F114" r:id="rId120" xr:uid="{00000000-0004-0000-0000-000077000000}"/>
    <hyperlink ref="F115" r:id="rId121" xr:uid="{00000000-0004-0000-0000-000078000000}"/>
    <hyperlink ref="F116" r:id="rId122" xr:uid="{00000000-0004-0000-0000-000079000000}"/>
    <hyperlink ref="F117" r:id="rId123" xr:uid="{00000000-0004-0000-0000-00007A000000}"/>
    <hyperlink ref="F118" r:id="rId124" xr:uid="{00000000-0004-0000-0000-00007B000000}"/>
    <hyperlink ref="F120" r:id="rId125" xr:uid="{00000000-0004-0000-0000-00007C000000}"/>
    <hyperlink ref="F121" r:id="rId126" xr:uid="{00000000-0004-0000-0000-00007D000000}"/>
    <hyperlink ref="F122" r:id="rId127" xr:uid="{00000000-0004-0000-0000-00007E000000}"/>
    <hyperlink ref="F123" r:id="rId128" xr:uid="{00000000-0004-0000-0000-00007F000000}"/>
    <hyperlink ref="F124" r:id="rId129" xr:uid="{00000000-0004-0000-0000-000080000000}"/>
    <hyperlink ref="B126" r:id="rId130" xr:uid="{00000000-0004-0000-0000-000081000000}"/>
    <hyperlink ref="F127" r:id="rId131" xr:uid="{00000000-0004-0000-0000-000082000000}"/>
    <hyperlink ref="F128" r:id="rId132" xr:uid="{00000000-0004-0000-0000-000083000000}"/>
    <hyperlink ref="B130" r:id="rId133" xr:uid="{00000000-0004-0000-0000-000084000000}"/>
    <hyperlink ref="F130" r:id="rId134" xr:uid="{00000000-0004-0000-0000-000085000000}"/>
    <hyperlink ref="F131" r:id="rId135" xr:uid="{00000000-0004-0000-0000-000086000000}"/>
    <hyperlink ref="F132" r:id="rId136" xr:uid="{00000000-0004-0000-0000-000087000000}"/>
    <hyperlink ref="B134" r:id="rId137" xr:uid="{00000000-0004-0000-0000-000088000000}"/>
    <hyperlink ref="F134" r:id="rId138" xr:uid="{00000000-0004-0000-0000-000089000000}"/>
    <hyperlink ref="F135" r:id="rId139" xr:uid="{00000000-0004-0000-0000-00008A000000}"/>
    <hyperlink ref="F136" r:id="rId140" xr:uid="{00000000-0004-0000-0000-00008B000000}"/>
    <hyperlink ref="F137" r:id="rId141" xr:uid="{00000000-0004-0000-0000-00008C000000}"/>
    <hyperlink ref="F138" r:id="rId142" xr:uid="{00000000-0004-0000-0000-00008D000000}"/>
    <hyperlink ref="F139" r:id="rId143" xr:uid="{00000000-0004-0000-0000-00008E000000}"/>
    <hyperlink ref="F140" r:id="rId144" xr:uid="{00000000-0004-0000-0000-00008F000000}"/>
    <hyperlink ref="F141" r:id="rId145" xr:uid="{00000000-0004-0000-0000-000090000000}"/>
    <hyperlink ref="F142" r:id="rId146" xr:uid="{00000000-0004-0000-0000-000091000000}"/>
    <hyperlink ref="F143" r:id="rId147" xr:uid="{00000000-0004-0000-0000-000092000000}"/>
    <hyperlink ref="F144" r:id="rId148" xr:uid="{00000000-0004-0000-0000-000093000000}"/>
    <hyperlink ref="F145" r:id="rId149" xr:uid="{00000000-0004-0000-0000-000094000000}"/>
    <hyperlink ref="F146" r:id="rId150" xr:uid="{00000000-0004-0000-0000-000095000000}"/>
    <hyperlink ref="F147" r:id="rId151" xr:uid="{00000000-0004-0000-0000-000096000000}"/>
    <hyperlink ref="F148" r:id="rId152" xr:uid="{00000000-0004-0000-0000-000097000000}"/>
    <hyperlink ref="F149" r:id="rId153" xr:uid="{00000000-0004-0000-0000-000098000000}"/>
    <hyperlink ref="F150" r:id="rId154" xr:uid="{00000000-0004-0000-0000-000099000000}"/>
    <hyperlink ref="B152" r:id="rId155" xr:uid="{00000000-0004-0000-0000-00009A000000}"/>
    <hyperlink ref="F152" r:id="rId156" xr:uid="{00000000-0004-0000-0000-00009B000000}"/>
    <hyperlink ref="F153" r:id="rId157" xr:uid="{00000000-0004-0000-0000-00009C000000}"/>
    <hyperlink ref="F154" r:id="rId158" xr:uid="{00000000-0004-0000-0000-00009D000000}"/>
    <hyperlink ref="F155" r:id="rId159" xr:uid="{00000000-0004-0000-0000-00009E000000}"/>
    <hyperlink ref="F156" r:id="rId160" xr:uid="{00000000-0004-0000-0000-00009F000000}"/>
    <hyperlink ref="F157" r:id="rId161" xr:uid="{00000000-0004-0000-0000-0000A0000000}"/>
    <hyperlink ref="F158" r:id="rId162" xr:uid="{00000000-0004-0000-0000-0000A1000000}"/>
    <hyperlink ref="F159" r:id="rId163" xr:uid="{00000000-0004-0000-0000-0000A2000000}"/>
    <hyperlink ref="F160" r:id="rId164" xr:uid="{00000000-0004-0000-0000-0000A3000000}"/>
    <hyperlink ref="F161" r:id="rId165" xr:uid="{00000000-0004-0000-0000-0000A4000000}"/>
    <hyperlink ref="F162" r:id="rId166" xr:uid="{00000000-0004-0000-0000-0000A5000000}"/>
    <hyperlink ref="F163" r:id="rId167" xr:uid="{00000000-0004-0000-0000-0000A6000000}"/>
    <hyperlink ref="F164" r:id="rId168" xr:uid="{00000000-0004-0000-0000-0000A7000000}"/>
    <hyperlink ref="B166" r:id="rId169" xr:uid="{00000000-0004-0000-0000-0000A8000000}"/>
    <hyperlink ref="F167" r:id="rId170" xr:uid="{00000000-0004-0000-0000-0000A9000000}"/>
    <hyperlink ref="F168" r:id="rId171" xr:uid="{00000000-0004-0000-0000-0000AA000000}"/>
    <hyperlink ref="F169" r:id="rId172" xr:uid="{00000000-0004-0000-0000-0000AB000000}"/>
    <hyperlink ref="F170" r:id="rId173" xr:uid="{00000000-0004-0000-0000-0000AC000000}"/>
    <hyperlink ref="F172" r:id="rId174" xr:uid="{00000000-0004-0000-0000-0000AD000000}"/>
    <hyperlink ref="F173" r:id="rId175" xr:uid="{00000000-0004-0000-0000-0000AE000000}"/>
    <hyperlink ref="F174" r:id="rId176" xr:uid="{00000000-0004-0000-0000-0000AF000000}"/>
    <hyperlink ref="F175" r:id="rId177" xr:uid="{00000000-0004-0000-0000-0000B0000000}"/>
    <hyperlink ref="F176" r:id="rId178" xr:uid="{00000000-0004-0000-0000-0000B1000000}"/>
    <hyperlink ref="F177" r:id="rId179" xr:uid="{00000000-0004-0000-0000-0000B2000000}"/>
    <hyperlink ref="F178" r:id="rId180" xr:uid="{00000000-0004-0000-0000-0000B3000000}"/>
    <hyperlink ref="F180" r:id="rId181" xr:uid="{00000000-0004-0000-0000-0000B4000000}"/>
    <hyperlink ref="F181" r:id="rId182" xr:uid="{00000000-0004-0000-0000-0000B5000000}"/>
    <hyperlink ref="F182" r:id="rId183" xr:uid="{00000000-0004-0000-0000-0000B6000000}"/>
    <hyperlink ref="M2" r:id="rId184" tooltip="APP_INLINE_HOLOGRAM" display="https://github.com/AlecVercruysse/UC2-GIT/tree/master/APPLICATIONS/APP_INLINE_HOLOGRAM" xr:uid="{663A12FC-7D51-2242-BAA3-285FC9F36B4F}"/>
    <hyperlink ref="N2" r:id="rId185" tooltip="APP_Incubator_Microscope" display="https://github.com/AlecVercruysse/UC2-GIT/tree/master/APPLICATIONS/APP_Incubator_Microscope" xr:uid="{249B466A-B2F4-3E49-A3E2-5A97B2CCAF10}"/>
  </hyperlink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F4FFF-47E9-44E2-B843-5977CFD7FE8F}">
  <dimension ref="A1:AC1019"/>
  <sheetViews>
    <sheetView tabSelected="1" workbookViewId="0">
      <selection activeCell="K13" sqref="K13"/>
    </sheetView>
  </sheetViews>
  <sheetFormatPr defaultColWidth="11.1640625" defaultRowHeight="15.5"/>
  <cols>
    <col min="1" max="1" width="3.83203125" customWidth="1"/>
    <col min="2" max="2" width="27.1640625" customWidth="1"/>
    <col min="3" max="3" width="34.5" customWidth="1"/>
    <col min="4" max="5" width="7" customWidth="1"/>
    <col min="6" max="6" width="11.5" customWidth="1"/>
    <col min="7" max="7" width="12.33203125" customWidth="1"/>
  </cols>
  <sheetData>
    <row r="1" spans="1:29" ht="16" thickBot="1">
      <c r="A1" s="85"/>
      <c r="B1" s="85"/>
      <c r="C1" s="85"/>
      <c r="D1" s="85"/>
      <c r="E1" s="85"/>
      <c r="F1" s="85"/>
      <c r="G1" s="85"/>
      <c r="H1" s="85"/>
      <c r="I1" s="254" t="s">
        <v>0</v>
      </c>
      <c r="J1" s="255"/>
      <c r="K1" s="256"/>
      <c r="L1" s="257" t="s">
        <v>1</v>
      </c>
      <c r="M1" s="255"/>
      <c r="N1" s="255"/>
      <c r="O1" s="255"/>
      <c r="P1" s="255"/>
      <c r="Q1" s="255"/>
      <c r="R1" s="255"/>
      <c r="S1" s="255"/>
      <c r="T1" s="255"/>
      <c r="U1" s="255"/>
      <c r="V1" s="255"/>
      <c r="W1" s="255"/>
      <c r="X1" s="256"/>
      <c r="Y1" s="2"/>
      <c r="Z1" s="2"/>
      <c r="AA1" s="2"/>
      <c r="AB1" s="2"/>
      <c r="AC1" s="2"/>
    </row>
    <row r="2" spans="1:29" ht="36" customHeight="1" thickBot="1">
      <c r="A2" s="3"/>
      <c r="B2" s="3"/>
      <c r="C2" s="3" t="s">
        <v>2</v>
      </c>
      <c r="D2" s="85"/>
      <c r="E2" s="85"/>
      <c r="F2" s="85"/>
      <c r="G2" s="85"/>
      <c r="H2" s="9" t="s">
        <v>735</v>
      </c>
      <c r="I2" s="9" t="s">
        <v>3</v>
      </c>
      <c r="J2" s="9" t="s">
        <v>4</v>
      </c>
      <c r="K2" s="9" t="s">
        <v>5</v>
      </c>
      <c r="L2" s="191" t="s">
        <v>590</v>
      </c>
      <c r="M2" s="191" t="s">
        <v>591</v>
      </c>
      <c r="N2" s="246" t="s">
        <v>592</v>
      </c>
      <c r="O2" s="246" t="s">
        <v>593</v>
      </c>
      <c r="P2" s="191" t="s">
        <v>594</v>
      </c>
      <c r="Q2" s="191" t="s">
        <v>751</v>
      </c>
      <c r="R2" s="191" t="s">
        <v>595</v>
      </c>
      <c r="S2" s="191" t="s">
        <v>596</v>
      </c>
      <c r="T2" s="191" t="s">
        <v>597</v>
      </c>
      <c r="U2" s="191" t="s">
        <v>598</v>
      </c>
      <c r="V2" s="191" t="s">
        <v>599</v>
      </c>
      <c r="W2" s="191" t="s">
        <v>600</v>
      </c>
      <c r="X2" s="191" t="s">
        <v>601</v>
      </c>
      <c r="Y2" s="2"/>
      <c r="Z2" s="2"/>
      <c r="AA2" s="2"/>
      <c r="AB2" s="2"/>
      <c r="AC2" s="2"/>
    </row>
    <row r="3" spans="1:29" ht="16" thickBot="1">
      <c r="A3" s="85"/>
      <c r="B3" s="9" t="s">
        <v>7</v>
      </c>
      <c r="C3" s="85"/>
      <c r="D3" s="85"/>
      <c r="E3" s="85"/>
      <c r="F3" s="85"/>
      <c r="G3" s="85"/>
      <c r="H3" s="7" t="s">
        <v>8</v>
      </c>
      <c r="I3" s="7" t="s">
        <v>8</v>
      </c>
      <c r="J3" s="7" t="s">
        <v>9</v>
      </c>
      <c r="K3" s="7" t="s">
        <v>10</v>
      </c>
      <c r="L3" s="7" t="s">
        <v>11</v>
      </c>
      <c r="M3" s="7" t="s">
        <v>12</v>
      </c>
      <c r="N3" s="7" t="s">
        <v>13</v>
      </c>
      <c r="O3" s="7" t="s">
        <v>14</v>
      </c>
      <c r="P3" s="252" t="s">
        <v>750</v>
      </c>
      <c r="Q3" s="7" t="s">
        <v>15</v>
      </c>
      <c r="R3" s="7" t="s">
        <v>16</v>
      </c>
      <c r="S3" s="7" t="s">
        <v>17</v>
      </c>
      <c r="T3" s="7" t="s">
        <v>18</v>
      </c>
      <c r="U3" s="7" t="s">
        <v>19</v>
      </c>
      <c r="V3" s="252" t="s">
        <v>20</v>
      </c>
      <c r="W3" s="7" t="s">
        <v>21</v>
      </c>
      <c r="X3" s="7" t="s">
        <v>22</v>
      </c>
      <c r="Y3" s="2"/>
      <c r="Z3" s="2"/>
      <c r="AA3" s="2"/>
      <c r="AB3" s="2"/>
      <c r="AC3" s="2"/>
    </row>
    <row r="4" spans="1:29" ht="16" thickBot="1">
      <c r="A4" s="85"/>
      <c r="B4" s="9" t="s">
        <v>23</v>
      </c>
      <c r="C4" s="85"/>
      <c r="D4" s="85"/>
      <c r="E4" s="85"/>
      <c r="F4" s="85"/>
      <c r="G4" s="85"/>
      <c r="H4" s="7" t="s">
        <v>24</v>
      </c>
      <c r="I4" s="7" t="s">
        <v>24</v>
      </c>
      <c r="J4" s="7" t="s">
        <v>25</v>
      </c>
      <c r="K4" s="7" t="s">
        <v>26</v>
      </c>
      <c r="L4" s="7" t="s">
        <v>764</v>
      </c>
      <c r="M4" s="7" t="s">
        <v>28</v>
      </c>
      <c r="N4" s="7" t="s">
        <v>765</v>
      </c>
      <c r="O4" s="7" t="s">
        <v>30</v>
      </c>
      <c r="P4" s="7" t="s">
        <v>31</v>
      </c>
      <c r="Q4" s="7" t="s">
        <v>31</v>
      </c>
      <c r="R4" s="7" t="s">
        <v>32</v>
      </c>
      <c r="S4" s="7" t="s">
        <v>766</v>
      </c>
      <c r="T4" s="7" t="s">
        <v>34</v>
      </c>
      <c r="U4" s="7" t="s">
        <v>767</v>
      </c>
      <c r="V4" s="7" t="s">
        <v>36</v>
      </c>
      <c r="W4" s="7" t="s">
        <v>37</v>
      </c>
      <c r="X4" s="7" t="s">
        <v>38</v>
      </c>
      <c r="Y4" s="2"/>
      <c r="Z4" s="2"/>
      <c r="AA4" s="2"/>
      <c r="AB4" s="2"/>
      <c r="AC4" s="2"/>
    </row>
    <row r="5" spans="1:29" ht="16" thickBot="1">
      <c r="A5" s="85"/>
      <c r="B5" s="9" t="s">
        <v>39</v>
      </c>
      <c r="C5" s="85"/>
      <c r="D5" s="85"/>
      <c r="E5" s="85"/>
      <c r="F5" s="85"/>
      <c r="G5" s="85"/>
      <c r="H5" s="9" t="s">
        <v>736</v>
      </c>
      <c r="I5" s="9" t="s">
        <v>40</v>
      </c>
      <c r="J5" s="9" t="s">
        <v>769</v>
      </c>
      <c r="K5" s="9" t="s">
        <v>42</v>
      </c>
      <c r="L5" s="9" t="s">
        <v>770</v>
      </c>
      <c r="M5" s="9" t="s">
        <v>44</v>
      </c>
      <c r="N5" s="9" t="s">
        <v>45</v>
      </c>
      <c r="O5" s="9" t="s">
        <v>46</v>
      </c>
      <c r="P5" s="191" t="s">
        <v>745</v>
      </c>
      <c r="Q5" s="9" t="s">
        <v>737</v>
      </c>
      <c r="R5" s="9" t="s">
        <v>48</v>
      </c>
      <c r="S5" s="9" t="s">
        <v>49</v>
      </c>
      <c r="T5" s="9" t="s">
        <v>50</v>
      </c>
      <c r="U5" s="9" t="s">
        <v>51</v>
      </c>
      <c r="V5" s="9" t="s">
        <v>52</v>
      </c>
      <c r="W5" s="9" t="s">
        <v>771</v>
      </c>
      <c r="X5" s="9" t="s">
        <v>54</v>
      </c>
      <c r="Y5" s="2"/>
      <c r="Z5" s="2"/>
      <c r="AA5" s="2"/>
      <c r="AB5" s="2"/>
      <c r="AC5" s="2"/>
    </row>
    <row r="6" spans="1:29" ht="16" thickBot="1">
      <c r="A6" s="85"/>
      <c r="B6" s="9" t="s">
        <v>772</v>
      </c>
      <c r="C6" s="85"/>
      <c r="D6" s="85"/>
      <c r="E6" s="85"/>
      <c r="F6" s="85"/>
      <c r="G6" s="85"/>
      <c r="H6" s="9" t="s">
        <v>748</v>
      </c>
      <c r="I6" s="9" t="s">
        <v>749</v>
      </c>
      <c r="J6" s="9" t="s">
        <v>748</v>
      </c>
      <c r="K6" s="9" t="s">
        <v>748</v>
      </c>
      <c r="L6" s="9"/>
      <c r="M6" s="9"/>
      <c r="N6" s="9"/>
      <c r="O6" s="9"/>
      <c r="P6" s="191"/>
      <c r="Q6" s="9"/>
      <c r="R6" s="9"/>
      <c r="S6" s="9"/>
      <c r="T6" s="9"/>
      <c r="U6" s="9"/>
      <c r="V6" s="9"/>
      <c r="W6" s="9"/>
      <c r="X6" s="9"/>
      <c r="Y6" s="2"/>
      <c r="Z6" s="2"/>
      <c r="AA6" s="2"/>
      <c r="AB6" s="2"/>
      <c r="AC6" s="2"/>
    </row>
    <row r="7" spans="1:29" ht="16" thickBot="1">
      <c r="A7" s="85" t="s">
        <v>55</v>
      </c>
      <c r="B7" s="9" t="s">
        <v>56</v>
      </c>
      <c r="C7" s="9" t="s">
        <v>57</v>
      </c>
      <c r="D7" s="9" t="s">
        <v>58</v>
      </c>
      <c r="E7" s="9" t="s">
        <v>59</v>
      </c>
      <c r="F7" s="9" t="s">
        <v>60</v>
      </c>
      <c r="G7" s="191" t="s">
        <v>635</v>
      </c>
      <c r="H7" s="10">
        <f t="shared" ref="H7:X7" si="0">$G8*H8+$G12*H12+$G18*H18+$G23*H23+$G29*H29+$G34*H34+$G38*H38+$G44*H44+$G48*H48+$G55*H55+$G60*H60+$G65*H65+$G69*H69+$G76*H76+$G86*H86+$G94*H94+$G98*H98+$G102*H102+$G106*H106+$G110*H110+$G114*H114+$G118*H118+$G128*H128+$G137*H137+$G145*H145+$G154*H154+$G158*H158+$G162*H162+$G172*H172+$G185*H185+$G194*H194</f>
        <v>71.44</v>
      </c>
      <c r="I7" s="10">
        <f t="shared" si="0"/>
        <v>101.25</v>
      </c>
      <c r="J7" s="10">
        <f t="shared" si="0"/>
        <v>373.38</v>
      </c>
      <c r="K7" s="10">
        <f t="shared" si="0"/>
        <v>483.81000000000006</v>
      </c>
      <c r="L7" s="10">
        <f t="shared" si="0"/>
        <v>296.72000000000003</v>
      </c>
      <c r="M7" s="10">
        <f t="shared" si="0"/>
        <v>233.37</v>
      </c>
      <c r="N7" s="10">
        <f t="shared" si="0"/>
        <v>233.07</v>
      </c>
      <c r="O7" s="10">
        <f t="shared" si="0"/>
        <v>282.45000000000005</v>
      </c>
      <c r="P7" s="10">
        <f t="shared" si="0"/>
        <v>329.36</v>
      </c>
      <c r="Q7" s="10">
        <f t="shared" si="0"/>
        <v>384.65999999999997</v>
      </c>
      <c r="R7" s="10">
        <f t="shared" si="0"/>
        <v>328.4</v>
      </c>
      <c r="S7" s="10">
        <f t="shared" si="0"/>
        <v>291.88</v>
      </c>
      <c r="T7" s="10">
        <f t="shared" si="0"/>
        <v>14.34</v>
      </c>
      <c r="U7" s="10">
        <f t="shared" si="0"/>
        <v>67.349999999999994</v>
      </c>
      <c r="V7" s="10">
        <f t="shared" si="0"/>
        <v>18.639999999999997</v>
      </c>
      <c r="W7" s="10">
        <f t="shared" si="0"/>
        <v>89.5</v>
      </c>
      <c r="X7" s="10">
        <f t="shared" si="0"/>
        <v>251.74</v>
      </c>
      <c r="Y7" s="2"/>
      <c r="Z7" s="2"/>
      <c r="AA7" s="2"/>
      <c r="AB7" s="2"/>
      <c r="AC7" s="2"/>
    </row>
    <row r="8" spans="1:29">
      <c r="A8" s="91">
        <v>1</v>
      </c>
      <c r="B8" s="12" t="s">
        <v>792</v>
      </c>
      <c r="C8" s="14"/>
      <c r="D8" s="14"/>
      <c r="E8" s="14"/>
      <c r="F8" s="14"/>
      <c r="G8" s="15">
        <f>E10*G10+E11*G11</f>
        <v>2.1799999999999997</v>
      </c>
      <c r="H8" s="20">
        <v>8</v>
      </c>
      <c r="I8" s="20">
        <v>8</v>
      </c>
      <c r="J8" s="20">
        <v>16</v>
      </c>
      <c r="K8" s="21">
        <v>16</v>
      </c>
      <c r="L8" s="18">
        <v>14</v>
      </c>
      <c r="M8" s="19">
        <v>4</v>
      </c>
      <c r="N8" s="19">
        <v>4</v>
      </c>
      <c r="O8" s="20">
        <v>5</v>
      </c>
      <c r="P8" s="21">
        <v>0</v>
      </c>
      <c r="Q8" s="247">
        <v>15</v>
      </c>
      <c r="R8" s="22">
        <v>11</v>
      </c>
      <c r="S8" s="22">
        <v>7</v>
      </c>
      <c r="T8" s="22">
        <v>3</v>
      </c>
      <c r="U8" s="22">
        <v>8</v>
      </c>
      <c r="V8" s="22">
        <v>8</v>
      </c>
      <c r="W8" s="22">
        <v>8</v>
      </c>
      <c r="X8" s="22">
        <v>6</v>
      </c>
      <c r="Y8" s="2"/>
      <c r="Z8" s="2"/>
      <c r="AA8" s="2"/>
      <c r="AB8" s="2"/>
      <c r="AC8" s="2"/>
    </row>
    <row r="9" spans="1:29">
      <c r="A9" s="130"/>
      <c r="B9" s="211" t="s">
        <v>796</v>
      </c>
      <c r="C9" s="197" t="s">
        <v>640</v>
      </c>
      <c r="D9" s="198">
        <v>0</v>
      </c>
      <c r="E9" s="198">
        <v>1</v>
      </c>
      <c r="F9" s="199"/>
      <c r="G9" s="200">
        <v>0</v>
      </c>
      <c r="H9" s="86"/>
      <c r="I9" s="86"/>
      <c r="J9" s="86"/>
      <c r="K9" s="80"/>
      <c r="L9" s="85"/>
      <c r="M9" s="86"/>
      <c r="N9" s="86"/>
      <c r="O9" s="86"/>
      <c r="P9" s="80"/>
      <c r="Q9" s="47"/>
      <c r="R9" s="47"/>
      <c r="S9" s="47"/>
      <c r="T9" s="47"/>
      <c r="U9" s="47"/>
      <c r="V9" s="47"/>
      <c r="W9" s="47"/>
      <c r="X9" s="47"/>
      <c r="Y9" s="2"/>
      <c r="Z9" s="2"/>
      <c r="AA9" s="2"/>
      <c r="AB9" s="2"/>
      <c r="AC9" s="2"/>
    </row>
    <row r="10" spans="1:29" ht="16" thickBot="1">
      <c r="A10" s="130"/>
      <c r="B10" s="24"/>
      <c r="C10" s="36" t="s">
        <v>641</v>
      </c>
      <c r="D10" s="37">
        <v>1</v>
      </c>
      <c r="E10" s="37">
        <v>1</v>
      </c>
      <c r="F10" s="193" t="s">
        <v>752</v>
      </c>
      <c r="G10" s="28">
        <v>0.3</v>
      </c>
      <c r="H10" s="86"/>
      <c r="I10" s="86"/>
      <c r="J10" s="86"/>
      <c r="K10" s="80"/>
      <c r="L10" s="85"/>
      <c r="M10" s="86"/>
      <c r="N10" s="86"/>
      <c r="O10" s="86"/>
      <c r="P10" s="80"/>
      <c r="Q10" s="47"/>
      <c r="R10" s="47"/>
      <c r="S10" s="47"/>
      <c r="T10" s="47"/>
      <c r="U10" s="47"/>
      <c r="V10" s="47"/>
      <c r="W10" s="47"/>
      <c r="X10" s="47"/>
      <c r="Y10" s="2"/>
      <c r="Z10" s="2"/>
      <c r="AA10" s="2"/>
      <c r="AB10" s="2"/>
      <c r="AC10" s="2"/>
    </row>
    <row r="11" spans="1:29" ht="16" thickBot="1">
      <c r="A11" s="82"/>
      <c r="B11" s="35">
        <f>G8</f>
        <v>2.1799999999999997</v>
      </c>
      <c r="C11" s="36" t="s">
        <v>64</v>
      </c>
      <c r="D11" s="37">
        <v>0</v>
      </c>
      <c r="E11" s="37">
        <v>4</v>
      </c>
      <c r="F11" s="38" t="s">
        <v>65</v>
      </c>
      <c r="G11" s="39">
        <v>0.47</v>
      </c>
      <c r="H11" s="86"/>
      <c r="I11" s="86"/>
      <c r="J11" s="86"/>
      <c r="K11" s="80"/>
      <c r="L11" s="85"/>
      <c r="M11" s="86"/>
      <c r="N11" s="86"/>
      <c r="O11" s="86"/>
      <c r="P11" s="80"/>
      <c r="Q11" s="47"/>
      <c r="R11" s="47"/>
      <c r="S11" s="47"/>
      <c r="T11" s="47"/>
      <c r="U11" s="47"/>
      <c r="V11" s="47"/>
      <c r="W11" s="47"/>
      <c r="X11" s="47"/>
      <c r="Y11" s="2"/>
      <c r="Z11" s="2"/>
      <c r="AA11" s="2"/>
      <c r="AB11" s="2"/>
      <c r="AC11" s="2"/>
    </row>
    <row r="12" spans="1:29">
      <c r="A12" s="91">
        <v>2</v>
      </c>
      <c r="B12" s="195" t="s">
        <v>791</v>
      </c>
      <c r="C12" s="14"/>
      <c r="D12" s="14"/>
      <c r="E12" s="14"/>
      <c r="F12" s="40"/>
      <c r="G12" s="15">
        <f>E14*G14+E15*G15+E16*G16+E17*G17</f>
        <v>2.8000000000000003</v>
      </c>
      <c r="H12" s="45">
        <v>8</v>
      </c>
      <c r="I12" s="45">
        <v>11</v>
      </c>
      <c r="J12" s="45">
        <v>18</v>
      </c>
      <c r="K12" s="46">
        <v>0</v>
      </c>
      <c r="L12" s="85">
        <v>0</v>
      </c>
      <c r="M12" s="86">
        <v>0</v>
      </c>
      <c r="N12" s="86">
        <v>0</v>
      </c>
      <c r="O12" s="85">
        <v>0</v>
      </c>
      <c r="P12" s="86">
        <v>0</v>
      </c>
      <c r="Q12" s="86">
        <v>0</v>
      </c>
      <c r="R12" s="85">
        <v>0</v>
      </c>
      <c r="S12" s="86">
        <v>0</v>
      </c>
      <c r="T12" s="86">
        <v>0</v>
      </c>
      <c r="U12" s="85">
        <v>2</v>
      </c>
      <c r="V12" s="86">
        <v>0</v>
      </c>
      <c r="W12" s="86">
        <v>2</v>
      </c>
      <c r="X12" s="85">
        <v>0</v>
      </c>
      <c r="Y12" s="2"/>
      <c r="Z12" s="2"/>
      <c r="AA12" s="2"/>
      <c r="AB12" s="2"/>
      <c r="AC12" s="2"/>
    </row>
    <row r="13" spans="1:29">
      <c r="A13" s="130"/>
      <c r="B13" s="211" t="s">
        <v>797</v>
      </c>
      <c r="C13" s="197" t="s">
        <v>634</v>
      </c>
      <c r="D13" s="201">
        <v>0</v>
      </c>
      <c r="E13" s="201">
        <v>2</v>
      </c>
      <c r="F13" s="202"/>
      <c r="G13" s="203">
        <v>0</v>
      </c>
      <c r="H13" s="85"/>
      <c r="I13" s="85"/>
      <c r="J13" s="86"/>
      <c r="K13" s="80"/>
      <c r="L13" s="85"/>
      <c r="M13" s="86"/>
      <c r="N13" s="86"/>
      <c r="O13" s="86"/>
      <c r="P13" s="80"/>
      <c r="Q13" s="47"/>
      <c r="R13" s="47"/>
      <c r="S13" s="47"/>
      <c r="T13" s="47"/>
      <c r="U13" s="47"/>
      <c r="V13" s="47"/>
      <c r="W13" s="47"/>
      <c r="X13" s="47"/>
      <c r="Y13" s="2"/>
      <c r="Z13" s="2"/>
      <c r="AA13" s="2"/>
      <c r="AB13" s="2"/>
      <c r="AC13" s="2"/>
    </row>
    <row r="14" spans="1:29">
      <c r="A14" s="130"/>
      <c r="B14" s="49"/>
      <c r="C14" s="196" t="s">
        <v>642</v>
      </c>
      <c r="D14" s="204">
        <v>1</v>
      </c>
      <c r="E14" s="204">
        <v>1</v>
      </c>
      <c r="F14" s="194" t="s">
        <v>646</v>
      </c>
      <c r="G14" s="205">
        <v>0.4</v>
      </c>
      <c r="H14" s="85"/>
      <c r="I14" s="85"/>
      <c r="J14" s="86"/>
      <c r="K14" s="80"/>
      <c r="L14" s="85"/>
      <c r="M14" s="86"/>
      <c r="N14" s="86"/>
      <c r="O14" s="86"/>
      <c r="P14" s="80"/>
      <c r="Q14" s="47"/>
      <c r="R14" s="47"/>
      <c r="S14" s="47"/>
      <c r="T14" s="47"/>
      <c r="U14" s="47"/>
      <c r="V14" s="47"/>
      <c r="W14" s="47"/>
      <c r="X14" s="47"/>
      <c r="Y14" s="2"/>
      <c r="Z14" s="2"/>
      <c r="AA14" s="2"/>
      <c r="AB14" s="2"/>
      <c r="AC14" s="2"/>
    </row>
    <row r="15" spans="1:29">
      <c r="A15" s="130"/>
      <c r="B15" s="49"/>
      <c r="C15" s="196" t="s">
        <v>643</v>
      </c>
      <c r="D15" s="204">
        <v>1</v>
      </c>
      <c r="E15" s="204">
        <v>1</v>
      </c>
      <c r="F15" s="194" t="s">
        <v>647</v>
      </c>
      <c r="G15" s="205">
        <v>0.2</v>
      </c>
      <c r="H15" s="85"/>
      <c r="I15" s="85"/>
      <c r="J15" s="86"/>
      <c r="K15" s="80">
        <v>16</v>
      </c>
      <c r="L15" s="85">
        <v>12</v>
      </c>
      <c r="M15" s="86">
        <v>3</v>
      </c>
      <c r="N15" s="86">
        <v>2</v>
      </c>
      <c r="O15" s="45">
        <v>4</v>
      </c>
      <c r="P15" s="46">
        <v>0</v>
      </c>
      <c r="Q15" s="210">
        <v>7</v>
      </c>
      <c r="R15" s="47">
        <v>9</v>
      </c>
      <c r="S15" s="47">
        <v>6</v>
      </c>
      <c r="T15" s="47">
        <v>3</v>
      </c>
      <c r="U15" s="47">
        <v>7</v>
      </c>
      <c r="V15" s="47">
        <v>4</v>
      </c>
      <c r="W15" s="47">
        <v>7</v>
      </c>
      <c r="X15" s="47">
        <v>6</v>
      </c>
      <c r="Y15" s="2"/>
      <c r="Z15" s="2"/>
      <c r="AA15" s="2"/>
      <c r="AB15" s="2"/>
      <c r="AC15" s="2"/>
    </row>
    <row r="16" spans="1:29">
      <c r="A16" s="130"/>
      <c r="B16" s="49"/>
      <c r="C16" s="78" t="s">
        <v>608</v>
      </c>
      <c r="D16" s="50">
        <v>0</v>
      </c>
      <c r="E16" s="50">
        <v>8</v>
      </c>
      <c r="F16" s="56" t="s">
        <v>73</v>
      </c>
      <c r="G16" s="51">
        <v>0.2</v>
      </c>
      <c r="H16" s="85"/>
      <c r="I16" s="85"/>
      <c r="J16" s="86"/>
      <c r="K16" s="80"/>
      <c r="L16" s="85"/>
      <c r="M16" s="86"/>
      <c r="N16" s="86"/>
      <c r="O16" s="86"/>
      <c r="P16" s="80"/>
      <c r="Q16" s="47"/>
      <c r="R16" s="47"/>
      <c r="S16" s="47"/>
      <c r="T16" s="47"/>
      <c r="U16" s="47"/>
      <c r="V16" s="47"/>
      <c r="W16" s="47"/>
      <c r="X16" s="47"/>
      <c r="Y16" s="2"/>
      <c r="Z16" s="2"/>
      <c r="AA16" s="2"/>
      <c r="AB16" s="2"/>
      <c r="AC16" s="2"/>
    </row>
    <row r="17" spans="1:29" ht="16" thickBot="1">
      <c r="A17" s="82"/>
      <c r="B17" s="83">
        <f>G12</f>
        <v>2.8000000000000003</v>
      </c>
      <c r="C17" s="196" t="s">
        <v>644</v>
      </c>
      <c r="D17" s="204">
        <v>0</v>
      </c>
      <c r="E17" s="204">
        <v>6</v>
      </c>
      <c r="F17" s="206" t="s">
        <v>645</v>
      </c>
      <c r="G17" s="205">
        <v>0.1</v>
      </c>
      <c r="H17" s="85"/>
      <c r="I17" s="85"/>
      <c r="J17" s="86"/>
      <c r="K17" s="80"/>
      <c r="L17" s="85"/>
      <c r="M17" s="86"/>
      <c r="N17" s="86"/>
      <c r="O17" s="86"/>
      <c r="P17" s="80"/>
      <c r="Q17" s="47"/>
      <c r="R17" s="47"/>
      <c r="S17" s="47"/>
      <c r="T17" s="47"/>
      <c r="U17" s="47"/>
      <c r="V17" s="47"/>
      <c r="W17" s="47"/>
      <c r="X17" s="47"/>
      <c r="Y17" s="2"/>
      <c r="Z17" s="2"/>
      <c r="AA17" s="2"/>
      <c r="AB17" s="2"/>
      <c r="AC17" s="2"/>
    </row>
    <row r="18" spans="1:29">
      <c r="A18" s="91">
        <v>3</v>
      </c>
      <c r="B18" s="195" t="s">
        <v>705</v>
      </c>
      <c r="C18" s="14"/>
      <c r="D18" s="14"/>
      <c r="E18" s="14"/>
      <c r="F18" s="40"/>
      <c r="G18" s="15">
        <f>E19*G19+E20*G20+E22*G22</f>
        <v>250.1</v>
      </c>
      <c r="H18" s="45">
        <v>0</v>
      </c>
      <c r="I18" s="45">
        <v>0</v>
      </c>
      <c r="J18" s="45">
        <v>0</v>
      </c>
      <c r="K18" s="46">
        <v>0</v>
      </c>
      <c r="L18" s="85">
        <v>0</v>
      </c>
      <c r="M18" s="86">
        <v>0</v>
      </c>
      <c r="N18" s="86">
        <v>0</v>
      </c>
      <c r="O18" s="45">
        <v>0</v>
      </c>
      <c r="P18" s="46">
        <v>0</v>
      </c>
      <c r="Q18" s="210">
        <v>0</v>
      </c>
      <c r="R18" s="47">
        <v>0</v>
      </c>
      <c r="S18" s="47">
        <v>0</v>
      </c>
      <c r="T18" s="47">
        <v>0</v>
      </c>
      <c r="U18" s="47">
        <v>0</v>
      </c>
      <c r="V18" s="47">
        <v>0</v>
      </c>
      <c r="W18" s="47">
        <v>0</v>
      </c>
      <c r="X18" s="47">
        <v>0</v>
      </c>
      <c r="Y18" s="2"/>
      <c r="Z18" s="2"/>
      <c r="AA18" s="2"/>
      <c r="AB18" s="2"/>
      <c r="AC18" s="2"/>
    </row>
    <row r="19" spans="1:29">
      <c r="A19" s="130"/>
      <c r="B19" s="211" t="s">
        <v>798</v>
      </c>
      <c r="C19" s="78" t="s">
        <v>791</v>
      </c>
      <c r="D19" s="50"/>
      <c r="E19" s="50">
        <v>1</v>
      </c>
      <c r="F19" s="78" t="s">
        <v>639</v>
      </c>
      <c r="G19" s="51">
        <v>0</v>
      </c>
      <c r="H19" s="85"/>
      <c r="I19" s="85"/>
      <c r="J19" s="86"/>
      <c r="K19" s="80"/>
      <c r="L19" s="85"/>
      <c r="M19" s="86"/>
      <c r="N19" s="86"/>
      <c r="O19" s="86"/>
      <c r="P19" s="80"/>
      <c r="Q19" s="47"/>
      <c r="R19" s="47"/>
      <c r="S19" s="47"/>
      <c r="T19" s="47"/>
      <c r="U19" s="47"/>
      <c r="V19" s="47"/>
      <c r="W19" s="47"/>
      <c r="X19" s="47"/>
      <c r="Y19" s="2"/>
      <c r="Z19" s="2"/>
      <c r="AA19" s="2"/>
      <c r="AB19" s="2"/>
      <c r="AC19" s="2"/>
    </row>
    <row r="20" spans="1:29">
      <c r="A20" s="82"/>
      <c r="B20" s="83">
        <f>G18</f>
        <v>250.1</v>
      </c>
      <c r="C20" s="78" t="s">
        <v>706</v>
      </c>
      <c r="D20" s="50">
        <v>1</v>
      </c>
      <c r="E20" s="50">
        <v>1</v>
      </c>
      <c r="F20" s="27" t="s">
        <v>707</v>
      </c>
      <c r="G20" s="51">
        <v>0.1</v>
      </c>
      <c r="H20" s="85"/>
      <c r="I20" s="85"/>
      <c r="J20" s="86"/>
      <c r="K20" s="80"/>
      <c r="L20" s="85"/>
      <c r="M20" s="86"/>
      <c r="N20" s="86"/>
      <c r="O20" s="86"/>
      <c r="P20" s="80"/>
      <c r="Q20" s="47"/>
      <c r="R20" s="47"/>
      <c r="S20" s="47"/>
      <c r="T20" s="47"/>
      <c r="U20" s="47"/>
      <c r="V20" s="47"/>
      <c r="W20" s="47"/>
      <c r="X20" s="47"/>
      <c r="Y20" s="2"/>
      <c r="Z20" s="2"/>
      <c r="AA20" s="2"/>
      <c r="AB20" s="2"/>
      <c r="AC20" s="2"/>
    </row>
    <row r="21" spans="1:29">
      <c r="A21" s="82"/>
      <c r="B21" s="83"/>
      <c r="C21" s="240" t="s">
        <v>789</v>
      </c>
      <c r="D21" s="241">
        <v>1</v>
      </c>
      <c r="E21" s="241">
        <v>1</v>
      </c>
      <c r="F21" s="244" t="s">
        <v>709</v>
      </c>
      <c r="G21" s="242">
        <v>0.1</v>
      </c>
      <c r="H21" s="85"/>
      <c r="I21" s="85"/>
      <c r="J21" s="86"/>
      <c r="K21" s="80"/>
      <c r="L21" s="85"/>
      <c r="M21" s="86"/>
      <c r="N21" s="86"/>
      <c r="O21" s="86"/>
      <c r="P21" s="80"/>
      <c r="Q21" s="47"/>
      <c r="R21" s="47"/>
      <c r="S21" s="47"/>
      <c r="T21" s="47"/>
      <c r="U21" s="47"/>
      <c r="V21" s="47"/>
      <c r="W21" s="47"/>
      <c r="X21" s="47"/>
      <c r="Y21" s="2"/>
      <c r="Z21" s="2"/>
      <c r="AA21" s="2"/>
      <c r="AB21" s="2"/>
      <c r="AC21" s="2"/>
    </row>
    <row r="22" spans="1:29" ht="16" thickBot="1">
      <c r="A22" s="85"/>
      <c r="B22" s="68"/>
      <c r="C22" s="214" t="s">
        <v>708</v>
      </c>
      <c r="D22" s="65">
        <v>0</v>
      </c>
      <c r="E22" s="65">
        <v>1</v>
      </c>
      <c r="F22" s="66" t="s">
        <v>710</v>
      </c>
      <c r="G22" s="67">
        <v>250</v>
      </c>
      <c r="H22" s="85"/>
      <c r="I22" s="85"/>
      <c r="J22" s="86"/>
      <c r="K22" s="80"/>
      <c r="L22" s="85"/>
      <c r="M22" s="86"/>
      <c r="N22" s="86"/>
      <c r="O22" s="86"/>
      <c r="P22" s="80"/>
      <c r="Q22" s="47"/>
      <c r="R22" s="47"/>
      <c r="S22" s="47"/>
      <c r="T22" s="47"/>
      <c r="U22" s="47"/>
      <c r="V22" s="47"/>
      <c r="W22" s="47"/>
      <c r="X22" s="47"/>
      <c r="Y22" s="2"/>
      <c r="Z22" s="2"/>
      <c r="AA22" s="2"/>
      <c r="AB22" s="2"/>
      <c r="AC22" s="2"/>
    </row>
    <row r="23" spans="1:29">
      <c r="A23" s="91">
        <v>4</v>
      </c>
      <c r="B23" s="195" t="s">
        <v>711</v>
      </c>
      <c r="C23" s="14"/>
      <c r="D23" s="14"/>
      <c r="E23" s="14"/>
      <c r="F23" s="14"/>
      <c r="G23" s="15">
        <f>E24*G24+E25*G25+E26*G26+E27*G27+E28*G28</f>
        <v>0.4</v>
      </c>
      <c r="H23" s="70">
        <v>0</v>
      </c>
      <c r="I23" s="70">
        <v>0</v>
      </c>
      <c r="J23" s="45">
        <v>2</v>
      </c>
      <c r="K23" s="46">
        <v>0</v>
      </c>
      <c r="L23" s="85">
        <v>1</v>
      </c>
      <c r="M23" s="86">
        <v>0</v>
      </c>
      <c r="N23" s="86">
        <v>0</v>
      </c>
      <c r="O23" s="86">
        <v>0</v>
      </c>
      <c r="P23" s="80">
        <v>0</v>
      </c>
      <c r="Q23" s="47">
        <v>0</v>
      </c>
      <c r="R23" s="47">
        <v>0</v>
      </c>
      <c r="S23" s="47">
        <v>0</v>
      </c>
      <c r="T23" s="47">
        <v>0</v>
      </c>
      <c r="U23" s="47">
        <v>0</v>
      </c>
      <c r="V23" s="47">
        <v>0</v>
      </c>
      <c r="W23" s="47">
        <v>0</v>
      </c>
      <c r="X23" s="47">
        <v>0</v>
      </c>
      <c r="Y23" s="2"/>
      <c r="Z23" s="2"/>
      <c r="AA23" s="2"/>
      <c r="AB23" s="2"/>
      <c r="AC23" s="2"/>
    </row>
    <row r="24" spans="1:29">
      <c r="A24" s="130"/>
      <c r="B24" s="211" t="s">
        <v>799</v>
      </c>
      <c r="C24" s="78" t="s">
        <v>791</v>
      </c>
      <c r="D24" s="50"/>
      <c r="E24" s="50">
        <v>1</v>
      </c>
      <c r="F24" s="78" t="s">
        <v>639</v>
      </c>
      <c r="G24" s="51">
        <v>0</v>
      </c>
      <c r="H24" s="70"/>
      <c r="I24" s="70"/>
      <c r="J24" s="45"/>
      <c r="K24" s="46"/>
      <c r="L24" s="85"/>
      <c r="M24" s="86"/>
      <c r="N24" s="86"/>
      <c r="O24" s="86"/>
      <c r="P24" s="80"/>
      <c r="Q24" s="47"/>
      <c r="R24" s="47"/>
      <c r="S24" s="47"/>
      <c r="T24" s="47"/>
      <c r="U24" s="47"/>
      <c r="V24" s="47"/>
      <c r="W24" s="47"/>
      <c r="X24" s="47"/>
      <c r="Y24" s="2"/>
      <c r="Z24" s="2"/>
      <c r="AA24" s="2"/>
      <c r="AB24" s="2"/>
      <c r="AC24" s="2"/>
    </row>
    <row r="25" spans="1:29">
      <c r="A25" s="82"/>
      <c r="B25" s="83">
        <f>G23</f>
        <v>0.4</v>
      </c>
      <c r="C25" s="78" t="s">
        <v>668</v>
      </c>
      <c r="D25" s="78">
        <v>1</v>
      </c>
      <c r="E25" s="78">
        <v>1</v>
      </c>
      <c r="F25" s="84" t="s">
        <v>673</v>
      </c>
      <c r="G25" s="51">
        <v>0.4</v>
      </c>
      <c r="H25" s="70"/>
      <c r="I25" s="70"/>
      <c r="J25" s="45"/>
      <c r="K25" s="46"/>
      <c r="L25" s="85"/>
      <c r="M25" s="86"/>
      <c r="N25" s="86"/>
      <c r="O25" s="86"/>
      <c r="P25" s="80"/>
      <c r="Q25" s="47"/>
      <c r="R25" s="47"/>
      <c r="S25" s="47"/>
      <c r="T25" s="47"/>
      <c r="U25" s="47"/>
      <c r="V25" s="47"/>
      <c r="W25" s="47"/>
      <c r="X25" s="47"/>
      <c r="Y25" s="2"/>
      <c r="Z25" s="2"/>
      <c r="AA25" s="2"/>
      <c r="AB25" s="2"/>
      <c r="AC25" s="2"/>
    </row>
    <row r="26" spans="1:29">
      <c r="A26" s="85"/>
      <c r="B26" s="86" t="s">
        <v>245</v>
      </c>
      <c r="C26" s="196" t="s">
        <v>781</v>
      </c>
      <c r="D26" s="78">
        <v>1</v>
      </c>
      <c r="E26" s="78">
        <v>1</v>
      </c>
      <c r="F26" s="84" t="s">
        <v>670</v>
      </c>
      <c r="G26" s="51">
        <v>0</v>
      </c>
      <c r="H26" s="70"/>
      <c r="I26" s="70"/>
      <c r="J26" s="45"/>
      <c r="K26" s="46"/>
      <c r="L26" s="85"/>
      <c r="M26" s="86"/>
      <c r="N26" s="86"/>
      <c r="O26" s="86"/>
      <c r="P26" s="80"/>
      <c r="Q26" s="47"/>
      <c r="R26" s="47"/>
      <c r="S26" s="47"/>
      <c r="T26" s="47"/>
      <c r="U26" s="47"/>
      <c r="V26" s="47"/>
      <c r="W26" s="47"/>
      <c r="X26" s="47"/>
      <c r="Y26" s="2"/>
      <c r="Z26" s="2"/>
      <c r="AA26" s="2"/>
      <c r="AB26" s="2"/>
      <c r="AC26" s="2"/>
    </row>
    <row r="27" spans="1:29">
      <c r="A27" s="91"/>
      <c r="B27" s="87"/>
      <c r="C27" s="196" t="s">
        <v>782</v>
      </c>
      <c r="D27" s="78">
        <v>1</v>
      </c>
      <c r="E27" s="78">
        <v>7</v>
      </c>
      <c r="F27" s="84" t="s">
        <v>672</v>
      </c>
      <c r="G27" s="51">
        <v>0</v>
      </c>
      <c r="H27" s="70"/>
      <c r="I27" s="70"/>
      <c r="J27" s="45"/>
      <c r="K27" s="46"/>
      <c r="L27" s="85"/>
      <c r="M27" s="86"/>
      <c r="N27" s="86"/>
      <c r="O27" s="86"/>
      <c r="P27" s="80"/>
      <c r="Q27" s="47"/>
      <c r="R27" s="47"/>
      <c r="S27" s="47"/>
      <c r="T27" s="47"/>
      <c r="U27" s="47"/>
      <c r="V27" s="47"/>
      <c r="W27" s="47"/>
      <c r="X27" s="47"/>
      <c r="Y27" s="2"/>
      <c r="Z27" s="2"/>
      <c r="AA27" s="2"/>
      <c r="AB27" s="2"/>
      <c r="AC27" s="2"/>
    </row>
    <row r="28" spans="1:29" ht="16" thickBot="1">
      <c r="A28" s="91"/>
      <c r="B28" s="88"/>
      <c r="C28" s="214" t="s">
        <v>669</v>
      </c>
      <c r="D28" s="64">
        <v>1</v>
      </c>
      <c r="E28" s="64">
        <v>1</v>
      </c>
      <c r="F28" s="89" t="s">
        <v>671</v>
      </c>
      <c r="G28" s="67">
        <v>0</v>
      </c>
      <c r="H28" s="70"/>
      <c r="I28" s="70"/>
      <c r="J28" s="45"/>
      <c r="K28" s="46"/>
      <c r="L28" s="85"/>
      <c r="M28" s="86"/>
      <c r="N28" s="86"/>
      <c r="O28" s="86"/>
      <c r="P28" s="80"/>
      <c r="Q28" s="47"/>
      <c r="R28" s="47"/>
      <c r="S28" s="47"/>
      <c r="T28" s="47"/>
      <c r="U28" s="47"/>
      <c r="V28" s="47"/>
      <c r="W28" s="47"/>
      <c r="X28" s="47"/>
      <c r="Y28" s="2"/>
      <c r="Z28" s="2"/>
      <c r="AA28" s="2"/>
      <c r="AB28" s="2"/>
      <c r="AC28" s="2"/>
    </row>
    <row r="29" spans="1:29">
      <c r="A29" s="91">
        <v>5</v>
      </c>
      <c r="B29" s="195" t="s">
        <v>704</v>
      </c>
      <c r="C29" s="14"/>
      <c r="D29" s="14"/>
      <c r="E29" s="14"/>
      <c r="F29" s="14"/>
      <c r="G29" s="15">
        <f>E30*G30+E31*G31+E32*G32+E33*G33</f>
        <v>0.6</v>
      </c>
      <c r="H29" s="70">
        <v>0</v>
      </c>
      <c r="I29" s="70">
        <v>0</v>
      </c>
      <c r="J29" s="45">
        <v>1</v>
      </c>
      <c r="K29" s="46">
        <v>0</v>
      </c>
      <c r="L29" s="85">
        <v>1</v>
      </c>
      <c r="M29" s="86">
        <v>0</v>
      </c>
      <c r="N29" s="86">
        <v>0</v>
      </c>
      <c r="O29" s="86">
        <v>0</v>
      </c>
      <c r="P29" s="80">
        <v>0</v>
      </c>
      <c r="Q29" s="47">
        <v>0</v>
      </c>
      <c r="R29" s="47">
        <v>0</v>
      </c>
      <c r="S29" s="47">
        <v>0</v>
      </c>
      <c r="T29" s="47">
        <v>0</v>
      </c>
      <c r="U29" s="47">
        <v>0</v>
      </c>
      <c r="V29" s="47">
        <v>0</v>
      </c>
      <c r="W29" s="47">
        <v>0</v>
      </c>
      <c r="X29" s="47">
        <v>0</v>
      </c>
      <c r="Y29" s="2"/>
      <c r="Z29" s="2"/>
      <c r="AA29" s="2"/>
      <c r="AB29" s="2"/>
      <c r="AC29" s="2"/>
    </row>
    <row r="30" spans="1:29">
      <c r="A30" s="130"/>
      <c r="B30" s="211" t="s">
        <v>800</v>
      </c>
      <c r="C30" s="78" t="s">
        <v>791</v>
      </c>
      <c r="D30" s="50"/>
      <c r="E30" s="50">
        <v>1</v>
      </c>
      <c r="F30" s="78" t="s">
        <v>639</v>
      </c>
      <c r="G30" s="51">
        <v>0</v>
      </c>
      <c r="H30" s="70"/>
      <c r="I30" s="70"/>
      <c r="J30" s="45"/>
      <c r="K30" s="46"/>
      <c r="L30" s="85"/>
      <c r="M30" s="86"/>
      <c r="N30" s="86"/>
      <c r="O30" s="86"/>
      <c r="P30" s="80"/>
      <c r="Q30" s="47"/>
      <c r="R30" s="47"/>
      <c r="S30" s="47"/>
      <c r="T30" s="47"/>
      <c r="U30" s="47"/>
      <c r="V30" s="47"/>
      <c r="W30" s="47"/>
      <c r="X30" s="47"/>
      <c r="Y30" s="2"/>
      <c r="Z30" s="2"/>
      <c r="AA30" s="2"/>
      <c r="AB30" s="2"/>
      <c r="AC30" s="2"/>
    </row>
    <row r="31" spans="1:29">
      <c r="A31" s="82"/>
      <c r="B31" s="83">
        <f>G29</f>
        <v>0.6</v>
      </c>
      <c r="C31" s="78" t="s">
        <v>713</v>
      </c>
      <c r="D31" s="78">
        <v>1</v>
      </c>
      <c r="E31" s="78">
        <v>1</v>
      </c>
      <c r="F31" s="84" t="s">
        <v>746</v>
      </c>
      <c r="G31" s="51">
        <v>0.6</v>
      </c>
      <c r="H31" s="70"/>
      <c r="I31" s="70"/>
      <c r="J31" s="45"/>
      <c r="K31" s="46"/>
      <c r="L31" s="85"/>
      <c r="M31" s="86"/>
      <c r="N31" s="86"/>
      <c r="O31" s="86"/>
      <c r="P31" s="80"/>
      <c r="Q31" s="47"/>
      <c r="R31" s="47"/>
      <c r="S31" s="47"/>
      <c r="T31" s="47"/>
      <c r="U31" s="47"/>
      <c r="V31" s="47"/>
      <c r="W31" s="47"/>
      <c r="X31" s="47"/>
      <c r="Y31" s="2"/>
      <c r="Z31" s="2"/>
      <c r="AA31" s="2"/>
      <c r="AB31" s="2"/>
      <c r="AC31" s="2"/>
    </row>
    <row r="32" spans="1:29">
      <c r="A32" s="85"/>
      <c r="B32" s="86" t="s">
        <v>712</v>
      </c>
      <c r="C32" s="196" t="s">
        <v>783</v>
      </c>
      <c r="D32" s="78">
        <v>1</v>
      </c>
      <c r="E32" s="78">
        <v>4</v>
      </c>
      <c r="F32" s="84" t="s">
        <v>715</v>
      </c>
      <c r="G32" s="51">
        <v>0</v>
      </c>
      <c r="H32" s="70"/>
      <c r="I32" s="70"/>
      <c r="J32" s="45"/>
      <c r="K32" s="46"/>
      <c r="L32" s="85"/>
      <c r="M32" s="86"/>
      <c r="N32" s="86"/>
      <c r="O32" s="86"/>
      <c r="P32" s="80"/>
      <c r="Q32" s="47"/>
      <c r="R32" s="47"/>
      <c r="S32" s="47"/>
      <c r="T32" s="47"/>
      <c r="U32" s="47"/>
      <c r="V32" s="47"/>
      <c r="W32" s="47"/>
      <c r="X32" s="47"/>
      <c r="Y32" s="2"/>
      <c r="Z32" s="2"/>
      <c r="AA32" s="2"/>
      <c r="AB32" s="2"/>
      <c r="AC32" s="2"/>
    </row>
    <row r="33" spans="1:29" ht="16" thickBot="1">
      <c r="A33" s="91"/>
      <c r="B33" s="87"/>
      <c r="C33" s="196" t="s">
        <v>784</v>
      </c>
      <c r="D33" s="78">
        <v>1</v>
      </c>
      <c r="E33" s="78">
        <v>4</v>
      </c>
      <c r="F33" s="84" t="s">
        <v>714</v>
      </c>
      <c r="G33" s="51">
        <v>0</v>
      </c>
      <c r="H33" s="70"/>
      <c r="I33" s="70"/>
      <c r="J33" s="45"/>
      <c r="K33" s="46"/>
      <c r="L33" s="85"/>
      <c r="M33" s="86"/>
      <c r="N33" s="86"/>
      <c r="O33" s="86"/>
      <c r="P33" s="80"/>
      <c r="Q33" s="47"/>
      <c r="R33" s="47"/>
      <c r="S33" s="47"/>
      <c r="T33" s="47"/>
      <c r="U33" s="47"/>
      <c r="V33" s="47"/>
      <c r="W33" s="47"/>
      <c r="X33" s="47"/>
      <c r="Y33" s="2"/>
      <c r="Z33" s="2"/>
      <c r="AA33" s="2"/>
      <c r="AB33" s="2"/>
      <c r="AC33" s="2"/>
    </row>
    <row r="34" spans="1:29">
      <c r="A34" s="91">
        <v>6</v>
      </c>
      <c r="B34" s="195" t="s">
        <v>716</v>
      </c>
      <c r="C34" s="14"/>
      <c r="D34" s="14"/>
      <c r="E34" s="14"/>
      <c r="F34" s="40"/>
      <c r="G34" s="15">
        <f>E35*G35+E36*G36+E37*G37</f>
        <v>0.1</v>
      </c>
      <c r="H34" s="45">
        <v>0</v>
      </c>
      <c r="I34" s="45">
        <v>0</v>
      </c>
      <c r="J34" s="45">
        <v>0</v>
      </c>
      <c r="K34" s="46">
        <v>0</v>
      </c>
      <c r="L34" s="85">
        <v>0</v>
      </c>
      <c r="M34" s="86">
        <v>0</v>
      </c>
      <c r="N34" s="86">
        <v>0</v>
      </c>
      <c r="O34" s="45">
        <v>0</v>
      </c>
      <c r="P34" s="46">
        <v>0</v>
      </c>
      <c r="Q34" s="210">
        <v>0</v>
      </c>
      <c r="R34" s="47">
        <v>0</v>
      </c>
      <c r="S34" s="47">
        <v>0</v>
      </c>
      <c r="T34" s="47">
        <v>0</v>
      </c>
      <c r="U34" s="47">
        <v>0</v>
      </c>
      <c r="V34" s="47">
        <v>0</v>
      </c>
      <c r="W34" s="47">
        <v>0</v>
      </c>
      <c r="X34" s="47">
        <v>0</v>
      </c>
      <c r="Y34" s="2"/>
      <c r="Z34" s="2"/>
      <c r="AA34" s="2"/>
      <c r="AB34" s="2"/>
      <c r="AC34" s="2"/>
    </row>
    <row r="35" spans="1:29">
      <c r="A35" s="130"/>
      <c r="B35" s="211" t="s">
        <v>801</v>
      </c>
      <c r="C35" s="78" t="s">
        <v>791</v>
      </c>
      <c r="D35" s="50"/>
      <c r="E35" s="50">
        <v>1</v>
      </c>
      <c r="F35" s="78" t="s">
        <v>639</v>
      </c>
      <c r="G35" s="51">
        <v>0</v>
      </c>
      <c r="H35" s="85"/>
      <c r="I35" s="85"/>
      <c r="J35" s="86"/>
      <c r="K35" s="80"/>
      <c r="L35" s="85"/>
      <c r="M35" s="86"/>
      <c r="N35" s="86"/>
      <c r="O35" s="86"/>
      <c r="P35" s="80"/>
      <c r="Q35" s="47"/>
      <c r="R35" s="47"/>
      <c r="S35" s="47"/>
      <c r="T35" s="47"/>
      <c r="U35" s="47"/>
      <c r="V35" s="47"/>
      <c r="W35" s="47"/>
      <c r="X35" s="47"/>
      <c r="Y35" s="2"/>
      <c r="Z35" s="2"/>
      <c r="AA35" s="2"/>
      <c r="AB35" s="2"/>
      <c r="AC35" s="2"/>
    </row>
    <row r="36" spans="1:29">
      <c r="A36" s="82"/>
      <c r="B36" s="83">
        <f>G34</f>
        <v>0.1</v>
      </c>
      <c r="C36" s="78" t="s">
        <v>717</v>
      </c>
      <c r="D36" s="50">
        <v>1</v>
      </c>
      <c r="E36" s="50">
        <v>1</v>
      </c>
      <c r="F36" s="27" t="s">
        <v>707</v>
      </c>
      <c r="G36" s="51">
        <v>0.1</v>
      </c>
      <c r="H36" s="85"/>
      <c r="I36" s="85"/>
      <c r="J36" s="86"/>
      <c r="K36" s="80"/>
      <c r="L36" s="85"/>
      <c r="M36" s="86"/>
      <c r="N36" s="86"/>
      <c r="O36" s="86"/>
      <c r="P36" s="80"/>
      <c r="Q36" s="47"/>
      <c r="R36" s="47"/>
      <c r="S36" s="47"/>
      <c r="T36" s="47"/>
      <c r="U36" s="47"/>
      <c r="V36" s="47"/>
      <c r="W36" s="47"/>
      <c r="X36" s="47"/>
      <c r="Y36" s="2"/>
      <c r="Z36" s="2"/>
      <c r="AA36" s="2"/>
      <c r="AB36" s="2"/>
      <c r="AC36" s="2"/>
    </row>
    <row r="37" spans="1:29" ht="16" thickBot="1">
      <c r="A37" s="85"/>
      <c r="B37" s="68"/>
      <c r="C37" s="214" t="s">
        <v>718</v>
      </c>
      <c r="D37" s="65">
        <v>0</v>
      </c>
      <c r="E37" s="65">
        <v>1</v>
      </c>
      <c r="F37" s="66" t="s">
        <v>719</v>
      </c>
      <c r="G37" s="67">
        <v>0</v>
      </c>
      <c r="H37" s="85"/>
      <c r="I37" s="85"/>
      <c r="J37" s="86"/>
      <c r="K37" s="80"/>
      <c r="L37" s="85"/>
      <c r="M37" s="86"/>
      <c r="N37" s="86"/>
      <c r="O37" s="86"/>
      <c r="P37" s="80"/>
      <c r="Q37" s="47"/>
      <c r="R37" s="47"/>
      <c r="S37" s="47"/>
      <c r="T37" s="47"/>
      <c r="U37" s="47"/>
      <c r="V37" s="47"/>
      <c r="W37" s="47"/>
      <c r="X37" s="47"/>
      <c r="Y37" s="2"/>
      <c r="Z37" s="2"/>
      <c r="AA37" s="2"/>
      <c r="AB37" s="2"/>
      <c r="AC37" s="2"/>
    </row>
    <row r="38" spans="1:29">
      <c r="A38" s="91">
        <v>7</v>
      </c>
      <c r="B38" s="12" t="s">
        <v>75</v>
      </c>
      <c r="C38" s="14"/>
      <c r="D38" s="14"/>
      <c r="E38" s="14"/>
      <c r="F38" s="40"/>
      <c r="G38" s="15">
        <f>E39*G39+E40*G40+E41*G41+E42*G42+E43*G43</f>
        <v>9.8999999999999986</v>
      </c>
      <c r="H38" s="45">
        <v>0</v>
      </c>
      <c r="I38" s="45">
        <v>0</v>
      </c>
      <c r="J38" s="45">
        <v>0</v>
      </c>
      <c r="K38" s="46">
        <v>1</v>
      </c>
      <c r="L38" s="85">
        <v>0</v>
      </c>
      <c r="M38" s="86">
        <v>0</v>
      </c>
      <c r="N38" s="86">
        <v>0</v>
      </c>
      <c r="O38" s="45">
        <v>0</v>
      </c>
      <c r="P38" s="46">
        <v>1</v>
      </c>
      <c r="Q38" s="210">
        <v>1</v>
      </c>
      <c r="R38" s="47">
        <v>1</v>
      </c>
      <c r="S38" s="47">
        <v>1</v>
      </c>
      <c r="T38" s="47">
        <v>0</v>
      </c>
      <c r="U38" s="47">
        <v>0</v>
      </c>
      <c r="V38" s="47">
        <v>0</v>
      </c>
      <c r="W38" s="47">
        <v>0</v>
      </c>
      <c r="X38" s="47">
        <v>0</v>
      </c>
      <c r="Y38" s="2"/>
      <c r="Z38" s="2"/>
      <c r="AA38" s="2"/>
      <c r="AB38" s="2"/>
      <c r="AC38" s="2"/>
    </row>
    <row r="39" spans="1:29">
      <c r="A39" s="130"/>
      <c r="B39" s="211" t="s">
        <v>802</v>
      </c>
      <c r="C39" s="196" t="s">
        <v>791</v>
      </c>
      <c r="D39" s="50"/>
      <c r="E39" s="50">
        <v>1</v>
      </c>
      <c r="F39" s="78" t="s">
        <v>639</v>
      </c>
      <c r="G39" s="51">
        <v>0</v>
      </c>
      <c r="H39" s="85"/>
      <c r="I39" s="85"/>
      <c r="J39" s="86"/>
      <c r="K39" s="80"/>
      <c r="L39" s="85"/>
      <c r="M39" s="86"/>
      <c r="N39" s="86"/>
      <c r="O39" s="86"/>
      <c r="P39" s="80"/>
      <c r="Q39" s="47"/>
      <c r="R39" s="47"/>
      <c r="S39" s="47"/>
      <c r="T39" s="47"/>
      <c r="U39" s="47"/>
      <c r="V39" s="47"/>
      <c r="W39" s="47"/>
      <c r="X39" s="47"/>
      <c r="Y39" s="2"/>
      <c r="Z39" s="2"/>
      <c r="AA39" s="2"/>
      <c r="AB39" s="2"/>
      <c r="AC39" s="2"/>
    </row>
    <row r="40" spans="1:29">
      <c r="A40" s="82"/>
      <c r="B40" s="83">
        <f>G38</f>
        <v>9.8999999999999986</v>
      </c>
      <c r="C40" s="78" t="s">
        <v>636</v>
      </c>
      <c r="D40" s="50">
        <v>1</v>
      </c>
      <c r="E40" s="50">
        <v>1</v>
      </c>
      <c r="F40" s="27" t="s">
        <v>638</v>
      </c>
      <c r="G40" s="51">
        <v>0.3</v>
      </c>
      <c r="H40" s="85"/>
      <c r="I40" s="85"/>
      <c r="J40" s="86"/>
      <c r="K40" s="80"/>
      <c r="L40" s="85"/>
      <c r="M40" s="86"/>
      <c r="N40" s="86"/>
      <c r="O40" s="86"/>
      <c r="P40" s="80"/>
      <c r="Q40" s="47"/>
      <c r="R40" s="47"/>
      <c r="S40" s="47"/>
      <c r="T40" s="47"/>
      <c r="U40" s="47"/>
      <c r="V40" s="47"/>
      <c r="W40" s="47"/>
      <c r="X40" s="47"/>
      <c r="Y40" s="2"/>
      <c r="Z40" s="2"/>
      <c r="AA40" s="2"/>
      <c r="AB40" s="2"/>
      <c r="AC40" s="2"/>
    </row>
    <row r="41" spans="1:29">
      <c r="A41" s="85"/>
      <c r="B41" s="86" t="s">
        <v>80</v>
      </c>
      <c r="C41" s="196" t="s">
        <v>763</v>
      </c>
      <c r="D41" s="50">
        <v>1</v>
      </c>
      <c r="E41" s="50">
        <v>1</v>
      </c>
      <c r="F41" s="27" t="s">
        <v>637</v>
      </c>
      <c r="G41" s="51">
        <v>0</v>
      </c>
      <c r="H41" s="85"/>
      <c r="I41" s="85"/>
      <c r="J41" s="86"/>
      <c r="K41" s="80"/>
      <c r="L41" s="85"/>
      <c r="M41" s="86"/>
      <c r="N41" s="86"/>
      <c r="O41" s="86"/>
      <c r="P41" s="80"/>
      <c r="Q41" s="47"/>
      <c r="R41" s="47"/>
      <c r="S41" s="47"/>
      <c r="T41" s="47"/>
      <c r="U41" s="47"/>
      <c r="V41" s="47"/>
      <c r="W41" s="47"/>
      <c r="X41" s="47"/>
      <c r="Y41" s="2"/>
      <c r="Z41" s="2"/>
      <c r="AA41" s="2"/>
      <c r="AB41" s="2"/>
      <c r="AC41" s="2"/>
    </row>
    <row r="42" spans="1:29">
      <c r="A42" s="85"/>
      <c r="B42" s="86"/>
      <c r="C42" s="78" t="s">
        <v>83</v>
      </c>
      <c r="D42" s="50">
        <v>0</v>
      </c>
      <c r="E42" s="50">
        <v>1</v>
      </c>
      <c r="F42" s="56" t="s">
        <v>84</v>
      </c>
      <c r="G42" s="51">
        <v>4.5999999999999996</v>
      </c>
      <c r="H42" s="85"/>
      <c r="I42" s="85"/>
      <c r="J42" s="86"/>
      <c r="K42" s="80"/>
      <c r="L42" s="85"/>
      <c r="M42" s="86"/>
      <c r="N42" s="86"/>
      <c r="O42" s="86"/>
      <c r="P42" s="80"/>
      <c r="Q42" s="47"/>
      <c r="R42" s="47"/>
      <c r="S42" s="47"/>
      <c r="T42" s="47"/>
      <c r="U42" s="47"/>
      <c r="V42" s="47"/>
      <c r="W42" s="47"/>
      <c r="X42" s="47"/>
      <c r="Y42" s="2"/>
      <c r="Z42" s="2"/>
      <c r="AA42" s="2"/>
      <c r="AB42" s="2"/>
      <c r="AC42" s="2"/>
    </row>
    <row r="43" spans="1:29" ht="16" thickBot="1">
      <c r="A43" s="85"/>
      <c r="B43" s="68"/>
      <c r="C43" s="64" t="s">
        <v>85</v>
      </c>
      <c r="D43" s="65">
        <v>0</v>
      </c>
      <c r="E43" s="65">
        <v>1</v>
      </c>
      <c r="F43" s="66" t="s">
        <v>86</v>
      </c>
      <c r="G43" s="67">
        <v>5</v>
      </c>
      <c r="H43" s="85"/>
      <c r="I43" s="85"/>
      <c r="J43" s="86"/>
      <c r="K43" s="80"/>
      <c r="L43" s="85"/>
      <c r="M43" s="86"/>
      <c r="N43" s="86"/>
      <c r="O43" s="86"/>
      <c r="P43" s="80"/>
      <c r="Q43" s="47"/>
      <c r="R43" s="47"/>
      <c r="S43" s="47"/>
      <c r="T43" s="47"/>
      <c r="U43" s="47"/>
      <c r="V43" s="47"/>
      <c r="W43" s="47"/>
      <c r="X43" s="47"/>
      <c r="Y43" s="2"/>
      <c r="Z43" s="2"/>
      <c r="AA43" s="2"/>
      <c r="AB43" s="2"/>
      <c r="AC43" s="2"/>
    </row>
    <row r="44" spans="1:29">
      <c r="A44" s="91">
        <v>8</v>
      </c>
      <c r="B44" s="12" t="s">
        <v>87</v>
      </c>
      <c r="C44" s="14"/>
      <c r="D44" s="14"/>
      <c r="E44" s="14"/>
      <c r="F44" s="40"/>
      <c r="G44" s="15">
        <f>E45*G45+E46*G46+E47*G47</f>
        <v>27</v>
      </c>
      <c r="H44" s="45">
        <v>0</v>
      </c>
      <c r="I44" s="45">
        <v>0</v>
      </c>
      <c r="J44" s="45">
        <v>1</v>
      </c>
      <c r="K44" s="46">
        <v>1</v>
      </c>
      <c r="L44" s="85">
        <v>1</v>
      </c>
      <c r="M44" s="86">
        <v>0</v>
      </c>
      <c r="N44" s="86">
        <v>0</v>
      </c>
      <c r="O44" s="45">
        <v>0</v>
      </c>
      <c r="P44" s="46">
        <v>0</v>
      </c>
      <c r="Q44" s="210">
        <v>0</v>
      </c>
      <c r="R44" s="47">
        <v>2</v>
      </c>
      <c r="S44" s="47">
        <v>1</v>
      </c>
      <c r="T44" s="47">
        <v>0</v>
      </c>
      <c r="U44" s="47">
        <v>0</v>
      </c>
      <c r="V44" s="47">
        <v>0</v>
      </c>
      <c r="W44" s="47">
        <v>0</v>
      </c>
      <c r="X44" s="47">
        <v>0</v>
      </c>
      <c r="Y44" s="2"/>
      <c r="Z44" s="2"/>
      <c r="AA44" s="2"/>
      <c r="AB44" s="2"/>
      <c r="AC44" s="2"/>
    </row>
    <row r="45" spans="1:29">
      <c r="A45" s="130"/>
      <c r="B45" s="253" t="s">
        <v>803</v>
      </c>
      <c r="C45" s="78" t="s">
        <v>791</v>
      </c>
      <c r="D45" s="50"/>
      <c r="E45" s="50">
        <v>1</v>
      </c>
      <c r="F45" s="78" t="s">
        <v>639</v>
      </c>
      <c r="G45" s="51">
        <v>0</v>
      </c>
      <c r="H45" s="85"/>
      <c r="I45" s="85"/>
      <c r="J45" s="86"/>
      <c r="K45" s="80"/>
      <c r="L45" s="85"/>
      <c r="M45" s="86"/>
      <c r="N45" s="86"/>
      <c r="O45" s="86"/>
      <c r="P45" s="80"/>
      <c r="Q45" s="47"/>
      <c r="R45" s="47"/>
      <c r="S45" s="47"/>
      <c r="T45" s="47"/>
      <c r="U45" s="47"/>
      <c r="V45" s="47"/>
      <c r="W45" s="47"/>
      <c r="X45" s="47"/>
      <c r="Y45" s="2"/>
      <c r="Z45" s="2"/>
      <c r="AA45" s="2"/>
      <c r="AB45" s="2"/>
      <c r="AC45" s="2"/>
    </row>
    <row r="46" spans="1:29">
      <c r="A46" s="82"/>
      <c r="B46" s="83">
        <f>G44</f>
        <v>27</v>
      </c>
      <c r="C46" s="78" t="s">
        <v>648</v>
      </c>
      <c r="D46" s="50">
        <v>1</v>
      </c>
      <c r="E46" s="50">
        <v>1</v>
      </c>
      <c r="F46" s="27" t="s">
        <v>649</v>
      </c>
      <c r="G46" s="51">
        <v>0.3</v>
      </c>
      <c r="H46" s="85"/>
      <c r="I46" s="85"/>
      <c r="J46" s="86"/>
      <c r="K46" s="80"/>
      <c r="L46" s="85"/>
      <c r="M46" s="86"/>
      <c r="N46" s="86"/>
      <c r="O46" s="86"/>
      <c r="P46" s="80"/>
      <c r="Q46" s="47"/>
      <c r="R46" s="47"/>
      <c r="S46" s="47"/>
      <c r="T46" s="47"/>
      <c r="U46" s="47"/>
      <c r="V46" s="47"/>
      <c r="W46" s="47"/>
      <c r="X46" s="47"/>
      <c r="Y46" s="2"/>
      <c r="Z46" s="2"/>
      <c r="AA46" s="2"/>
      <c r="AB46" s="2"/>
      <c r="AC46" s="2"/>
    </row>
    <row r="47" spans="1:29" ht="16" thickBot="1">
      <c r="A47" s="85"/>
      <c r="B47" s="68" t="s">
        <v>91</v>
      </c>
      <c r="C47" s="64" t="s">
        <v>92</v>
      </c>
      <c r="D47" s="65">
        <v>0</v>
      </c>
      <c r="E47" s="65">
        <v>1</v>
      </c>
      <c r="F47" s="66" t="s">
        <v>773</v>
      </c>
      <c r="G47" s="67">
        <v>26.7</v>
      </c>
      <c r="H47" s="85"/>
      <c r="I47" s="85"/>
      <c r="J47" s="86"/>
      <c r="K47" s="80"/>
      <c r="L47" s="85"/>
      <c r="M47" s="86"/>
      <c r="N47" s="86"/>
      <c r="O47" s="86"/>
      <c r="P47" s="80"/>
      <c r="Q47" s="47"/>
      <c r="R47" s="47"/>
      <c r="S47" s="47"/>
      <c r="T47" s="47"/>
      <c r="U47" s="47"/>
      <c r="V47" s="47"/>
      <c r="W47" s="47"/>
      <c r="X47" s="47"/>
      <c r="Y47" s="2"/>
      <c r="Z47" s="2"/>
      <c r="AA47" s="2"/>
      <c r="AB47" s="2"/>
      <c r="AC47" s="2"/>
    </row>
    <row r="48" spans="1:29">
      <c r="A48" s="85">
        <v>9</v>
      </c>
      <c r="B48" s="12" t="s">
        <v>650</v>
      </c>
      <c r="C48" s="14"/>
      <c r="D48" s="14"/>
      <c r="E48" s="14"/>
      <c r="F48" s="40"/>
      <c r="G48" s="15">
        <f>E49*G49+E50*G50+E51*G51+E52*G52+E53*G53+E54*G54</f>
        <v>1</v>
      </c>
      <c r="H48" s="85">
        <v>0</v>
      </c>
      <c r="I48" s="85">
        <v>0</v>
      </c>
      <c r="J48" s="86">
        <v>0</v>
      </c>
      <c r="K48" s="80">
        <v>1</v>
      </c>
      <c r="L48" s="85">
        <v>0</v>
      </c>
      <c r="M48" s="86">
        <v>0</v>
      </c>
      <c r="N48" s="80">
        <v>0</v>
      </c>
      <c r="O48" s="85">
        <v>0</v>
      </c>
      <c r="P48" s="86">
        <v>0</v>
      </c>
      <c r="Q48" s="86">
        <v>0</v>
      </c>
      <c r="R48" s="80">
        <v>0</v>
      </c>
      <c r="S48" s="85">
        <v>0</v>
      </c>
      <c r="T48" s="86">
        <v>0</v>
      </c>
      <c r="U48" s="80">
        <v>0</v>
      </c>
      <c r="V48" s="85">
        <v>0</v>
      </c>
      <c r="W48" s="86">
        <v>0</v>
      </c>
      <c r="X48" s="80">
        <v>0</v>
      </c>
      <c r="Y48" s="2"/>
      <c r="Z48" s="2"/>
      <c r="AA48" s="2"/>
      <c r="AB48" s="2"/>
      <c r="AC48" s="2"/>
    </row>
    <row r="49" spans="1:29">
      <c r="A49" s="85"/>
      <c r="B49" s="211" t="s">
        <v>804</v>
      </c>
      <c r="C49" s="78" t="s">
        <v>791</v>
      </c>
      <c r="D49" s="50"/>
      <c r="E49" s="50">
        <v>1</v>
      </c>
      <c r="F49" s="78" t="s">
        <v>639</v>
      </c>
      <c r="G49" s="51">
        <v>0</v>
      </c>
      <c r="H49" s="85"/>
      <c r="I49" s="85"/>
      <c r="J49" s="86"/>
      <c r="K49" s="80"/>
      <c r="L49" s="85"/>
      <c r="M49" s="86"/>
      <c r="N49" s="86"/>
      <c r="O49" s="86"/>
      <c r="P49" s="80"/>
      <c r="Q49" s="47"/>
      <c r="R49" s="47"/>
      <c r="S49" s="47"/>
      <c r="T49" s="47"/>
      <c r="U49" s="47"/>
      <c r="V49" s="47"/>
      <c r="W49" s="47"/>
      <c r="X49" s="47"/>
      <c r="Y49" s="2"/>
      <c r="Z49" s="2"/>
      <c r="AA49" s="2"/>
      <c r="AB49" s="2"/>
      <c r="AC49" s="2"/>
    </row>
    <row r="50" spans="1:29">
      <c r="A50" s="85"/>
      <c r="B50" s="83">
        <f>G48</f>
        <v>1</v>
      </c>
      <c r="C50" s="207" t="s">
        <v>651</v>
      </c>
      <c r="D50" s="208">
        <v>1</v>
      </c>
      <c r="E50" s="208">
        <v>1</v>
      </c>
      <c r="F50" s="209" t="s">
        <v>653</v>
      </c>
      <c r="G50" s="210">
        <v>0.6</v>
      </c>
      <c r="H50" s="85"/>
      <c r="I50" s="85"/>
      <c r="J50" s="86"/>
      <c r="K50" s="80"/>
      <c r="L50" s="85"/>
      <c r="M50" s="86"/>
      <c r="N50" s="86"/>
      <c r="O50" s="86"/>
      <c r="P50" s="80"/>
      <c r="Q50" s="47"/>
      <c r="R50" s="47"/>
      <c r="S50" s="47"/>
      <c r="T50" s="47"/>
      <c r="U50" s="47"/>
      <c r="V50" s="47"/>
      <c r="W50" s="47"/>
      <c r="X50" s="47"/>
      <c r="Y50" s="2"/>
      <c r="Z50" s="2"/>
      <c r="AA50" s="2"/>
      <c r="AB50" s="2"/>
      <c r="AC50" s="2"/>
    </row>
    <row r="51" spans="1:29">
      <c r="A51" s="85"/>
      <c r="B51" s="213" t="s">
        <v>656</v>
      </c>
      <c r="C51" s="212" t="s">
        <v>780</v>
      </c>
      <c r="D51" s="208">
        <v>1</v>
      </c>
      <c r="E51" s="208">
        <v>1</v>
      </c>
      <c r="F51" s="209" t="s">
        <v>654</v>
      </c>
      <c r="G51" s="210">
        <v>0</v>
      </c>
      <c r="H51" s="85"/>
      <c r="I51" s="85"/>
      <c r="J51" s="86"/>
      <c r="K51" s="80"/>
      <c r="L51" s="85"/>
      <c r="M51" s="86"/>
      <c r="N51" s="86"/>
      <c r="O51" s="86"/>
      <c r="P51" s="80"/>
      <c r="Q51" s="47"/>
      <c r="R51" s="47"/>
      <c r="S51" s="47"/>
      <c r="T51" s="47"/>
      <c r="U51" s="47"/>
      <c r="V51" s="47"/>
      <c r="W51" s="47"/>
      <c r="X51" s="47"/>
      <c r="Y51" s="2"/>
      <c r="Z51" s="2"/>
      <c r="AA51" s="2"/>
      <c r="AB51" s="2"/>
      <c r="AC51" s="2"/>
    </row>
    <row r="52" spans="1:29">
      <c r="A52" s="85"/>
      <c r="B52" s="86"/>
      <c r="C52" s="212" t="s">
        <v>762</v>
      </c>
      <c r="D52" s="208">
        <v>1</v>
      </c>
      <c r="E52" s="208">
        <v>2</v>
      </c>
      <c r="F52" s="209" t="s">
        <v>655</v>
      </c>
      <c r="G52" s="210">
        <v>0</v>
      </c>
      <c r="H52" s="85"/>
      <c r="I52" s="85"/>
      <c r="J52" s="86"/>
      <c r="K52" s="80"/>
      <c r="L52" s="85"/>
      <c r="M52" s="86"/>
      <c r="N52" s="86"/>
      <c r="O52" s="86"/>
      <c r="P52" s="80"/>
      <c r="Q52" s="47"/>
      <c r="R52" s="47"/>
      <c r="S52" s="47"/>
      <c r="T52" s="47"/>
      <c r="U52" s="47"/>
      <c r="V52" s="47"/>
      <c r="W52" s="47"/>
      <c r="X52" s="47"/>
      <c r="Y52" s="2"/>
      <c r="Z52" s="2"/>
      <c r="AA52" s="2"/>
      <c r="AB52" s="2"/>
      <c r="AC52" s="2"/>
    </row>
    <row r="53" spans="1:29">
      <c r="A53" s="85"/>
      <c r="B53" s="86"/>
      <c r="C53" s="78" t="s">
        <v>608</v>
      </c>
      <c r="D53" s="50">
        <v>0</v>
      </c>
      <c r="E53" s="50">
        <v>2</v>
      </c>
      <c r="F53" s="56" t="s">
        <v>73</v>
      </c>
      <c r="G53" s="51">
        <v>0.2</v>
      </c>
      <c r="H53" s="85"/>
      <c r="I53" s="85"/>
      <c r="J53" s="86"/>
      <c r="K53" s="80"/>
      <c r="L53" s="85"/>
      <c r="M53" s="86"/>
      <c r="N53" s="86"/>
      <c r="O53" s="86"/>
      <c r="P53" s="80"/>
      <c r="Q53" s="47"/>
      <c r="R53" s="47"/>
      <c r="S53" s="47"/>
      <c r="T53" s="47"/>
      <c r="U53" s="47"/>
      <c r="V53" s="47"/>
      <c r="W53" s="47"/>
      <c r="X53" s="47"/>
      <c r="Y53" s="2"/>
      <c r="Z53" s="2"/>
      <c r="AA53" s="2"/>
      <c r="AB53" s="2"/>
      <c r="AC53" s="2"/>
    </row>
    <row r="54" spans="1:29" ht="16" thickBot="1">
      <c r="A54" s="85"/>
      <c r="B54" s="86"/>
      <c r="C54" s="212" t="s">
        <v>652</v>
      </c>
      <c r="D54" s="208"/>
      <c r="E54" s="208">
        <v>3</v>
      </c>
      <c r="F54" s="209"/>
      <c r="G54" s="210">
        <v>0</v>
      </c>
      <c r="H54" s="85"/>
      <c r="I54" s="85"/>
      <c r="J54" s="86"/>
      <c r="K54" s="80"/>
      <c r="L54" s="85"/>
      <c r="M54" s="86"/>
      <c r="N54" s="86"/>
      <c r="O54" s="86"/>
      <c r="P54" s="80"/>
      <c r="Q54" s="47"/>
      <c r="R54" s="47"/>
      <c r="S54" s="47"/>
      <c r="T54" s="47"/>
      <c r="U54" s="47"/>
      <c r="V54" s="47"/>
      <c r="W54" s="47"/>
      <c r="X54" s="47"/>
      <c r="Y54" s="2"/>
      <c r="Z54" s="2"/>
      <c r="AA54" s="2"/>
      <c r="AB54" s="2"/>
      <c r="AC54" s="2"/>
    </row>
    <row r="55" spans="1:29">
      <c r="A55" s="85">
        <v>10</v>
      </c>
      <c r="B55" s="195" t="s">
        <v>661</v>
      </c>
      <c r="C55" s="14"/>
      <c r="D55" s="14"/>
      <c r="E55" s="14"/>
      <c r="F55" s="40"/>
      <c r="G55" s="15">
        <f>E56*G56+E57*G57+E58*G58+E59*G59</f>
        <v>0.30000000000000004</v>
      </c>
      <c r="H55" s="85">
        <v>0</v>
      </c>
      <c r="I55" s="85">
        <v>0</v>
      </c>
      <c r="J55" s="86">
        <v>1</v>
      </c>
      <c r="K55" s="80">
        <v>0</v>
      </c>
      <c r="L55" s="85">
        <v>0</v>
      </c>
      <c r="M55" s="86">
        <v>0</v>
      </c>
      <c r="N55" s="80">
        <v>0</v>
      </c>
      <c r="O55" s="85">
        <v>0</v>
      </c>
      <c r="P55" s="86">
        <v>0</v>
      </c>
      <c r="Q55" s="86">
        <v>0</v>
      </c>
      <c r="R55" s="80">
        <v>0</v>
      </c>
      <c r="S55" s="85">
        <v>0</v>
      </c>
      <c r="T55" s="86">
        <v>0</v>
      </c>
      <c r="U55" s="80">
        <v>0</v>
      </c>
      <c r="V55" s="85">
        <v>0</v>
      </c>
      <c r="W55" s="86">
        <v>0</v>
      </c>
      <c r="X55" s="80">
        <v>0</v>
      </c>
      <c r="Y55" s="2"/>
      <c r="Z55" s="2"/>
      <c r="AA55" s="2"/>
      <c r="AB55" s="2"/>
      <c r="AC55" s="2"/>
    </row>
    <row r="56" spans="1:29">
      <c r="A56" s="85"/>
      <c r="B56" s="211" t="s">
        <v>805</v>
      </c>
      <c r="C56" s="78" t="s">
        <v>791</v>
      </c>
      <c r="D56" s="50"/>
      <c r="E56" s="50">
        <v>1</v>
      </c>
      <c r="F56" s="78" t="s">
        <v>639</v>
      </c>
      <c r="G56" s="51">
        <v>0</v>
      </c>
      <c r="H56" s="85"/>
      <c r="I56" s="85"/>
      <c r="J56" s="86"/>
      <c r="K56" s="80"/>
      <c r="L56" s="85"/>
      <c r="M56" s="86"/>
      <c r="N56" s="86"/>
      <c r="O56" s="86"/>
      <c r="P56" s="80"/>
      <c r="Q56" s="47"/>
      <c r="R56" s="47"/>
      <c r="S56" s="47"/>
      <c r="T56" s="47"/>
      <c r="U56" s="47"/>
      <c r="V56" s="47"/>
      <c r="W56" s="47"/>
      <c r="X56" s="47"/>
      <c r="Y56" s="2"/>
      <c r="Z56" s="2"/>
      <c r="AA56" s="2"/>
      <c r="AB56" s="2"/>
      <c r="AC56" s="2"/>
    </row>
    <row r="57" spans="1:29">
      <c r="A57" s="85"/>
      <c r="B57" s="83">
        <f>G55</f>
        <v>0.30000000000000004</v>
      </c>
      <c r="C57" s="196" t="s">
        <v>662</v>
      </c>
      <c r="D57" s="50">
        <v>1</v>
      </c>
      <c r="E57" s="50">
        <v>1</v>
      </c>
      <c r="F57" s="27" t="s">
        <v>666</v>
      </c>
      <c r="G57" s="51">
        <v>0.2</v>
      </c>
      <c r="H57" s="85"/>
      <c r="I57" s="85"/>
      <c r="J57" s="86"/>
      <c r="K57" s="80"/>
      <c r="L57" s="85"/>
      <c r="M57" s="86"/>
      <c r="N57" s="86"/>
      <c r="O57" s="86"/>
      <c r="P57" s="80"/>
      <c r="Q57" s="47"/>
      <c r="R57" s="47"/>
      <c r="S57" s="47"/>
      <c r="T57" s="47"/>
      <c r="U57" s="47"/>
      <c r="V57" s="47"/>
      <c r="W57" s="47"/>
      <c r="X57" s="47"/>
      <c r="Y57" s="2"/>
      <c r="Z57" s="2"/>
      <c r="AA57" s="2"/>
      <c r="AB57" s="2"/>
      <c r="AC57" s="2"/>
    </row>
    <row r="58" spans="1:29">
      <c r="A58" s="85"/>
      <c r="B58" s="213" t="s">
        <v>667</v>
      </c>
      <c r="C58" s="196" t="s">
        <v>663</v>
      </c>
      <c r="D58" s="50">
        <v>1</v>
      </c>
      <c r="E58" s="50">
        <v>1</v>
      </c>
      <c r="F58" s="27" t="s">
        <v>665</v>
      </c>
      <c r="G58" s="51">
        <v>0.1</v>
      </c>
      <c r="H58" s="85"/>
      <c r="I58" s="85"/>
      <c r="J58" s="86"/>
      <c r="K58" s="80"/>
      <c r="L58" s="85"/>
      <c r="M58" s="86"/>
      <c r="N58" s="86"/>
      <c r="O58" s="86"/>
      <c r="P58" s="80"/>
      <c r="Q58" s="47"/>
      <c r="R58" s="47"/>
      <c r="S58" s="47"/>
      <c r="T58" s="47"/>
      <c r="U58" s="47"/>
      <c r="V58" s="47"/>
      <c r="W58" s="47"/>
      <c r="X58" s="47"/>
      <c r="Y58" s="2"/>
      <c r="Z58" s="2"/>
      <c r="AA58" s="2"/>
      <c r="AB58" s="2"/>
      <c r="AC58" s="2"/>
    </row>
    <row r="59" spans="1:29" ht="16" thickBot="1">
      <c r="A59" s="91"/>
      <c r="B59" s="68"/>
      <c r="C59" s="214" t="s">
        <v>664</v>
      </c>
      <c r="D59" s="65">
        <v>0</v>
      </c>
      <c r="E59" s="65">
        <v>1</v>
      </c>
      <c r="F59" s="66"/>
      <c r="G59" s="67">
        <v>0</v>
      </c>
      <c r="H59" s="45"/>
      <c r="I59" s="45"/>
      <c r="J59" s="45"/>
      <c r="K59" s="46"/>
      <c r="L59" s="85"/>
      <c r="M59" s="86"/>
      <c r="N59" s="86"/>
      <c r="O59" s="45"/>
      <c r="P59" s="46"/>
      <c r="Q59" s="210"/>
      <c r="R59" s="47"/>
      <c r="S59" s="47"/>
      <c r="T59" s="47"/>
      <c r="U59" s="47"/>
      <c r="V59" s="47"/>
      <c r="W59" s="47"/>
      <c r="X59" s="47"/>
      <c r="Y59" s="2"/>
      <c r="Z59" s="2"/>
      <c r="AA59" s="2"/>
      <c r="AB59" s="2"/>
      <c r="AC59" s="2"/>
    </row>
    <row r="60" spans="1:29">
      <c r="A60" s="91">
        <v>11</v>
      </c>
      <c r="B60" s="195" t="s">
        <v>94</v>
      </c>
      <c r="C60" s="14"/>
      <c r="D60" s="14"/>
      <c r="E60" s="14"/>
      <c r="F60" s="40"/>
      <c r="G60" s="15">
        <f>E61*G61+E62*G62+E63*G63+E64*G64</f>
        <v>13.91</v>
      </c>
      <c r="H60" s="45">
        <v>0</v>
      </c>
      <c r="I60" s="45">
        <v>1</v>
      </c>
      <c r="J60" s="45">
        <v>0</v>
      </c>
      <c r="K60" s="46">
        <v>1</v>
      </c>
      <c r="L60" s="85">
        <v>0</v>
      </c>
      <c r="M60" s="86">
        <v>0</v>
      </c>
      <c r="N60" s="86">
        <v>0</v>
      </c>
      <c r="O60" s="45">
        <v>0</v>
      </c>
      <c r="P60" s="46">
        <v>0</v>
      </c>
      <c r="Q60" s="210">
        <v>0</v>
      </c>
      <c r="R60" s="47">
        <v>0</v>
      </c>
      <c r="S60" s="47">
        <v>0</v>
      </c>
      <c r="T60" s="47">
        <v>0</v>
      </c>
      <c r="U60" s="47">
        <v>1</v>
      </c>
      <c r="V60" s="47">
        <v>0</v>
      </c>
      <c r="W60" s="47">
        <v>1</v>
      </c>
      <c r="X60" s="47">
        <v>0</v>
      </c>
      <c r="Y60" s="2"/>
      <c r="Z60" s="2"/>
      <c r="AA60" s="2"/>
      <c r="AB60" s="2"/>
      <c r="AC60" s="2"/>
    </row>
    <row r="61" spans="1:29">
      <c r="A61" s="130"/>
      <c r="B61" s="211" t="s">
        <v>805</v>
      </c>
      <c r="C61" s="78" t="s">
        <v>791</v>
      </c>
      <c r="D61" s="50"/>
      <c r="E61" s="50">
        <v>1</v>
      </c>
      <c r="F61" s="78" t="s">
        <v>639</v>
      </c>
      <c r="G61" s="51">
        <v>0</v>
      </c>
      <c r="H61" s="85"/>
      <c r="I61" s="85"/>
      <c r="J61" s="86"/>
      <c r="K61" s="80"/>
      <c r="L61" s="85"/>
      <c r="M61" s="86"/>
      <c r="N61" s="86"/>
      <c r="O61" s="86"/>
      <c r="P61" s="80"/>
      <c r="Q61" s="47"/>
      <c r="R61" s="47"/>
      <c r="S61" s="47"/>
      <c r="T61" s="47"/>
      <c r="U61" s="47"/>
      <c r="V61" s="47"/>
      <c r="W61" s="47"/>
      <c r="X61" s="47"/>
      <c r="Y61" s="2"/>
      <c r="Z61" s="2"/>
      <c r="AA61" s="2"/>
      <c r="AB61" s="2"/>
      <c r="AC61" s="2"/>
    </row>
    <row r="62" spans="1:29">
      <c r="A62" s="82"/>
      <c r="B62" s="83">
        <f>G60</f>
        <v>13.91</v>
      </c>
      <c r="C62" s="196" t="s">
        <v>657</v>
      </c>
      <c r="D62" s="50">
        <v>1</v>
      </c>
      <c r="E62" s="50">
        <v>1</v>
      </c>
      <c r="F62" s="27" t="s">
        <v>660</v>
      </c>
      <c r="G62" s="51">
        <v>0.2</v>
      </c>
      <c r="H62" s="85"/>
      <c r="I62" s="85"/>
      <c r="J62" s="86"/>
      <c r="K62" s="80"/>
      <c r="L62" s="85"/>
      <c r="M62" s="86"/>
      <c r="N62" s="86"/>
      <c r="O62" s="86"/>
      <c r="P62" s="80"/>
      <c r="Q62" s="47"/>
      <c r="R62" s="47"/>
      <c r="S62" s="47"/>
      <c r="T62" s="47"/>
      <c r="U62" s="47"/>
      <c r="V62" s="47"/>
      <c r="W62" s="47"/>
      <c r="X62" s="47"/>
      <c r="Y62" s="2"/>
      <c r="Z62" s="2"/>
      <c r="AA62" s="2"/>
      <c r="AB62" s="2"/>
      <c r="AC62" s="2"/>
    </row>
    <row r="63" spans="1:29">
      <c r="A63" s="85"/>
      <c r="B63" s="86" t="s">
        <v>774</v>
      </c>
      <c r="C63" s="196" t="s">
        <v>658</v>
      </c>
      <c r="D63" s="50">
        <v>1</v>
      </c>
      <c r="E63" s="50">
        <v>1</v>
      </c>
      <c r="F63" s="27" t="s">
        <v>659</v>
      </c>
      <c r="G63" s="51">
        <v>0.6</v>
      </c>
      <c r="H63" s="85"/>
      <c r="I63" s="85"/>
      <c r="J63" s="86"/>
      <c r="K63" s="80"/>
      <c r="L63" s="85"/>
      <c r="M63" s="86"/>
      <c r="N63" s="86"/>
      <c r="O63" s="86"/>
      <c r="P63" s="80"/>
      <c r="Q63" s="47"/>
      <c r="R63" s="47"/>
      <c r="S63" s="47"/>
      <c r="T63" s="47"/>
      <c r="U63" s="47"/>
      <c r="V63" s="47"/>
      <c r="W63" s="47"/>
      <c r="X63" s="47"/>
      <c r="Y63" s="2"/>
      <c r="Z63" s="2"/>
      <c r="AA63" s="2"/>
      <c r="AB63" s="2"/>
      <c r="AC63" s="2"/>
    </row>
    <row r="64" spans="1:29" ht="16" thickBot="1">
      <c r="A64" s="85"/>
      <c r="B64" s="68"/>
      <c r="C64" s="64" t="s">
        <v>610</v>
      </c>
      <c r="D64" s="65">
        <v>0</v>
      </c>
      <c r="E64" s="65">
        <v>1</v>
      </c>
      <c r="F64" s="66" t="s">
        <v>101</v>
      </c>
      <c r="G64" s="67">
        <v>13.11</v>
      </c>
      <c r="H64" s="85"/>
      <c r="I64" s="85"/>
      <c r="J64" s="86"/>
      <c r="K64" s="80"/>
      <c r="L64" s="85"/>
      <c r="M64" s="86"/>
      <c r="N64" s="86"/>
      <c r="O64" s="86"/>
      <c r="P64" s="80"/>
      <c r="Q64" s="47"/>
      <c r="R64" s="47"/>
      <c r="S64" s="47"/>
      <c r="T64" s="47"/>
      <c r="U64" s="47"/>
      <c r="V64" s="47"/>
      <c r="W64" s="47"/>
      <c r="X64" s="47"/>
      <c r="Y64" s="2"/>
      <c r="Z64" s="2"/>
      <c r="AA64" s="2"/>
      <c r="AB64" s="2"/>
      <c r="AC64" s="2"/>
    </row>
    <row r="65" spans="1:29">
      <c r="A65" s="91">
        <v>12</v>
      </c>
      <c r="B65" s="195" t="s">
        <v>674</v>
      </c>
      <c r="C65" s="14"/>
      <c r="D65" s="14"/>
      <c r="E65" s="14"/>
      <c r="F65" s="40"/>
      <c r="G65" s="250">
        <f>E66*G66+E67*G67+E68*G68</f>
        <v>7.2</v>
      </c>
      <c r="H65" s="85">
        <v>0</v>
      </c>
      <c r="I65" s="85">
        <v>1</v>
      </c>
      <c r="J65" s="86">
        <v>1</v>
      </c>
      <c r="K65" s="80">
        <v>0</v>
      </c>
      <c r="L65" s="85">
        <v>0</v>
      </c>
      <c r="M65" s="86">
        <v>0</v>
      </c>
      <c r="N65" s="80">
        <v>0</v>
      </c>
      <c r="O65" s="85">
        <v>0</v>
      </c>
      <c r="P65" s="86">
        <v>0</v>
      </c>
      <c r="Q65" s="86">
        <v>0</v>
      </c>
      <c r="R65" s="80">
        <v>0</v>
      </c>
      <c r="S65" s="85">
        <v>0</v>
      </c>
      <c r="T65" s="86">
        <v>1</v>
      </c>
      <c r="U65" s="80">
        <v>0</v>
      </c>
      <c r="V65" s="85">
        <v>0</v>
      </c>
      <c r="W65" s="86">
        <v>0</v>
      </c>
      <c r="X65" s="80">
        <v>0</v>
      </c>
      <c r="Y65" s="2"/>
      <c r="Z65" s="2"/>
      <c r="AA65" s="2"/>
      <c r="AB65" s="2"/>
      <c r="AC65" s="2"/>
    </row>
    <row r="66" spans="1:29">
      <c r="A66" s="130"/>
      <c r="B66" s="211" t="s">
        <v>806</v>
      </c>
      <c r="C66" s="78" t="s">
        <v>791</v>
      </c>
      <c r="D66" s="50"/>
      <c r="E66" s="50">
        <v>1</v>
      </c>
      <c r="F66" s="78" t="s">
        <v>639</v>
      </c>
      <c r="G66" s="51">
        <v>0</v>
      </c>
      <c r="H66" s="85"/>
      <c r="I66" s="85"/>
      <c r="J66" s="86"/>
      <c r="K66" s="80"/>
      <c r="L66" s="85"/>
      <c r="M66" s="86"/>
      <c r="N66" s="86"/>
      <c r="O66" s="86"/>
      <c r="P66" s="80"/>
      <c r="Q66" s="47"/>
      <c r="R66" s="47"/>
      <c r="S66" s="47"/>
      <c r="T66" s="47"/>
      <c r="U66" s="47"/>
      <c r="V66" s="47"/>
      <c r="W66" s="47"/>
      <c r="X66" s="47"/>
      <c r="Y66" s="2"/>
      <c r="Z66" s="2"/>
      <c r="AA66" s="2"/>
      <c r="AB66" s="2"/>
      <c r="AC66" s="2"/>
    </row>
    <row r="67" spans="1:29">
      <c r="A67" s="82"/>
      <c r="B67" s="83">
        <f>G65</f>
        <v>7.2</v>
      </c>
      <c r="C67" s="196" t="s">
        <v>657</v>
      </c>
      <c r="D67" s="50">
        <v>1</v>
      </c>
      <c r="E67" s="50">
        <v>1</v>
      </c>
      <c r="F67" s="27" t="s">
        <v>660</v>
      </c>
      <c r="G67" s="51">
        <v>0.2</v>
      </c>
      <c r="H67" s="85"/>
      <c r="I67" s="85"/>
      <c r="J67" s="86"/>
      <c r="K67" s="80"/>
      <c r="L67" s="85"/>
      <c r="M67" s="86"/>
      <c r="N67" s="86"/>
      <c r="O67" s="86"/>
      <c r="P67" s="80"/>
      <c r="Q67" s="47"/>
      <c r="R67" s="47"/>
      <c r="S67" s="47"/>
      <c r="T67" s="47"/>
      <c r="U67" s="47"/>
      <c r="V67" s="47"/>
      <c r="W67" s="47"/>
      <c r="X67" s="47"/>
      <c r="Y67" s="2"/>
      <c r="Z67" s="2"/>
      <c r="AA67" s="2"/>
      <c r="AB67" s="2"/>
      <c r="AC67" s="2"/>
    </row>
    <row r="68" spans="1:29" ht="16" thickBot="1">
      <c r="A68" s="85"/>
      <c r="B68" s="86"/>
      <c r="C68" s="196" t="s">
        <v>269</v>
      </c>
      <c r="D68" s="50">
        <v>0</v>
      </c>
      <c r="E68" s="50">
        <v>1</v>
      </c>
      <c r="F68" s="56" t="s">
        <v>270</v>
      </c>
      <c r="G68" s="249">
        <v>7</v>
      </c>
      <c r="H68" s="85"/>
      <c r="I68" s="85"/>
      <c r="J68" s="86"/>
      <c r="K68" s="80"/>
      <c r="L68" s="85"/>
      <c r="M68" s="86"/>
      <c r="N68" s="86"/>
      <c r="O68" s="86"/>
      <c r="P68" s="80"/>
      <c r="Q68" s="47"/>
      <c r="R68" s="47"/>
      <c r="S68" s="47"/>
      <c r="T68" s="47"/>
      <c r="U68" s="47"/>
      <c r="V68" s="47"/>
      <c r="W68" s="47"/>
      <c r="X68" s="47"/>
      <c r="Y68" s="2"/>
      <c r="Z68" s="2"/>
      <c r="AA68" s="2"/>
      <c r="AB68" s="2"/>
      <c r="AC68" s="2"/>
    </row>
    <row r="69" spans="1:29" s="227" customFormat="1">
      <c r="A69" s="215">
        <v>13</v>
      </c>
      <c r="B69" s="216" t="s">
        <v>102</v>
      </c>
      <c r="C69" s="217"/>
      <c r="D69" s="217"/>
      <c r="E69" s="217"/>
      <c r="F69" s="218"/>
      <c r="G69" s="219">
        <f>E70*G70+E71*G71+E72*G72+E73*G73+E74*G74+E75*G75</f>
        <v>14.2</v>
      </c>
      <c r="H69" s="221">
        <v>0</v>
      </c>
      <c r="I69" s="221">
        <v>0</v>
      </c>
      <c r="J69" s="221">
        <v>0</v>
      </c>
      <c r="K69" s="222">
        <v>1</v>
      </c>
      <c r="L69" s="223">
        <v>0</v>
      </c>
      <c r="M69" s="224">
        <v>0</v>
      </c>
      <c r="N69" s="224">
        <v>0</v>
      </c>
      <c r="O69" s="221">
        <v>1</v>
      </c>
      <c r="P69" s="222">
        <v>0</v>
      </c>
      <c r="Q69" s="248">
        <v>0</v>
      </c>
      <c r="R69" s="225">
        <v>0</v>
      </c>
      <c r="S69" s="225">
        <v>0</v>
      </c>
      <c r="T69" s="225">
        <v>0</v>
      </c>
      <c r="U69" s="225">
        <v>0</v>
      </c>
      <c r="V69" s="225">
        <v>0</v>
      </c>
      <c r="W69" s="225">
        <v>1</v>
      </c>
      <c r="X69" s="225">
        <v>0</v>
      </c>
      <c r="Y69" s="226"/>
      <c r="Z69" s="226"/>
      <c r="AA69" s="226"/>
      <c r="AB69" s="226"/>
      <c r="AC69" s="226"/>
    </row>
    <row r="70" spans="1:29" s="227" customFormat="1">
      <c r="B70" s="211" t="s">
        <v>807</v>
      </c>
      <c r="C70" s="228" t="s">
        <v>738</v>
      </c>
      <c r="D70" s="229">
        <v>1</v>
      </c>
      <c r="E70" s="229">
        <v>1</v>
      </c>
      <c r="F70" s="193" t="s">
        <v>739</v>
      </c>
      <c r="G70" s="230">
        <v>0.2</v>
      </c>
      <c r="H70" s="223"/>
      <c r="I70" s="223"/>
      <c r="J70" s="224"/>
      <c r="K70" s="231"/>
      <c r="L70" s="223"/>
      <c r="M70" s="224"/>
      <c r="N70" s="224"/>
      <c r="O70" s="224"/>
      <c r="P70" s="231"/>
      <c r="Q70" s="225"/>
      <c r="R70" s="225"/>
      <c r="S70" s="225"/>
      <c r="T70" s="225"/>
      <c r="U70" s="225"/>
      <c r="V70" s="225"/>
      <c r="W70" s="225"/>
      <c r="X70" s="225"/>
      <c r="Y70" s="226"/>
      <c r="Z70" s="226"/>
      <c r="AA70" s="226"/>
      <c r="AB70" s="226"/>
      <c r="AC70" s="226"/>
    </row>
    <row r="71" spans="1:29" s="227" customFormat="1">
      <c r="A71" s="232"/>
      <c r="B71" s="233">
        <f>G69</f>
        <v>14.2</v>
      </c>
      <c r="C71" s="228" t="s">
        <v>740</v>
      </c>
      <c r="D71" s="229">
        <v>0</v>
      </c>
      <c r="E71" s="229">
        <v>1</v>
      </c>
      <c r="F71" s="193" t="s">
        <v>741</v>
      </c>
      <c r="G71" s="230">
        <v>1.5</v>
      </c>
      <c r="H71" s="223"/>
      <c r="I71" s="223"/>
      <c r="J71" s="224"/>
      <c r="K71" s="231"/>
      <c r="L71" s="223"/>
      <c r="M71" s="224"/>
      <c r="N71" s="224"/>
      <c r="O71" s="224"/>
      <c r="P71" s="231"/>
      <c r="Q71" s="225"/>
      <c r="R71" s="225"/>
      <c r="S71" s="225"/>
      <c r="T71" s="225"/>
      <c r="U71" s="225"/>
      <c r="V71" s="225"/>
      <c r="W71" s="225"/>
      <c r="X71" s="225"/>
      <c r="Y71" s="226"/>
      <c r="Z71" s="226"/>
      <c r="AA71" s="226"/>
      <c r="AB71" s="226"/>
      <c r="AC71" s="226"/>
    </row>
    <row r="72" spans="1:29" s="227" customFormat="1">
      <c r="A72" s="223"/>
      <c r="B72" s="224" t="s">
        <v>611</v>
      </c>
      <c r="C72" s="228" t="s">
        <v>107</v>
      </c>
      <c r="D72" s="229">
        <v>0</v>
      </c>
      <c r="E72" s="229">
        <v>2</v>
      </c>
      <c r="F72" s="192" t="s">
        <v>108</v>
      </c>
      <c r="G72" s="230">
        <v>0.1</v>
      </c>
      <c r="H72" s="223"/>
      <c r="I72" s="223"/>
      <c r="J72" s="224"/>
      <c r="K72" s="231"/>
      <c r="L72" s="223"/>
      <c r="M72" s="224"/>
      <c r="N72" s="224"/>
      <c r="O72" s="224"/>
      <c r="P72" s="231"/>
      <c r="Q72" s="225"/>
      <c r="R72" s="225"/>
      <c r="S72" s="225"/>
      <c r="T72" s="225"/>
      <c r="U72" s="225"/>
      <c r="V72" s="225"/>
      <c r="W72" s="225"/>
      <c r="X72" s="225"/>
      <c r="Y72" s="226"/>
      <c r="Z72" s="226"/>
      <c r="AA72" s="226"/>
      <c r="AB72" s="226"/>
      <c r="AC72" s="226"/>
    </row>
    <row r="73" spans="1:29" s="227" customFormat="1">
      <c r="A73" s="223"/>
      <c r="B73" s="224"/>
      <c r="C73" s="228" t="s">
        <v>110</v>
      </c>
      <c r="D73" s="229">
        <v>0</v>
      </c>
      <c r="E73" s="229">
        <v>1</v>
      </c>
      <c r="F73" s="193" t="s">
        <v>111</v>
      </c>
      <c r="G73" s="230">
        <v>8</v>
      </c>
      <c r="H73" s="223"/>
      <c r="I73" s="223"/>
      <c r="J73" s="224"/>
      <c r="K73" s="231"/>
      <c r="L73" s="223"/>
      <c r="M73" s="224"/>
      <c r="N73" s="224"/>
      <c r="O73" s="224"/>
      <c r="P73" s="231"/>
      <c r="Q73" s="225"/>
      <c r="R73" s="225"/>
      <c r="S73" s="225"/>
      <c r="T73" s="225"/>
      <c r="U73" s="225"/>
      <c r="V73" s="225"/>
      <c r="W73" s="225"/>
      <c r="X73" s="225"/>
      <c r="Y73" s="226"/>
      <c r="Z73" s="226"/>
      <c r="AA73" s="226"/>
      <c r="AB73" s="226"/>
      <c r="AC73" s="226"/>
    </row>
    <row r="74" spans="1:29" s="227" customFormat="1">
      <c r="A74" s="223"/>
      <c r="B74" s="224"/>
      <c r="C74" s="228" t="s">
        <v>112</v>
      </c>
      <c r="D74" s="229">
        <v>0</v>
      </c>
      <c r="E74" s="229">
        <v>3</v>
      </c>
      <c r="F74" s="193" t="s">
        <v>113</v>
      </c>
      <c r="G74" s="230">
        <v>0.5</v>
      </c>
      <c r="H74" s="223"/>
      <c r="I74" s="223"/>
      <c r="J74" s="224"/>
      <c r="K74" s="231"/>
      <c r="L74" s="223"/>
      <c r="M74" s="224"/>
      <c r="N74" s="224"/>
      <c r="O74" s="224"/>
      <c r="P74" s="231"/>
      <c r="Q74" s="225"/>
      <c r="R74" s="225"/>
      <c r="S74" s="225"/>
      <c r="T74" s="225"/>
      <c r="U74" s="225"/>
      <c r="V74" s="225"/>
      <c r="W74" s="225"/>
      <c r="X74" s="225"/>
      <c r="Y74" s="226"/>
      <c r="Z74" s="226"/>
      <c r="AA74" s="226"/>
      <c r="AB74" s="226"/>
      <c r="AC74" s="226"/>
    </row>
    <row r="75" spans="1:29" s="227" customFormat="1" ht="16" thickBot="1">
      <c r="A75" s="223"/>
      <c r="B75" s="235"/>
      <c r="C75" s="236" t="s">
        <v>114</v>
      </c>
      <c r="D75" s="237">
        <v>0</v>
      </c>
      <c r="E75" s="237">
        <v>1</v>
      </c>
      <c r="F75" s="243" t="s">
        <v>115</v>
      </c>
      <c r="G75" s="239">
        <v>2.8</v>
      </c>
      <c r="H75" s="223"/>
      <c r="I75" s="223"/>
      <c r="J75" s="224"/>
      <c r="K75" s="231"/>
      <c r="L75" s="223"/>
      <c r="M75" s="224"/>
      <c r="N75" s="224"/>
      <c r="O75" s="224"/>
      <c r="P75" s="231"/>
      <c r="Q75" s="225"/>
      <c r="R75" s="225"/>
      <c r="S75" s="225"/>
      <c r="T75" s="225"/>
      <c r="U75" s="225"/>
      <c r="V75" s="225"/>
      <c r="W75" s="225"/>
      <c r="X75" s="225"/>
      <c r="Y75" s="226"/>
      <c r="Z75" s="226"/>
      <c r="AA75" s="226"/>
      <c r="AB75" s="226"/>
      <c r="AC75" s="226"/>
    </row>
    <row r="76" spans="1:29" s="227" customFormat="1">
      <c r="A76" s="215">
        <v>14</v>
      </c>
      <c r="B76" s="216" t="s">
        <v>116</v>
      </c>
      <c r="C76" s="217"/>
      <c r="D76" s="217"/>
      <c r="E76" s="217"/>
      <c r="F76" s="218"/>
      <c r="G76" s="219">
        <f>E77*G77+E78*G78+E81*G81+E82*G82+E83*G83+E84*G84+E85*G85</f>
        <v>5.05</v>
      </c>
      <c r="H76" s="220">
        <v>0</v>
      </c>
      <c r="I76" s="220">
        <v>0</v>
      </c>
      <c r="J76" s="221">
        <v>0</v>
      </c>
      <c r="K76" s="222">
        <v>1</v>
      </c>
      <c r="L76" s="223">
        <v>0</v>
      </c>
      <c r="M76" s="224">
        <v>1</v>
      </c>
      <c r="N76" s="224">
        <v>1</v>
      </c>
      <c r="O76" s="221">
        <v>0</v>
      </c>
      <c r="P76" s="222">
        <v>0</v>
      </c>
      <c r="Q76" s="248">
        <v>0</v>
      </c>
      <c r="R76" s="225">
        <v>0</v>
      </c>
      <c r="S76" s="225">
        <v>0</v>
      </c>
      <c r="T76" s="225">
        <v>0</v>
      </c>
      <c r="U76" s="225">
        <v>0</v>
      </c>
      <c r="V76" s="225">
        <v>0</v>
      </c>
      <c r="W76" s="225">
        <v>0</v>
      </c>
      <c r="X76" s="225">
        <v>1</v>
      </c>
      <c r="Y76" s="226"/>
      <c r="Z76" s="226"/>
      <c r="AA76" s="226"/>
      <c r="AB76" s="226"/>
      <c r="AC76" s="226"/>
    </row>
    <row r="77" spans="1:29" s="227" customFormat="1">
      <c r="B77" s="211" t="s">
        <v>808</v>
      </c>
      <c r="C77" s="228" t="s">
        <v>791</v>
      </c>
      <c r="D77" s="229"/>
      <c r="E77" s="229">
        <v>1</v>
      </c>
      <c r="F77" s="228" t="s">
        <v>639</v>
      </c>
      <c r="G77" s="230">
        <v>0</v>
      </c>
      <c r="H77" s="223"/>
      <c r="I77" s="223"/>
      <c r="J77" s="224"/>
      <c r="K77" s="231"/>
      <c r="L77" s="223"/>
      <c r="M77" s="224"/>
      <c r="N77" s="224" t="s">
        <v>747</v>
      </c>
      <c r="O77" s="224"/>
      <c r="P77" s="231"/>
      <c r="Q77" s="225"/>
      <c r="R77" s="225"/>
      <c r="S77" s="225"/>
      <c r="T77" s="225"/>
      <c r="U77" s="225"/>
      <c r="V77" s="225"/>
      <c r="W77" s="225"/>
      <c r="X77" s="225"/>
      <c r="Y77" s="226"/>
      <c r="Z77" s="226"/>
      <c r="AA77" s="226"/>
      <c r="AB77" s="226"/>
      <c r="AC77" s="226"/>
    </row>
    <row r="78" spans="1:29" s="227" customFormat="1">
      <c r="A78" s="232"/>
      <c r="B78" s="233">
        <f>G76</f>
        <v>5.05</v>
      </c>
      <c r="C78" s="228" t="s">
        <v>720</v>
      </c>
      <c r="D78" s="229">
        <v>1</v>
      </c>
      <c r="E78" s="229">
        <v>1</v>
      </c>
      <c r="F78" s="193" t="s">
        <v>721</v>
      </c>
      <c r="G78" s="230">
        <v>0.2</v>
      </c>
      <c r="H78" s="223"/>
      <c r="I78" s="223"/>
      <c r="J78" s="224"/>
      <c r="K78" s="231"/>
      <c r="L78" s="223"/>
      <c r="M78" s="224"/>
      <c r="N78" s="224"/>
      <c r="O78" s="224"/>
      <c r="P78" s="231"/>
      <c r="Q78" s="225"/>
      <c r="R78" s="225"/>
      <c r="S78" s="225"/>
      <c r="T78" s="225"/>
      <c r="U78" s="225"/>
      <c r="V78" s="225"/>
      <c r="W78" s="225"/>
      <c r="X78" s="225"/>
      <c r="Y78" s="226"/>
      <c r="Z78" s="226"/>
      <c r="AA78" s="226"/>
      <c r="AB78" s="226"/>
      <c r="AC78" s="226"/>
    </row>
    <row r="79" spans="1:29" s="227" customFormat="1">
      <c r="A79" s="223"/>
      <c r="B79" s="224" t="s">
        <v>120</v>
      </c>
      <c r="C79" s="196" t="s">
        <v>696</v>
      </c>
      <c r="D79" s="50">
        <v>1</v>
      </c>
      <c r="E79" s="50">
        <v>1</v>
      </c>
      <c r="F79" s="27" t="s">
        <v>698</v>
      </c>
      <c r="G79" s="51">
        <v>0.3</v>
      </c>
      <c r="H79" s="223"/>
      <c r="I79" s="223"/>
      <c r="J79" s="224"/>
      <c r="K79" s="231"/>
      <c r="L79" s="223"/>
      <c r="M79" s="224"/>
      <c r="N79" s="224"/>
      <c r="O79" s="224"/>
      <c r="P79" s="231"/>
      <c r="Q79" s="225"/>
      <c r="R79" s="225"/>
      <c r="S79" s="225"/>
      <c r="T79" s="225"/>
      <c r="U79" s="225"/>
      <c r="V79" s="225"/>
      <c r="W79" s="225"/>
      <c r="X79" s="225"/>
      <c r="Y79" s="226"/>
      <c r="Z79" s="226"/>
      <c r="AA79" s="226"/>
      <c r="AB79" s="226"/>
      <c r="AC79" s="226"/>
    </row>
    <row r="80" spans="1:29" s="227" customFormat="1" ht="16" thickBot="1">
      <c r="A80" s="223"/>
      <c r="B80" s="224"/>
      <c r="C80" s="214" t="s">
        <v>757</v>
      </c>
      <c r="D80" s="65">
        <v>1</v>
      </c>
      <c r="E80" s="65">
        <v>1</v>
      </c>
      <c r="F80" s="76" t="s">
        <v>697</v>
      </c>
      <c r="G80" s="67">
        <v>0</v>
      </c>
      <c r="H80" s="223"/>
      <c r="I80" s="223"/>
      <c r="J80" s="224"/>
      <c r="K80" s="231"/>
      <c r="L80" s="223"/>
      <c r="M80" s="224"/>
      <c r="N80" s="224"/>
      <c r="O80" s="224"/>
      <c r="P80" s="231"/>
      <c r="Q80" s="225"/>
      <c r="R80" s="225"/>
      <c r="S80" s="225"/>
      <c r="T80" s="225"/>
      <c r="U80" s="225"/>
      <c r="V80" s="225"/>
      <c r="W80" s="225"/>
      <c r="X80" s="225"/>
      <c r="Y80" s="226"/>
      <c r="Z80" s="226"/>
      <c r="AA80" s="226"/>
      <c r="AB80" s="226"/>
      <c r="AC80" s="226"/>
    </row>
    <row r="81" spans="1:29" s="227" customFormat="1">
      <c r="A81" s="223"/>
      <c r="B81" s="224"/>
      <c r="C81" s="228" t="s">
        <v>125</v>
      </c>
      <c r="D81" s="229">
        <v>0</v>
      </c>
      <c r="E81" s="229">
        <v>1</v>
      </c>
      <c r="F81" s="193" t="s">
        <v>126</v>
      </c>
      <c r="G81" s="230">
        <v>1.85</v>
      </c>
      <c r="H81" s="223"/>
      <c r="I81" s="223"/>
      <c r="J81" s="224"/>
      <c r="K81" s="231"/>
      <c r="L81" s="223"/>
      <c r="M81" s="224"/>
      <c r="N81" s="224"/>
      <c r="O81" s="224"/>
      <c r="P81" s="231"/>
      <c r="Q81" s="225"/>
      <c r="R81" s="225"/>
      <c r="S81" s="225"/>
      <c r="T81" s="225"/>
      <c r="U81" s="225"/>
      <c r="V81" s="225"/>
      <c r="W81" s="225"/>
      <c r="X81" s="225"/>
      <c r="Y81" s="226"/>
      <c r="Z81" s="226"/>
      <c r="AA81" s="226"/>
      <c r="AB81" s="226"/>
      <c r="AC81" s="226"/>
    </row>
    <row r="82" spans="1:29" s="227" customFormat="1">
      <c r="A82" s="223"/>
      <c r="B82" s="224"/>
      <c r="C82" s="228" t="s">
        <v>127</v>
      </c>
      <c r="D82" s="229">
        <v>0</v>
      </c>
      <c r="E82" s="229">
        <v>1</v>
      </c>
      <c r="F82" s="193" t="s">
        <v>128</v>
      </c>
      <c r="G82" s="230">
        <v>0.1</v>
      </c>
      <c r="H82" s="223"/>
      <c r="I82" s="223"/>
      <c r="J82" s="224"/>
      <c r="K82" s="231"/>
      <c r="L82" s="223"/>
      <c r="M82" s="224"/>
      <c r="N82" s="224"/>
      <c r="O82" s="224"/>
      <c r="P82" s="231"/>
      <c r="Q82" s="225"/>
      <c r="R82" s="225"/>
      <c r="S82" s="225"/>
      <c r="T82" s="225"/>
      <c r="U82" s="225"/>
      <c r="V82" s="225"/>
      <c r="W82" s="225"/>
      <c r="X82" s="225"/>
      <c r="Y82" s="226"/>
      <c r="Z82" s="226"/>
      <c r="AA82" s="226"/>
      <c r="AB82" s="226"/>
      <c r="AC82" s="226"/>
    </row>
    <row r="83" spans="1:29" s="227" customFormat="1">
      <c r="A83" s="223"/>
      <c r="B83" s="224"/>
      <c r="C83" s="228" t="s">
        <v>129</v>
      </c>
      <c r="D83" s="229">
        <v>0</v>
      </c>
      <c r="E83" s="229">
        <v>1</v>
      </c>
      <c r="F83" s="234"/>
      <c r="G83" s="230">
        <v>0</v>
      </c>
      <c r="H83" s="223"/>
      <c r="I83" s="223"/>
      <c r="J83" s="224"/>
      <c r="K83" s="231"/>
      <c r="L83" s="223"/>
      <c r="M83" s="224"/>
      <c r="N83" s="224"/>
      <c r="O83" s="224"/>
      <c r="P83" s="231"/>
      <c r="Q83" s="225"/>
      <c r="R83" s="225"/>
      <c r="S83" s="225"/>
      <c r="T83" s="225"/>
      <c r="U83" s="225"/>
      <c r="V83" s="225"/>
      <c r="W83" s="225"/>
      <c r="X83" s="225"/>
      <c r="Y83" s="226"/>
      <c r="Z83" s="226"/>
      <c r="AA83" s="226"/>
      <c r="AB83" s="226"/>
      <c r="AC83" s="226"/>
    </row>
    <row r="84" spans="1:29" s="227" customFormat="1">
      <c r="A84" s="223"/>
      <c r="B84" s="224"/>
      <c r="C84" s="228" t="s">
        <v>114</v>
      </c>
      <c r="D84" s="229">
        <v>0</v>
      </c>
      <c r="E84" s="229">
        <v>1</v>
      </c>
      <c r="F84" s="193" t="s">
        <v>115</v>
      </c>
      <c r="G84" s="230">
        <v>2.8</v>
      </c>
      <c r="H84" s="223"/>
      <c r="I84" s="223"/>
      <c r="J84" s="224"/>
      <c r="K84" s="231"/>
      <c r="L84" s="223"/>
      <c r="M84" s="224"/>
      <c r="N84" s="224"/>
      <c r="O84" s="224"/>
      <c r="P84" s="231"/>
      <c r="Q84" s="225"/>
      <c r="R84" s="225"/>
      <c r="S84" s="225"/>
      <c r="T84" s="225"/>
      <c r="U84" s="225"/>
      <c r="V84" s="225"/>
      <c r="W84" s="225"/>
      <c r="X84" s="225"/>
      <c r="Y84" s="226"/>
      <c r="Z84" s="226"/>
      <c r="AA84" s="226"/>
      <c r="AB84" s="226"/>
      <c r="AC84" s="226"/>
    </row>
    <row r="85" spans="1:29" s="227" customFormat="1" ht="16" thickBot="1">
      <c r="A85" s="223"/>
      <c r="B85" s="235"/>
      <c r="C85" s="236" t="s">
        <v>130</v>
      </c>
      <c r="D85" s="237">
        <v>0</v>
      </c>
      <c r="E85" s="237">
        <v>1</v>
      </c>
      <c r="F85" s="243" t="s">
        <v>131</v>
      </c>
      <c r="G85" s="239">
        <v>0.1</v>
      </c>
      <c r="H85" s="223"/>
      <c r="I85" s="223"/>
      <c r="J85" s="224"/>
      <c r="K85" s="231"/>
      <c r="L85" s="223"/>
      <c r="M85" s="224"/>
      <c r="N85" s="224"/>
      <c r="O85" s="224"/>
      <c r="P85" s="231"/>
      <c r="Q85" s="225"/>
      <c r="R85" s="225"/>
      <c r="S85" s="225"/>
      <c r="T85" s="225"/>
      <c r="U85" s="225"/>
      <c r="V85" s="225"/>
      <c r="W85" s="225"/>
      <c r="X85" s="225"/>
      <c r="Y85" s="226"/>
      <c r="Z85" s="226"/>
      <c r="AA85" s="226"/>
      <c r="AB85" s="226"/>
      <c r="AC85" s="226"/>
    </row>
    <row r="86" spans="1:29">
      <c r="A86" s="91">
        <v>15</v>
      </c>
      <c r="B86" s="12" t="s">
        <v>132</v>
      </c>
      <c r="C86" s="14"/>
      <c r="D86" s="14"/>
      <c r="E86" s="14"/>
      <c r="F86" s="40"/>
      <c r="G86" s="15">
        <f>E87*G87+E88*G88+E89*G89+E90*G90+E91*G91</f>
        <v>15.8</v>
      </c>
      <c r="H86" s="45">
        <v>0</v>
      </c>
      <c r="I86" s="45">
        <v>0</v>
      </c>
      <c r="J86" s="45">
        <v>1</v>
      </c>
      <c r="K86" s="46">
        <v>1</v>
      </c>
      <c r="L86" s="85">
        <v>1</v>
      </c>
      <c r="M86" s="86">
        <v>0</v>
      </c>
      <c r="N86" s="86">
        <v>0</v>
      </c>
      <c r="O86" s="45">
        <v>0</v>
      </c>
      <c r="P86" s="46">
        <v>1</v>
      </c>
      <c r="Q86" s="210">
        <v>1</v>
      </c>
      <c r="R86" s="47">
        <v>1</v>
      </c>
      <c r="S86" s="47">
        <v>1</v>
      </c>
      <c r="T86" s="47">
        <v>0</v>
      </c>
      <c r="U86" s="47">
        <v>0</v>
      </c>
      <c r="V86" s="47">
        <v>0</v>
      </c>
      <c r="W86" s="47">
        <v>0</v>
      </c>
      <c r="X86" s="47">
        <v>0</v>
      </c>
      <c r="Y86" s="2"/>
      <c r="Z86" s="2"/>
      <c r="AA86" s="2"/>
      <c r="AB86" s="2"/>
      <c r="AC86" s="2"/>
    </row>
    <row r="87" spans="1:29">
      <c r="A87" s="130"/>
      <c r="B87" s="49" t="s">
        <v>809</v>
      </c>
      <c r="C87" s="78" t="s">
        <v>791</v>
      </c>
      <c r="D87" s="50"/>
      <c r="E87" s="50">
        <v>1</v>
      </c>
      <c r="F87" s="78" t="s">
        <v>639</v>
      </c>
      <c r="G87" s="51">
        <v>0</v>
      </c>
      <c r="H87" s="85"/>
      <c r="I87" s="85"/>
      <c r="J87" s="213" t="s">
        <v>744</v>
      </c>
      <c r="K87" s="80"/>
      <c r="L87" s="251" t="s">
        <v>744</v>
      </c>
      <c r="M87" s="86"/>
      <c r="N87" s="86"/>
      <c r="O87" s="86"/>
      <c r="P87" s="80"/>
      <c r="Q87" s="47"/>
      <c r="R87" s="47"/>
      <c r="S87" s="47"/>
      <c r="T87" s="47"/>
      <c r="U87" s="47"/>
      <c r="V87" s="47"/>
      <c r="W87" s="47"/>
      <c r="X87" s="47"/>
      <c r="Y87" s="2"/>
      <c r="Z87" s="2"/>
      <c r="AA87" s="2"/>
      <c r="AB87" s="2"/>
      <c r="AC87" s="2"/>
    </row>
    <row r="88" spans="1:29">
      <c r="A88" s="82"/>
      <c r="B88" s="83">
        <f>G86</f>
        <v>15.8</v>
      </c>
      <c r="C88" s="78" t="s">
        <v>675</v>
      </c>
      <c r="D88" s="50">
        <v>1</v>
      </c>
      <c r="E88" s="50">
        <v>1</v>
      </c>
      <c r="F88" s="27" t="s">
        <v>677</v>
      </c>
      <c r="G88" s="51">
        <v>0.2</v>
      </c>
      <c r="H88" s="85"/>
      <c r="I88" s="85"/>
      <c r="J88" s="86"/>
      <c r="K88" s="80"/>
      <c r="L88" s="85"/>
      <c r="M88" s="86"/>
      <c r="N88" s="86"/>
      <c r="O88" s="86"/>
      <c r="P88" s="80"/>
      <c r="Q88" s="47"/>
      <c r="R88" s="47"/>
      <c r="S88" s="47"/>
      <c r="T88" s="47"/>
      <c r="U88" s="47"/>
      <c r="V88" s="47"/>
      <c r="W88" s="47"/>
      <c r="X88" s="47"/>
      <c r="Y88" s="2"/>
      <c r="Z88" s="2"/>
      <c r="AA88" s="2"/>
      <c r="AB88" s="2"/>
      <c r="AC88" s="2"/>
    </row>
    <row r="89" spans="1:29">
      <c r="A89" s="85"/>
      <c r="B89" s="86" t="s">
        <v>136</v>
      </c>
      <c r="C89" s="78" t="s">
        <v>779</v>
      </c>
      <c r="D89" s="50">
        <v>1</v>
      </c>
      <c r="E89" s="50">
        <v>1</v>
      </c>
      <c r="F89" s="27" t="s">
        <v>676</v>
      </c>
      <c r="G89" s="51">
        <v>0</v>
      </c>
      <c r="H89" s="85"/>
      <c r="I89" s="85"/>
      <c r="J89" s="86"/>
      <c r="K89" s="80"/>
      <c r="L89" s="85"/>
      <c r="M89" s="86"/>
      <c r="N89" s="86"/>
      <c r="O89" s="86"/>
      <c r="P89" s="80"/>
      <c r="Q89" s="47"/>
      <c r="R89" s="47"/>
      <c r="S89" s="47"/>
      <c r="T89" s="47"/>
      <c r="U89" s="47"/>
      <c r="V89" s="47"/>
      <c r="W89" s="47"/>
      <c r="X89" s="47"/>
      <c r="Y89" s="2"/>
      <c r="Z89" s="2"/>
      <c r="AA89" s="2"/>
      <c r="AB89" s="2"/>
      <c r="AC89" s="2"/>
    </row>
    <row r="90" spans="1:29">
      <c r="A90" s="85"/>
      <c r="B90" s="86"/>
      <c r="C90" s="78" t="s">
        <v>139</v>
      </c>
      <c r="D90" s="50">
        <v>0</v>
      </c>
      <c r="E90" s="50">
        <v>1</v>
      </c>
      <c r="F90" s="56" t="s">
        <v>140</v>
      </c>
      <c r="G90" s="51">
        <v>14.8</v>
      </c>
      <c r="H90" s="85"/>
      <c r="I90" s="85"/>
      <c r="J90" s="86"/>
      <c r="K90" s="80"/>
      <c r="L90" s="85"/>
      <c r="M90" s="86"/>
      <c r="N90" s="86"/>
      <c r="O90" s="86"/>
      <c r="P90" s="80"/>
      <c r="Q90" s="47"/>
      <c r="R90" s="47"/>
      <c r="S90" s="47"/>
      <c r="T90" s="47"/>
      <c r="U90" s="47"/>
      <c r="V90" s="47"/>
      <c r="W90" s="47"/>
      <c r="X90" s="47"/>
      <c r="Y90" s="2"/>
      <c r="Z90" s="2"/>
      <c r="AA90" s="2"/>
      <c r="AB90" s="2"/>
      <c r="AC90" s="2"/>
    </row>
    <row r="91" spans="1:29" ht="16" thickBot="1">
      <c r="A91" s="85"/>
      <c r="B91" s="68"/>
      <c r="C91" s="64" t="s">
        <v>613</v>
      </c>
      <c r="D91" s="65">
        <v>0</v>
      </c>
      <c r="E91" s="65">
        <v>4</v>
      </c>
      <c r="F91" s="66" t="s">
        <v>141</v>
      </c>
      <c r="G91" s="67">
        <v>0.2</v>
      </c>
      <c r="H91" s="85"/>
      <c r="I91" s="85"/>
      <c r="J91" s="86"/>
      <c r="K91" s="80"/>
      <c r="L91" s="85"/>
      <c r="M91" s="86"/>
      <c r="N91" s="86"/>
      <c r="O91" s="86"/>
      <c r="P91" s="80"/>
      <c r="Q91" s="47"/>
      <c r="R91" s="47"/>
      <c r="S91" s="47"/>
      <c r="T91" s="47"/>
      <c r="U91" s="47"/>
      <c r="V91" s="47"/>
      <c r="W91" s="47"/>
      <c r="X91" s="47"/>
      <c r="Y91" s="2"/>
      <c r="Z91" s="2"/>
      <c r="AA91" s="2"/>
      <c r="AB91" s="2"/>
      <c r="AC91" s="2"/>
    </row>
    <row r="92" spans="1:29">
      <c r="A92" s="85"/>
      <c r="B92" s="86"/>
      <c r="C92" s="212" t="s">
        <v>742</v>
      </c>
      <c r="D92" s="208">
        <v>0</v>
      </c>
      <c r="E92" s="208">
        <v>1</v>
      </c>
      <c r="F92" s="209"/>
      <c r="G92" s="210">
        <v>0</v>
      </c>
      <c r="H92" s="85"/>
      <c r="I92" s="85"/>
      <c r="J92" s="86"/>
      <c r="K92" s="80"/>
      <c r="L92" s="85"/>
      <c r="M92" s="86"/>
      <c r="N92" s="86"/>
      <c r="O92" s="86"/>
      <c r="P92" s="80"/>
      <c r="Q92" s="47"/>
      <c r="R92" s="47"/>
      <c r="S92" s="47"/>
      <c r="T92" s="47"/>
      <c r="U92" s="47"/>
      <c r="V92" s="47"/>
      <c r="W92" s="47"/>
      <c r="X92" s="47"/>
      <c r="Y92" s="2"/>
      <c r="Z92" s="2"/>
      <c r="AA92" s="2"/>
      <c r="AB92" s="2"/>
      <c r="AC92" s="2"/>
    </row>
    <row r="93" spans="1:29" ht="16" thickBot="1">
      <c r="A93" s="85"/>
      <c r="B93" s="86"/>
      <c r="C93" s="212" t="s">
        <v>761</v>
      </c>
      <c r="D93" s="208">
        <v>1</v>
      </c>
      <c r="E93" s="208">
        <v>1</v>
      </c>
      <c r="F93" s="209" t="s">
        <v>743</v>
      </c>
      <c r="G93" s="210">
        <v>0</v>
      </c>
      <c r="H93" s="85"/>
      <c r="I93" s="85"/>
      <c r="J93" s="86"/>
      <c r="K93" s="80"/>
      <c r="L93" s="85"/>
      <c r="M93" s="86"/>
      <c r="N93" s="86"/>
      <c r="O93" s="86"/>
      <c r="P93" s="80"/>
      <c r="Q93" s="47"/>
      <c r="R93" s="47"/>
      <c r="S93" s="47"/>
      <c r="T93" s="47"/>
      <c r="U93" s="47"/>
      <c r="V93" s="47"/>
      <c r="W93" s="47"/>
      <c r="X93" s="47"/>
      <c r="Y93" s="2"/>
      <c r="Z93" s="2"/>
      <c r="AA93" s="2"/>
      <c r="AB93" s="2"/>
      <c r="AC93" s="2"/>
    </row>
    <row r="94" spans="1:29">
      <c r="A94" s="91">
        <v>16</v>
      </c>
      <c r="B94" s="12" t="s">
        <v>793</v>
      </c>
      <c r="C94" s="14"/>
      <c r="D94" s="14"/>
      <c r="E94" s="14"/>
      <c r="F94" s="40"/>
      <c r="G94" s="15">
        <f>E95*G95+E96*G96+E97*G97</f>
        <v>60.2</v>
      </c>
      <c r="H94" s="45">
        <v>0</v>
      </c>
      <c r="I94" s="45">
        <v>0</v>
      </c>
      <c r="J94" s="45">
        <v>0</v>
      </c>
      <c r="K94" s="46">
        <v>1</v>
      </c>
      <c r="L94" s="85">
        <v>0</v>
      </c>
      <c r="M94" s="86">
        <v>0</v>
      </c>
      <c r="N94" s="86">
        <v>0</v>
      </c>
      <c r="O94" s="45">
        <v>0</v>
      </c>
      <c r="P94" s="46">
        <v>1</v>
      </c>
      <c r="Q94" s="210">
        <v>1</v>
      </c>
      <c r="R94" s="47">
        <v>0</v>
      </c>
      <c r="S94" s="47">
        <v>0</v>
      </c>
      <c r="T94" s="47">
        <v>0</v>
      </c>
      <c r="U94" s="47">
        <v>0</v>
      </c>
      <c r="V94" s="47">
        <v>0</v>
      </c>
      <c r="W94" s="47">
        <v>0</v>
      </c>
      <c r="X94" s="47">
        <v>0</v>
      </c>
      <c r="Y94" s="2"/>
      <c r="Z94" s="2"/>
      <c r="AA94" s="2"/>
      <c r="AB94" s="2"/>
      <c r="AC94" s="2"/>
    </row>
    <row r="95" spans="1:29">
      <c r="A95" s="130"/>
      <c r="B95" s="211" t="s">
        <v>810</v>
      </c>
      <c r="C95" s="78" t="s">
        <v>791</v>
      </c>
      <c r="D95" s="50"/>
      <c r="E95" s="50">
        <v>1</v>
      </c>
      <c r="F95" s="78" t="s">
        <v>639</v>
      </c>
      <c r="G95" s="51">
        <v>0</v>
      </c>
      <c r="H95" s="85"/>
      <c r="I95" s="85"/>
      <c r="J95" s="86"/>
      <c r="K95" s="80"/>
      <c r="L95" s="85"/>
      <c r="M95" s="86"/>
      <c r="N95" s="86"/>
      <c r="O95" s="86"/>
      <c r="P95" s="80"/>
      <c r="Q95" s="47"/>
      <c r="R95" s="47"/>
      <c r="S95" s="47"/>
      <c r="T95" s="47"/>
      <c r="U95" s="47"/>
      <c r="V95" s="47"/>
      <c r="W95" s="47"/>
      <c r="X95" s="47"/>
      <c r="Y95" s="2"/>
      <c r="Z95" s="2"/>
      <c r="AA95" s="2"/>
      <c r="AB95" s="2"/>
      <c r="AC95" s="2"/>
    </row>
    <row r="96" spans="1:29">
      <c r="A96" s="82"/>
      <c r="B96" s="83">
        <f>G94</f>
        <v>60.2</v>
      </c>
      <c r="C96" s="78" t="s">
        <v>678</v>
      </c>
      <c r="D96" s="50">
        <v>1</v>
      </c>
      <c r="E96" s="50">
        <v>1</v>
      </c>
      <c r="F96" s="27" t="s">
        <v>679</v>
      </c>
      <c r="G96" s="51">
        <v>0.2</v>
      </c>
      <c r="H96" s="85"/>
      <c r="I96" s="85"/>
      <c r="J96" s="86"/>
      <c r="K96" s="80"/>
      <c r="L96" s="85"/>
      <c r="M96" s="86"/>
      <c r="N96" s="86"/>
      <c r="O96" s="86"/>
      <c r="P96" s="80"/>
      <c r="Q96" s="47"/>
      <c r="R96" s="47"/>
      <c r="S96" s="47"/>
      <c r="T96" s="47"/>
      <c r="U96" s="47"/>
      <c r="V96" s="47"/>
      <c r="W96" s="47"/>
      <c r="X96" s="47"/>
      <c r="Y96" s="2"/>
      <c r="Z96" s="2"/>
      <c r="AA96" s="2"/>
      <c r="AB96" s="2"/>
      <c r="AC96" s="2"/>
    </row>
    <row r="97" spans="1:29" ht="16" thickBot="1">
      <c r="A97" s="85"/>
      <c r="B97" s="68" t="s">
        <v>146</v>
      </c>
      <c r="C97" s="64" t="s">
        <v>147</v>
      </c>
      <c r="D97" s="65">
        <v>0</v>
      </c>
      <c r="E97" s="65">
        <v>1</v>
      </c>
      <c r="F97" s="66" t="s">
        <v>775</v>
      </c>
      <c r="G97" s="67">
        <v>60</v>
      </c>
      <c r="H97" s="85"/>
      <c r="I97" s="85"/>
      <c r="J97" s="86"/>
      <c r="K97" s="80"/>
      <c r="L97" s="85"/>
      <c r="M97" s="86"/>
      <c r="N97" s="86"/>
      <c r="O97" s="86"/>
      <c r="P97" s="80"/>
      <c r="Q97" s="47"/>
      <c r="R97" s="47"/>
      <c r="S97" s="47"/>
      <c r="T97" s="47"/>
      <c r="U97" s="47"/>
      <c r="V97" s="47"/>
      <c r="W97" s="47"/>
      <c r="X97" s="47"/>
      <c r="Y97" s="2"/>
      <c r="Z97" s="2"/>
      <c r="AA97" s="2"/>
      <c r="AB97" s="2"/>
      <c r="AC97" s="2"/>
    </row>
    <row r="98" spans="1:29">
      <c r="A98" s="91">
        <v>17</v>
      </c>
      <c r="B98" s="195" t="s">
        <v>727</v>
      </c>
      <c r="C98" s="14"/>
      <c r="D98" s="14"/>
      <c r="E98" s="14"/>
      <c r="F98" s="14"/>
      <c r="G98" s="15">
        <f>E99*G99+E100*G100+E101*G101</f>
        <v>11.3</v>
      </c>
      <c r="H98" s="45">
        <v>0</v>
      </c>
      <c r="I98" s="45">
        <v>0</v>
      </c>
      <c r="J98" s="45">
        <v>0</v>
      </c>
      <c r="K98" s="46">
        <v>1</v>
      </c>
      <c r="L98" s="85">
        <v>0</v>
      </c>
      <c r="M98" s="86">
        <v>0</v>
      </c>
      <c r="N98" s="86">
        <v>0</v>
      </c>
      <c r="O98" s="45">
        <v>0</v>
      </c>
      <c r="P98" s="46">
        <v>0</v>
      </c>
      <c r="Q98" s="210">
        <v>2</v>
      </c>
      <c r="R98" s="47">
        <v>0</v>
      </c>
      <c r="S98" s="47">
        <v>0</v>
      </c>
      <c r="T98" s="47">
        <v>0</v>
      </c>
      <c r="U98" s="47">
        <v>0</v>
      </c>
      <c r="V98" s="47">
        <v>0</v>
      </c>
      <c r="W98" s="47">
        <v>0</v>
      </c>
      <c r="X98" s="47">
        <v>1</v>
      </c>
      <c r="Y98" s="2"/>
      <c r="Z98" s="2"/>
      <c r="AA98" s="2"/>
      <c r="AB98" s="2"/>
      <c r="AC98" s="2"/>
    </row>
    <row r="99" spans="1:29">
      <c r="A99" s="130"/>
      <c r="B99" s="49" t="s">
        <v>811</v>
      </c>
      <c r="C99" s="78" t="s">
        <v>791</v>
      </c>
      <c r="D99" s="50"/>
      <c r="E99" s="50">
        <v>1</v>
      </c>
      <c r="F99" s="78" t="s">
        <v>639</v>
      </c>
      <c r="G99" s="51">
        <v>0</v>
      </c>
      <c r="H99" s="85"/>
      <c r="I99" s="85"/>
      <c r="J99" s="86"/>
      <c r="K99" s="80"/>
      <c r="L99" s="85"/>
      <c r="M99" s="86"/>
      <c r="N99" s="86"/>
      <c r="O99" s="86"/>
      <c r="P99" s="80"/>
      <c r="Q99" s="47"/>
      <c r="R99" s="47"/>
      <c r="S99" s="47"/>
      <c r="T99" s="47"/>
      <c r="U99" s="47"/>
      <c r="V99" s="47"/>
      <c r="W99" s="47"/>
      <c r="X99" s="47"/>
      <c r="Y99" s="2"/>
      <c r="Z99" s="2"/>
      <c r="AA99" s="2"/>
      <c r="AB99" s="2"/>
      <c r="AC99" s="2"/>
    </row>
    <row r="100" spans="1:29">
      <c r="A100" s="82"/>
      <c r="B100" s="83">
        <f>G98</f>
        <v>11.3</v>
      </c>
      <c r="C100" s="78" t="s">
        <v>680</v>
      </c>
      <c r="D100" s="50">
        <v>1</v>
      </c>
      <c r="E100" s="50">
        <v>1</v>
      </c>
      <c r="F100" s="27" t="s">
        <v>681</v>
      </c>
      <c r="G100" s="51">
        <v>0.3</v>
      </c>
      <c r="H100" s="85"/>
      <c r="I100" s="85"/>
      <c r="J100" s="86"/>
      <c r="K100" s="80"/>
      <c r="L100" s="85"/>
      <c r="M100" s="86"/>
      <c r="N100" s="86"/>
      <c r="O100" s="86"/>
      <c r="P100" s="80"/>
      <c r="Q100" s="47"/>
      <c r="R100" s="47"/>
      <c r="S100" s="47"/>
      <c r="T100" s="47"/>
      <c r="U100" s="47"/>
      <c r="V100" s="47"/>
      <c r="W100" s="47"/>
      <c r="X100" s="47"/>
      <c r="Y100" s="2"/>
      <c r="Z100" s="2"/>
      <c r="AA100" s="2"/>
      <c r="AB100" s="2"/>
      <c r="AC100" s="2"/>
    </row>
    <row r="101" spans="1:29" ht="16" thickBot="1">
      <c r="A101" s="85"/>
      <c r="B101" s="68" t="s">
        <v>776</v>
      </c>
      <c r="C101" s="64" t="s">
        <v>615</v>
      </c>
      <c r="D101" s="65">
        <v>0</v>
      </c>
      <c r="E101" s="65">
        <v>1</v>
      </c>
      <c r="F101" s="66" t="s">
        <v>165</v>
      </c>
      <c r="G101" s="67">
        <v>11</v>
      </c>
      <c r="H101" s="85"/>
      <c r="I101" s="85"/>
      <c r="J101" s="86"/>
      <c r="K101" s="80"/>
      <c r="L101" s="85"/>
      <c r="M101" s="86"/>
      <c r="N101" s="86"/>
      <c r="O101" s="86"/>
      <c r="P101" s="80"/>
      <c r="Q101" s="47"/>
      <c r="R101" s="47"/>
      <c r="S101" s="47"/>
      <c r="T101" s="47"/>
      <c r="U101" s="47"/>
      <c r="V101" s="47"/>
      <c r="W101" s="47"/>
      <c r="X101" s="47"/>
      <c r="Y101" s="2"/>
      <c r="Z101" s="2"/>
      <c r="AA101" s="2"/>
      <c r="AB101" s="2"/>
      <c r="AC101" s="2"/>
    </row>
    <row r="102" spans="1:29" s="227" customFormat="1">
      <c r="A102" s="215">
        <v>18</v>
      </c>
      <c r="B102" s="216" t="s">
        <v>794</v>
      </c>
      <c r="C102" s="217"/>
      <c r="D102" s="217"/>
      <c r="E102" s="217"/>
      <c r="F102" s="217"/>
      <c r="G102" s="219">
        <f>E103*G103+E104*G104+E105*G105</f>
        <v>0.3</v>
      </c>
      <c r="H102" s="221">
        <v>4</v>
      </c>
      <c r="I102" s="221">
        <v>5</v>
      </c>
      <c r="J102" s="221">
        <v>8</v>
      </c>
      <c r="K102" s="222">
        <v>1</v>
      </c>
      <c r="L102" s="223">
        <v>5</v>
      </c>
      <c r="M102" s="224">
        <v>0</v>
      </c>
      <c r="N102" s="224">
        <v>0</v>
      </c>
      <c r="O102" s="221">
        <v>0</v>
      </c>
      <c r="P102" s="222">
        <v>0</v>
      </c>
      <c r="Q102" s="248">
        <v>0</v>
      </c>
      <c r="R102" s="225">
        <v>0</v>
      </c>
      <c r="S102" s="225">
        <v>0</v>
      </c>
      <c r="T102" s="225">
        <v>1</v>
      </c>
      <c r="U102" s="225">
        <v>0</v>
      </c>
      <c r="V102" s="225">
        <v>4</v>
      </c>
      <c r="W102" s="225">
        <v>0</v>
      </c>
      <c r="X102" s="225">
        <v>0</v>
      </c>
      <c r="Y102" s="226"/>
      <c r="Z102" s="226"/>
      <c r="AA102" s="226"/>
      <c r="AB102" s="226"/>
      <c r="AC102" s="226"/>
    </row>
    <row r="103" spans="1:29" s="227" customFormat="1">
      <c r="B103" s="211" t="s">
        <v>812</v>
      </c>
      <c r="C103" s="228" t="s">
        <v>791</v>
      </c>
      <c r="D103" s="229"/>
      <c r="E103" s="229">
        <v>1</v>
      </c>
      <c r="F103" s="228" t="s">
        <v>639</v>
      </c>
      <c r="G103" s="230">
        <v>0</v>
      </c>
      <c r="H103" s="223"/>
      <c r="I103" s="223"/>
      <c r="J103" s="224"/>
      <c r="K103" s="231"/>
      <c r="L103" s="223"/>
      <c r="M103" s="224"/>
      <c r="N103" s="224"/>
      <c r="O103" s="224"/>
      <c r="P103" s="231"/>
      <c r="Q103" s="225"/>
      <c r="R103" s="225"/>
      <c r="S103" s="225"/>
      <c r="T103" s="225"/>
      <c r="U103" s="225"/>
      <c r="V103" s="225"/>
      <c r="W103" s="225"/>
      <c r="X103" s="225"/>
      <c r="Y103" s="226"/>
      <c r="Z103" s="226"/>
      <c r="AA103" s="226"/>
      <c r="AB103" s="226"/>
      <c r="AC103" s="226"/>
    </row>
    <row r="104" spans="1:29" s="227" customFormat="1">
      <c r="A104" s="232"/>
      <c r="B104" s="233">
        <f>G102</f>
        <v>0.3</v>
      </c>
      <c r="C104" s="228" t="s">
        <v>726</v>
      </c>
      <c r="D104" s="229">
        <v>1</v>
      </c>
      <c r="E104" s="229">
        <v>1</v>
      </c>
      <c r="F104" s="193" t="s">
        <v>725</v>
      </c>
      <c r="G104" s="230">
        <v>0.3</v>
      </c>
      <c r="H104" s="223"/>
      <c r="I104" s="223"/>
      <c r="J104" s="224"/>
      <c r="K104" s="231"/>
      <c r="L104" s="223"/>
      <c r="M104" s="224"/>
      <c r="N104" s="224"/>
      <c r="O104" s="224"/>
      <c r="P104" s="231"/>
      <c r="Q104" s="225"/>
      <c r="R104" s="225"/>
      <c r="S104" s="225"/>
      <c r="T104" s="225"/>
      <c r="U104" s="225"/>
      <c r="V104" s="225"/>
      <c r="W104" s="225"/>
      <c r="X104" s="225"/>
      <c r="Y104" s="226"/>
      <c r="Z104" s="226"/>
      <c r="AA104" s="226"/>
      <c r="AB104" s="226"/>
      <c r="AC104" s="226"/>
    </row>
    <row r="105" spans="1:29" s="227" customFormat="1" ht="16" thickBot="1">
      <c r="A105" s="223"/>
      <c r="B105" s="224" t="s">
        <v>776</v>
      </c>
      <c r="C105" s="236" t="s">
        <v>730</v>
      </c>
      <c r="D105" s="237">
        <v>0</v>
      </c>
      <c r="E105" s="237">
        <v>1</v>
      </c>
      <c r="F105" s="238"/>
      <c r="G105" s="239">
        <v>0</v>
      </c>
      <c r="H105" s="223"/>
      <c r="I105" s="223"/>
      <c r="J105" s="224"/>
      <c r="K105" s="231"/>
      <c r="L105" s="223"/>
      <c r="M105" s="224"/>
      <c r="N105" s="224"/>
      <c r="O105" s="224"/>
      <c r="P105" s="231"/>
      <c r="Q105" s="225"/>
      <c r="R105" s="225"/>
      <c r="S105" s="225"/>
      <c r="T105" s="225"/>
      <c r="U105" s="225"/>
      <c r="V105" s="225"/>
      <c r="W105" s="225"/>
      <c r="X105" s="225"/>
      <c r="Y105" s="226"/>
      <c r="Z105" s="226"/>
      <c r="AA105" s="226"/>
      <c r="AB105" s="226"/>
      <c r="AC105" s="226"/>
    </row>
    <row r="106" spans="1:29" s="227" customFormat="1">
      <c r="A106" s="215">
        <v>19</v>
      </c>
      <c r="B106" s="216" t="s">
        <v>795</v>
      </c>
      <c r="C106" s="217"/>
      <c r="D106" s="217"/>
      <c r="E106" s="217"/>
      <c r="F106" s="217"/>
      <c r="G106" s="219">
        <f>E107*G107+E108*G108+E109*G109</f>
        <v>0.3</v>
      </c>
      <c r="H106" s="221">
        <v>0</v>
      </c>
      <c r="I106" s="221">
        <v>0</v>
      </c>
      <c r="J106" s="221">
        <v>0</v>
      </c>
      <c r="K106" s="222">
        <v>0</v>
      </c>
      <c r="L106" s="223">
        <v>0</v>
      </c>
      <c r="M106" s="224">
        <v>0</v>
      </c>
      <c r="N106" s="224">
        <v>0</v>
      </c>
      <c r="O106" s="221">
        <v>0</v>
      </c>
      <c r="P106" s="222">
        <v>0</v>
      </c>
      <c r="Q106" s="248">
        <v>0</v>
      </c>
      <c r="R106" s="225">
        <v>0</v>
      </c>
      <c r="S106" s="225">
        <v>0</v>
      </c>
      <c r="T106" s="225">
        <v>0</v>
      </c>
      <c r="U106" s="225">
        <v>0</v>
      </c>
      <c r="V106" s="225">
        <v>0</v>
      </c>
      <c r="W106" s="225">
        <v>0</v>
      </c>
      <c r="X106" s="225">
        <v>0</v>
      </c>
      <c r="Y106" s="226"/>
      <c r="Z106" s="226"/>
      <c r="AA106" s="226"/>
      <c r="AB106" s="226"/>
      <c r="AC106" s="226"/>
    </row>
    <row r="107" spans="1:29" s="227" customFormat="1">
      <c r="B107" s="211" t="s">
        <v>813</v>
      </c>
      <c r="C107" s="228" t="s">
        <v>791</v>
      </c>
      <c r="D107" s="229"/>
      <c r="E107" s="229">
        <v>1</v>
      </c>
      <c r="F107" s="228" t="s">
        <v>639</v>
      </c>
      <c r="G107" s="230">
        <v>0</v>
      </c>
      <c r="H107" s="223"/>
      <c r="I107" s="223"/>
      <c r="J107" s="224"/>
      <c r="K107" s="231"/>
      <c r="L107" s="223"/>
      <c r="M107" s="224"/>
      <c r="N107" s="224"/>
      <c r="O107" s="224"/>
      <c r="P107" s="231"/>
      <c r="Q107" s="225"/>
      <c r="R107" s="225"/>
      <c r="S107" s="225"/>
      <c r="T107" s="225"/>
      <c r="U107" s="225"/>
      <c r="V107" s="225"/>
      <c r="W107" s="225"/>
      <c r="X107" s="225"/>
      <c r="Y107" s="226"/>
      <c r="Z107" s="226"/>
      <c r="AA107" s="226"/>
      <c r="AB107" s="226"/>
      <c r="AC107" s="226"/>
    </row>
    <row r="108" spans="1:29" s="227" customFormat="1">
      <c r="A108" s="232"/>
      <c r="B108" s="233">
        <f>G106</f>
        <v>0.3</v>
      </c>
      <c r="C108" s="228" t="s">
        <v>729</v>
      </c>
      <c r="D108" s="229">
        <v>1</v>
      </c>
      <c r="E108" s="229">
        <v>1</v>
      </c>
      <c r="F108" s="193" t="s">
        <v>728</v>
      </c>
      <c r="G108" s="230">
        <v>0.3</v>
      </c>
      <c r="H108" s="223"/>
      <c r="I108" s="223"/>
      <c r="J108" s="224"/>
      <c r="K108" s="231"/>
      <c r="L108" s="223"/>
      <c r="M108" s="224"/>
      <c r="N108" s="224"/>
      <c r="O108" s="224"/>
      <c r="P108" s="231"/>
      <c r="Q108" s="225"/>
      <c r="R108" s="225"/>
      <c r="S108" s="225"/>
      <c r="T108" s="225"/>
      <c r="U108" s="225"/>
      <c r="V108" s="225"/>
      <c r="W108" s="225"/>
      <c r="X108" s="225"/>
      <c r="Y108" s="226"/>
      <c r="Z108" s="226"/>
      <c r="AA108" s="226"/>
      <c r="AB108" s="226"/>
      <c r="AC108" s="226"/>
    </row>
    <row r="109" spans="1:29" s="227" customFormat="1" ht="16" thickBot="1">
      <c r="A109" s="223"/>
      <c r="B109" s="224" t="s">
        <v>776</v>
      </c>
      <c r="C109" s="236" t="s">
        <v>731</v>
      </c>
      <c r="D109" s="237">
        <v>0</v>
      </c>
      <c r="E109" s="237">
        <v>1</v>
      </c>
      <c r="F109" s="238"/>
      <c r="G109" s="239">
        <v>0</v>
      </c>
      <c r="H109" s="223"/>
      <c r="I109" s="223"/>
      <c r="J109" s="224"/>
      <c r="K109" s="231"/>
      <c r="L109" s="223"/>
      <c r="M109" s="224"/>
      <c r="N109" s="224"/>
      <c r="O109" s="224"/>
      <c r="P109" s="231"/>
      <c r="Q109" s="225"/>
      <c r="R109" s="225"/>
      <c r="S109" s="225"/>
      <c r="T109" s="225"/>
      <c r="U109" s="225"/>
      <c r="V109" s="225"/>
      <c r="W109" s="225"/>
      <c r="X109" s="225"/>
      <c r="Y109" s="226"/>
      <c r="Z109" s="226"/>
      <c r="AA109" s="226"/>
      <c r="AB109" s="226"/>
      <c r="AC109" s="226"/>
    </row>
    <row r="110" spans="1:29">
      <c r="A110" s="91">
        <v>20</v>
      </c>
      <c r="B110" s="12" t="s">
        <v>169</v>
      </c>
      <c r="C110" s="14"/>
      <c r="D110" s="14"/>
      <c r="E110" s="14"/>
      <c r="F110" s="40"/>
      <c r="G110" s="15">
        <f>E111*G111+E112*G112+E113*G113</f>
        <v>0.30000000000000004</v>
      </c>
      <c r="H110" s="45">
        <v>2</v>
      </c>
      <c r="I110" s="45">
        <v>2</v>
      </c>
      <c r="J110" s="45">
        <v>0</v>
      </c>
      <c r="K110" s="46">
        <v>2</v>
      </c>
      <c r="L110" s="85">
        <v>0</v>
      </c>
      <c r="M110" s="86">
        <v>0</v>
      </c>
      <c r="N110" s="86">
        <v>0</v>
      </c>
      <c r="O110" s="45">
        <v>1</v>
      </c>
      <c r="P110" s="46">
        <v>0</v>
      </c>
      <c r="Q110" s="210">
        <v>0</v>
      </c>
      <c r="R110" s="47">
        <v>0</v>
      </c>
      <c r="S110" s="47">
        <v>0</v>
      </c>
      <c r="T110" s="47">
        <v>0</v>
      </c>
      <c r="U110" s="47">
        <v>2</v>
      </c>
      <c r="V110" s="47">
        <v>0</v>
      </c>
      <c r="W110" s="47">
        <v>2</v>
      </c>
      <c r="X110" s="47">
        <v>0</v>
      </c>
      <c r="Y110" s="2"/>
      <c r="Z110" s="2"/>
      <c r="AA110" s="2"/>
      <c r="AB110" s="2"/>
      <c r="AC110" s="2"/>
    </row>
    <row r="111" spans="1:29">
      <c r="A111" s="130"/>
      <c r="B111" s="49" t="s">
        <v>814</v>
      </c>
      <c r="C111" s="78" t="s">
        <v>791</v>
      </c>
      <c r="D111" s="50"/>
      <c r="E111" s="50">
        <v>1</v>
      </c>
      <c r="F111" s="78" t="s">
        <v>639</v>
      </c>
      <c r="G111" s="51">
        <v>0</v>
      </c>
      <c r="H111" s="85"/>
      <c r="I111" s="85"/>
      <c r="J111" s="86"/>
      <c r="K111" s="80"/>
      <c r="L111" s="85"/>
      <c r="M111" s="86"/>
      <c r="N111" s="86"/>
      <c r="O111" s="86"/>
      <c r="P111" s="80"/>
      <c r="Q111" s="47"/>
      <c r="R111" s="47"/>
      <c r="S111" s="47"/>
      <c r="T111" s="47"/>
      <c r="U111" s="47"/>
      <c r="V111" s="47"/>
      <c r="W111" s="47"/>
      <c r="X111" s="47"/>
      <c r="Y111" s="2"/>
      <c r="Z111" s="2"/>
      <c r="AA111" s="2"/>
      <c r="AB111" s="2"/>
      <c r="AC111" s="2"/>
    </row>
    <row r="112" spans="1:29">
      <c r="A112" s="82"/>
      <c r="B112" s="83">
        <f>G110</f>
        <v>0.30000000000000004</v>
      </c>
      <c r="C112" s="78" t="s">
        <v>682</v>
      </c>
      <c r="D112" s="50">
        <v>1</v>
      </c>
      <c r="E112" s="50">
        <v>1</v>
      </c>
      <c r="F112" s="27" t="s">
        <v>683</v>
      </c>
      <c r="G112" s="51">
        <v>0.2</v>
      </c>
      <c r="H112" s="85"/>
      <c r="I112" s="85"/>
      <c r="J112" s="86"/>
      <c r="K112" s="80"/>
      <c r="L112" s="85"/>
      <c r="M112" s="86"/>
      <c r="N112" s="86"/>
      <c r="O112" s="86"/>
      <c r="P112" s="80"/>
      <c r="Q112" s="47"/>
      <c r="R112" s="47"/>
      <c r="S112" s="47"/>
      <c r="T112" s="47"/>
      <c r="U112" s="47"/>
      <c r="V112" s="47"/>
      <c r="W112" s="47"/>
      <c r="X112" s="47"/>
      <c r="Y112" s="2"/>
      <c r="Z112" s="2"/>
      <c r="AA112" s="2"/>
      <c r="AB112" s="2"/>
      <c r="AC112" s="2"/>
    </row>
    <row r="113" spans="1:29" ht="16" thickBot="1">
      <c r="A113" s="85"/>
      <c r="B113" s="68" t="s">
        <v>173</v>
      </c>
      <c r="C113" s="64" t="s">
        <v>616</v>
      </c>
      <c r="D113" s="65">
        <v>0</v>
      </c>
      <c r="E113" s="65">
        <v>1</v>
      </c>
      <c r="F113" s="77" t="s">
        <v>174</v>
      </c>
      <c r="G113" s="67">
        <v>0.1</v>
      </c>
      <c r="H113" s="85"/>
      <c r="I113" s="85"/>
      <c r="J113" s="86"/>
      <c r="K113" s="80"/>
      <c r="L113" s="85"/>
      <c r="M113" s="86"/>
      <c r="N113" s="86"/>
      <c r="O113" s="86"/>
      <c r="P113" s="80"/>
      <c r="Q113" s="47"/>
      <c r="R113" s="47"/>
      <c r="S113" s="47"/>
      <c r="T113" s="47"/>
      <c r="U113" s="47"/>
      <c r="V113" s="47"/>
      <c r="W113" s="47"/>
      <c r="X113" s="47"/>
      <c r="Y113" s="2"/>
      <c r="Z113" s="2"/>
      <c r="AA113" s="2"/>
      <c r="AB113" s="2"/>
      <c r="AC113" s="2"/>
    </row>
    <row r="114" spans="1:29">
      <c r="A114" s="91">
        <v>21</v>
      </c>
      <c r="B114" s="195" t="s">
        <v>684</v>
      </c>
      <c r="C114" s="14"/>
      <c r="D114" s="14"/>
      <c r="E114" s="14"/>
      <c r="F114" s="40"/>
      <c r="G114" s="15">
        <f>E115*G115+E116*G116+E117*G117</f>
        <v>48.900000000000006</v>
      </c>
      <c r="H114" s="45">
        <v>0</v>
      </c>
      <c r="I114" s="45">
        <v>0</v>
      </c>
      <c r="J114" s="45">
        <v>0</v>
      </c>
      <c r="K114" s="46">
        <v>0</v>
      </c>
      <c r="L114" s="85">
        <v>0</v>
      </c>
      <c r="M114" s="86">
        <v>0</v>
      </c>
      <c r="N114" s="86">
        <v>0</v>
      </c>
      <c r="O114" s="45">
        <v>0</v>
      </c>
      <c r="P114" s="46">
        <v>0</v>
      </c>
      <c r="Q114" s="210">
        <v>0</v>
      </c>
      <c r="R114" s="47">
        <v>0</v>
      </c>
      <c r="S114" s="47">
        <v>0</v>
      </c>
      <c r="T114" s="47">
        <v>0</v>
      </c>
      <c r="U114" s="47">
        <v>0</v>
      </c>
      <c r="V114" s="47">
        <v>0</v>
      </c>
      <c r="W114" s="47">
        <v>0</v>
      </c>
      <c r="X114" s="47">
        <v>0</v>
      </c>
      <c r="Y114" s="2"/>
      <c r="Z114" s="2"/>
      <c r="AA114" s="2"/>
      <c r="AB114" s="2"/>
      <c r="AC114" s="2"/>
    </row>
    <row r="115" spans="1:29">
      <c r="A115" s="130"/>
      <c r="B115" s="49" t="s">
        <v>814</v>
      </c>
      <c r="C115" s="78" t="s">
        <v>791</v>
      </c>
      <c r="D115" s="50"/>
      <c r="E115" s="50">
        <v>1</v>
      </c>
      <c r="F115" s="78" t="s">
        <v>639</v>
      </c>
      <c r="G115" s="51">
        <v>0</v>
      </c>
      <c r="H115" s="85"/>
      <c r="I115" s="85"/>
      <c r="J115" s="86"/>
      <c r="K115" s="80"/>
      <c r="L115" s="85"/>
      <c r="M115" s="86"/>
      <c r="N115" s="86"/>
      <c r="O115" s="86"/>
      <c r="P115" s="80"/>
      <c r="Q115" s="47"/>
      <c r="R115" s="47"/>
      <c r="S115" s="47"/>
      <c r="T115" s="47"/>
      <c r="U115" s="47"/>
      <c r="V115" s="47"/>
      <c r="W115" s="47"/>
      <c r="X115" s="47"/>
      <c r="Y115" s="2"/>
      <c r="Z115" s="2"/>
      <c r="AA115" s="2"/>
      <c r="AB115" s="2"/>
      <c r="AC115" s="2"/>
    </row>
    <row r="116" spans="1:29">
      <c r="A116" s="82"/>
      <c r="B116" s="83">
        <f>G114</f>
        <v>48.900000000000006</v>
      </c>
      <c r="C116" s="78" t="s">
        <v>685</v>
      </c>
      <c r="D116" s="50">
        <v>1</v>
      </c>
      <c r="E116" s="50">
        <v>1</v>
      </c>
      <c r="F116" s="27" t="s">
        <v>686</v>
      </c>
      <c r="G116" s="51">
        <v>0.2</v>
      </c>
      <c r="H116" s="85"/>
      <c r="I116" s="85"/>
      <c r="J116" s="86"/>
      <c r="K116" s="80"/>
      <c r="L116" s="85"/>
      <c r="M116" s="86"/>
      <c r="N116" s="86"/>
      <c r="O116" s="86"/>
      <c r="P116" s="80"/>
      <c r="Q116" s="47"/>
      <c r="R116" s="47"/>
      <c r="S116" s="47"/>
      <c r="T116" s="47"/>
      <c r="U116" s="47"/>
      <c r="V116" s="47"/>
      <c r="W116" s="47"/>
      <c r="X116" s="47"/>
      <c r="Y116" s="2"/>
      <c r="Z116" s="2"/>
      <c r="AA116" s="2"/>
      <c r="AB116" s="2"/>
      <c r="AC116" s="2"/>
    </row>
    <row r="117" spans="1:29" ht="16" thickBot="1">
      <c r="A117" s="85"/>
      <c r="B117" s="68" t="s">
        <v>173</v>
      </c>
      <c r="C117" s="214" t="s">
        <v>687</v>
      </c>
      <c r="D117" s="65">
        <v>0</v>
      </c>
      <c r="E117" s="65">
        <v>1</v>
      </c>
      <c r="F117" s="77" t="s">
        <v>688</v>
      </c>
      <c r="G117" s="67">
        <v>48.7</v>
      </c>
      <c r="H117" s="85"/>
      <c r="I117" s="85"/>
      <c r="J117" s="86"/>
      <c r="K117" s="80"/>
      <c r="L117" s="85"/>
      <c r="M117" s="86"/>
      <c r="N117" s="86"/>
      <c r="O117" s="86"/>
      <c r="P117" s="80"/>
      <c r="Q117" s="47"/>
      <c r="R117" s="47"/>
      <c r="S117" s="47"/>
      <c r="T117" s="47"/>
      <c r="U117" s="47"/>
      <c r="V117" s="47"/>
      <c r="W117" s="47"/>
      <c r="X117" s="47"/>
      <c r="Y117" s="2"/>
      <c r="Z117" s="2"/>
      <c r="AA117" s="2"/>
      <c r="AB117" s="2"/>
      <c r="AC117" s="2"/>
    </row>
    <row r="118" spans="1:29" s="227" customFormat="1">
      <c r="A118" s="215">
        <v>22</v>
      </c>
      <c r="B118" s="216" t="s">
        <v>181</v>
      </c>
      <c r="C118" s="217"/>
      <c r="D118" s="217"/>
      <c r="E118" s="217"/>
      <c r="F118" s="217"/>
      <c r="G118" s="219">
        <f>E119*G119+E120*G120+E121*G121+E123*G123+E126*G126+E127*G127</f>
        <v>2.41</v>
      </c>
      <c r="H118" s="221">
        <v>0</v>
      </c>
      <c r="I118" s="221">
        <v>0</v>
      </c>
      <c r="J118" s="221">
        <v>0</v>
      </c>
      <c r="K118" s="222">
        <v>1</v>
      </c>
      <c r="L118" s="223">
        <v>0</v>
      </c>
      <c r="M118" s="224">
        <v>0</v>
      </c>
      <c r="N118" s="224">
        <v>0</v>
      </c>
      <c r="O118" s="221">
        <v>0</v>
      </c>
      <c r="P118" s="222">
        <v>1</v>
      </c>
      <c r="Q118" s="248">
        <v>1</v>
      </c>
      <c r="R118" s="225">
        <v>2</v>
      </c>
      <c r="S118" s="225">
        <v>0</v>
      </c>
      <c r="T118" s="225">
        <v>0</v>
      </c>
      <c r="U118" s="225">
        <v>0</v>
      </c>
      <c r="V118" s="225">
        <v>0</v>
      </c>
      <c r="W118" s="225">
        <v>0</v>
      </c>
      <c r="X118" s="225">
        <v>1</v>
      </c>
      <c r="Y118" s="226"/>
      <c r="Z118" s="226"/>
      <c r="AA118" s="226"/>
      <c r="AB118" s="226"/>
      <c r="AC118" s="226"/>
    </row>
    <row r="119" spans="1:29" s="227" customFormat="1">
      <c r="B119" s="211" t="s">
        <v>815</v>
      </c>
      <c r="C119" s="228" t="s">
        <v>791</v>
      </c>
      <c r="D119" s="229"/>
      <c r="E119" s="229">
        <v>1</v>
      </c>
      <c r="F119" s="228" t="s">
        <v>639</v>
      </c>
      <c r="G119" s="230">
        <v>0</v>
      </c>
      <c r="H119" s="223"/>
      <c r="I119" s="223"/>
      <c r="J119" s="224"/>
      <c r="K119" s="231"/>
      <c r="L119" s="223"/>
      <c r="M119" s="224"/>
      <c r="N119" s="224"/>
      <c r="O119" s="224"/>
      <c r="P119" s="231"/>
      <c r="Q119" s="225"/>
      <c r="R119" s="225"/>
      <c r="S119" s="225"/>
      <c r="T119" s="225"/>
      <c r="U119" s="225"/>
      <c r="V119" s="225"/>
      <c r="W119" s="225"/>
      <c r="X119" s="225"/>
      <c r="Y119" s="226"/>
      <c r="Z119" s="226"/>
      <c r="AA119" s="226"/>
      <c r="AB119" s="226"/>
      <c r="AC119" s="226"/>
    </row>
    <row r="120" spans="1:29" s="227" customFormat="1">
      <c r="A120" s="232"/>
      <c r="B120" s="233">
        <f>G118</f>
        <v>2.41</v>
      </c>
      <c r="C120" s="228" t="s">
        <v>785</v>
      </c>
      <c r="D120" s="229">
        <v>1</v>
      </c>
      <c r="E120" s="229">
        <v>1</v>
      </c>
      <c r="F120" s="193" t="s">
        <v>722</v>
      </c>
      <c r="G120" s="230">
        <v>0.3</v>
      </c>
      <c r="H120" s="223"/>
      <c r="I120" s="223"/>
      <c r="J120" s="224"/>
      <c r="K120" s="231"/>
      <c r="L120" s="223"/>
      <c r="M120" s="224"/>
      <c r="N120" s="224"/>
      <c r="O120" s="224"/>
      <c r="P120" s="231"/>
      <c r="Q120" s="225"/>
      <c r="R120" s="225"/>
      <c r="S120" s="225"/>
      <c r="T120" s="225"/>
      <c r="U120" s="225"/>
      <c r="V120" s="225"/>
      <c r="W120" s="225"/>
      <c r="X120" s="225"/>
      <c r="Y120" s="226"/>
      <c r="Z120" s="226"/>
      <c r="AA120" s="226"/>
      <c r="AB120" s="226"/>
      <c r="AC120" s="226"/>
    </row>
    <row r="121" spans="1:29" s="227" customFormat="1">
      <c r="A121" s="245"/>
      <c r="B121" s="245" t="s">
        <v>185</v>
      </c>
      <c r="C121" s="228" t="s">
        <v>786</v>
      </c>
      <c r="D121" s="229">
        <v>1</v>
      </c>
      <c r="E121" s="229">
        <v>1</v>
      </c>
      <c r="F121" s="193" t="s">
        <v>723</v>
      </c>
      <c r="G121" s="230">
        <v>0</v>
      </c>
      <c r="H121" s="223"/>
      <c r="I121" s="223"/>
      <c r="J121" s="224"/>
      <c r="K121" s="231"/>
      <c r="L121" s="223"/>
      <c r="M121" s="224"/>
      <c r="N121" s="224"/>
      <c r="O121" s="224"/>
      <c r="P121" s="231"/>
      <c r="Q121" s="225"/>
      <c r="R121" s="225"/>
      <c r="S121" s="225"/>
      <c r="T121" s="225"/>
      <c r="U121" s="225"/>
      <c r="V121" s="225"/>
      <c r="W121" s="225"/>
      <c r="X121" s="225"/>
      <c r="Y121" s="226"/>
      <c r="Z121" s="226"/>
      <c r="AA121" s="226"/>
      <c r="AB121" s="226"/>
      <c r="AC121" s="226"/>
    </row>
    <row r="122" spans="1:29" s="227" customFormat="1">
      <c r="A122" s="245"/>
      <c r="B122" s="245"/>
      <c r="C122" s="228" t="s">
        <v>787</v>
      </c>
      <c r="D122" s="229">
        <v>1</v>
      </c>
      <c r="E122" s="229">
        <v>1</v>
      </c>
      <c r="F122" s="193" t="s">
        <v>724</v>
      </c>
      <c r="G122" s="230">
        <v>0.1</v>
      </c>
      <c r="H122" s="223"/>
      <c r="I122" s="223"/>
      <c r="J122" s="224"/>
      <c r="K122" s="231"/>
      <c r="L122" s="223"/>
      <c r="M122" s="224"/>
      <c r="N122" s="224"/>
      <c r="O122" s="224"/>
      <c r="P122" s="231"/>
      <c r="Q122" s="225"/>
      <c r="R122" s="225"/>
      <c r="S122" s="225"/>
      <c r="T122" s="225"/>
      <c r="U122" s="225"/>
      <c r="V122" s="225"/>
      <c r="W122" s="225"/>
      <c r="X122" s="225"/>
      <c r="Y122" s="226"/>
      <c r="Z122" s="226"/>
      <c r="AA122" s="226"/>
      <c r="AB122" s="226"/>
      <c r="AC122" s="226"/>
    </row>
    <row r="123" spans="1:29" s="227" customFormat="1">
      <c r="A123" s="223"/>
      <c r="B123" s="224"/>
      <c r="C123" s="228" t="s">
        <v>616</v>
      </c>
      <c r="D123" s="229">
        <v>0</v>
      </c>
      <c r="E123" s="229">
        <v>1</v>
      </c>
      <c r="F123" s="193" t="s">
        <v>180</v>
      </c>
      <c r="G123" s="230">
        <v>0.1</v>
      </c>
      <c r="H123" s="223"/>
      <c r="I123" s="223"/>
      <c r="J123" s="224"/>
      <c r="K123" s="231"/>
      <c r="L123" s="223"/>
      <c r="M123" s="224"/>
      <c r="N123" s="224"/>
      <c r="O123" s="224"/>
      <c r="P123" s="231"/>
      <c r="Q123" s="225"/>
      <c r="R123" s="225"/>
      <c r="S123" s="225"/>
      <c r="T123" s="225"/>
      <c r="U123" s="225"/>
      <c r="V123" s="225"/>
      <c r="W123" s="225"/>
      <c r="X123" s="225"/>
      <c r="Y123" s="226"/>
      <c r="Z123" s="226"/>
      <c r="AA123" s="226"/>
      <c r="AB123" s="226"/>
      <c r="AC123" s="226"/>
    </row>
    <row r="124" spans="1:29" s="227" customFormat="1">
      <c r="A124" s="223"/>
      <c r="B124" s="224"/>
      <c r="C124" s="228" t="s">
        <v>760</v>
      </c>
      <c r="D124" s="229">
        <v>1</v>
      </c>
      <c r="E124" s="229">
        <v>1</v>
      </c>
      <c r="F124" s="193" t="s">
        <v>692</v>
      </c>
      <c r="G124" s="230">
        <v>0.1</v>
      </c>
      <c r="H124" s="223"/>
      <c r="I124" s="223"/>
      <c r="J124" s="224"/>
      <c r="K124" s="231"/>
      <c r="L124" s="223"/>
      <c r="M124" s="224"/>
      <c r="N124" s="224"/>
      <c r="O124" s="224"/>
      <c r="P124" s="231"/>
      <c r="Q124" s="225"/>
      <c r="R124" s="225"/>
      <c r="S124" s="225"/>
      <c r="T124" s="225"/>
      <c r="U124" s="225"/>
      <c r="V124" s="225"/>
      <c r="W124" s="225"/>
      <c r="X124" s="225"/>
      <c r="Y124" s="226"/>
      <c r="Z124" s="226"/>
      <c r="AA124" s="226"/>
      <c r="AB124" s="226"/>
      <c r="AC124" s="226"/>
    </row>
    <row r="125" spans="1:29" s="227" customFormat="1" ht="16" thickBot="1">
      <c r="A125" s="223"/>
      <c r="B125" s="224"/>
      <c r="C125" s="236" t="s">
        <v>777</v>
      </c>
      <c r="D125" s="237">
        <v>0</v>
      </c>
      <c r="E125" s="237">
        <v>1</v>
      </c>
      <c r="F125" s="192" t="s">
        <v>688</v>
      </c>
      <c r="G125" s="239">
        <v>48.7</v>
      </c>
      <c r="H125" s="223"/>
      <c r="I125" s="223"/>
      <c r="J125" s="224"/>
      <c r="K125" s="231"/>
      <c r="L125" s="223"/>
      <c r="M125" s="224"/>
      <c r="N125" s="224"/>
      <c r="O125" s="224"/>
      <c r="P125" s="231"/>
      <c r="Q125" s="225"/>
      <c r="R125" s="225"/>
      <c r="S125" s="225"/>
      <c r="T125" s="225"/>
      <c r="U125" s="225"/>
      <c r="V125" s="225"/>
      <c r="W125" s="225"/>
      <c r="X125" s="225"/>
      <c r="Y125" s="226"/>
      <c r="Z125" s="226"/>
      <c r="AA125" s="226"/>
      <c r="AB125" s="226"/>
      <c r="AC125" s="226"/>
    </row>
    <row r="126" spans="1:29" s="227" customFormat="1">
      <c r="A126" s="223"/>
      <c r="B126" s="224"/>
      <c r="C126" s="228" t="s">
        <v>608</v>
      </c>
      <c r="D126" s="229">
        <v>0</v>
      </c>
      <c r="E126" s="229">
        <v>3</v>
      </c>
      <c r="F126" s="193" t="s">
        <v>73</v>
      </c>
      <c r="G126" s="230">
        <v>0.2</v>
      </c>
      <c r="H126" s="223"/>
      <c r="I126" s="223"/>
      <c r="J126" s="224"/>
      <c r="K126" s="231"/>
      <c r="L126" s="223"/>
      <c r="M126" s="224"/>
      <c r="N126" s="224"/>
      <c r="O126" s="224"/>
      <c r="P126" s="231"/>
      <c r="Q126" s="225"/>
      <c r="R126" s="225"/>
      <c r="S126" s="225"/>
      <c r="T126" s="225"/>
      <c r="U126" s="225"/>
      <c r="V126" s="225"/>
      <c r="W126" s="225"/>
      <c r="X126" s="225"/>
      <c r="Y126" s="226"/>
      <c r="Z126" s="226"/>
      <c r="AA126" s="226"/>
      <c r="AB126" s="226"/>
      <c r="AC126" s="226"/>
    </row>
    <row r="127" spans="1:29" s="227" customFormat="1" ht="16" thickBot="1">
      <c r="A127" s="223"/>
      <c r="B127" s="235"/>
      <c r="C127" s="236" t="s">
        <v>64</v>
      </c>
      <c r="D127" s="237">
        <v>0</v>
      </c>
      <c r="E127" s="237">
        <v>3</v>
      </c>
      <c r="F127" s="243" t="s">
        <v>65</v>
      </c>
      <c r="G127" s="239">
        <v>0.47</v>
      </c>
      <c r="H127" s="223"/>
      <c r="I127" s="223"/>
      <c r="J127" s="224"/>
      <c r="K127" s="231"/>
      <c r="L127" s="223"/>
      <c r="M127" s="224"/>
      <c r="N127" s="224"/>
      <c r="O127" s="224"/>
      <c r="P127" s="231"/>
      <c r="Q127" s="225"/>
      <c r="R127" s="225"/>
      <c r="S127" s="225"/>
      <c r="T127" s="225"/>
      <c r="U127" s="225"/>
      <c r="V127" s="225"/>
      <c r="W127" s="225"/>
      <c r="X127" s="225"/>
      <c r="Y127" s="226"/>
      <c r="Z127" s="226"/>
      <c r="AA127" s="226"/>
      <c r="AB127" s="226"/>
      <c r="AC127" s="226"/>
    </row>
    <row r="128" spans="1:29">
      <c r="A128" s="91">
        <v>23</v>
      </c>
      <c r="B128" s="12" t="s">
        <v>175</v>
      </c>
      <c r="C128" s="14"/>
      <c r="D128" s="14"/>
      <c r="E128" s="14"/>
      <c r="F128" s="14"/>
      <c r="G128" s="15">
        <f>E129*G129+E130*G130+E131*G131+E132*G132+E135*G135+E136*G136</f>
        <v>2.31</v>
      </c>
      <c r="H128" s="45">
        <v>0</v>
      </c>
      <c r="I128" s="45">
        <v>0</v>
      </c>
      <c r="J128" s="45">
        <v>0</v>
      </c>
      <c r="K128" s="46">
        <v>1</v>
      </c>
      <c r="L128" s="85">
        <v>0</v>
      </c>
      <c r="M128" s="86">
        <v>0</v>
      </c>
      <c r="N128" s="86">
        <v>0</v>
      </c>
      <c r="O128" s="45">
        <v>0</v>
      </c>
      <c r="P128" s="46">
        <v>0</v>
      </c>
      <c r="Q128" s="210">
        <v>0</v>
      </c>
      <c r="R128" s="47">
        <v>0</v>
      </c>
      <c r="S128" s="47">
        <v>2</v>
      </c>
      <c r="T128" s="47">
        <v>0</v>
      </c>
      <c r="U128" s="47">
        <v>0</v>
      </c>
      <c r="V128" s="47">
        <v>0</v>
      </c>
      <c r="W128" s="47">
        <v>0</v>
      </c>
      <c r="X128" s="47">
        <v>0</v>
      </c>
      <c r="Y128" s="2"/>
      <c r="Z128" s="2"/>
      <c r="AA128" s="2"/>
      <c r="AB128" s="2"/>
      <c r="AC128" s="2"/>
    </row>
    <row r="129" spans="1:29">
      <c r="A129" s="130"/>
      <c r="B129" s="49" t="s">
        <v>816</v>
      </c>
      <c r="C129" s="78" t="s">
        <v>791</v>
      </c>
      <c r="D129" s="50"/>
      <c r="E129" s="50">
        <v>1</v>
      </c>
      <c r="F129" s="78" t="s">
        <v>639</v>
      </c>
      <c r="G129" s="51">
        <v>0</v>
      </c>
      <c r="H129" s="85"/>
      <c r="I129" s="85"/>
      <c r="J129" s="86"/>
      <c r="K129" s="80"/>
      <c r="L129" s="85"/>
      <c r="M129" s="86"/>
      <c r="N129" s="86"/>
      <c r="O129" s="86"/>
      <c r="P129" s="80"/>
      <c r="Q129" s="47"/>
      <c r="R129" s="47"/>
      <c r="S129" s="47"/>
      <c r="T129" s="47"/>
      <c r="U129" s="47"/>
      <c r="V129" s="47"/>
      <c r="W129" s="47"/>
      <c r="X129" s="47"/>
      <c r="Y129" s="2"/>
      <c r="Z129" s="2"/>
      <c r="AA129" s="2"/>
      <c r="AB129" s="2"/>
      <c r="AC129" s="2"/>
    </row>
    <row r="130" spans="1:29">
      <c r="A130" s="82"/>
      <c r="B130" s="83">
        <f>G128</f>
        <v>2.31</v>
      </c>
      <c r="C130" s="78" t="s">
        <v>689</v>
      </c>
      <c r="D130" s="50">
        <v>1</v>
      </c>
      <c r="E130" s="50">
        <v>1</v>
      </c>
      <c r="F130" s="27" t="s">
        <v>691</v>
      </c>
      <c r="G130" s="51">
        <v>0.2</v>
      </c>
      <c r="H130" s="85"/>
      <c r="I130" s="85"/>
      <c r="J130" s="86"/>
      <c r="K130" s="80"/>
      <c r="L130" s="85"/>
      <c r="M130" s="86"/>
      <c r="N130" s="86"/>
      <c r="O130" s="86"/>
      <c r="P130" s="80"/>
      <c r="Q130" s="47"/>
      <c r="R130" s="47"/>
      <c r="S130" s="47"/>
      <c r="T130" s="47"/>
      <c r="U130" s="47"/>
      <c r="V130" s="47"/>
      <c r="W130" s="47"/>
      <c r="X130" s="47"/>
      <c r="Y130" s="2"/>
      <c r="Z130" s="2"/>
      <c r="AA130" s="2"/>
      <c r="AB130" s="2"/>
      <c r="AC130" s="2"/>
    </row>
    <row r="131" spans="1:29">
      <c r="A131" s="85"/>
      <c r="B131" s="86" t="s">
        <v>179</v>
      </c>
      <c r="C131" s="78" t="s">
        <v>759</v>
      </c>
      <c r="D131" s="50">
        <v>1</v>
      </c>
      <c r="E131" s="50">
        <v>1</v>
      </c>
      <c r="F131" s="193" t="s">
        <v>690</v>
      </c>
      <c r="G131" s="51">
        <v>0</v>
      </c>
      <c r="H131" s="85"/>
      <c r="I131" s="85"/>
      <c r="J131" s="86"/>
      <c r="K131" s="80"/>
      <c r="L131" s="85"/>
      <c r="M131" s="86"/>
      <c r="N131" s="86"/>
      <c r="O131" s="86"/>
      <c r="P131" s="80"/>
      <c r="Q131" s="47"/>
      <c r="R131" s="47"/>
      <c r="S131" s="47"/>
      <c r="T131" s="47"/>
      <c r="U131" s="47"/>
      <c r="V131" s="47"/>
      <c r="W131" s="47"/>
      <c r="X131" s="47"/>
      <c r="Y131" s="2"/>
      <c r="Z131" s="2"/>
      <c r="AA131" s="2"/>
      <c r="AB131" s="2"/>
      <c r="AC131" s="2"/>
    </row>
    <row r="132" spans="1:29">
      <c r="A132" s="85"/>
      <c r="B132" s="86"/>
      <c r="C132" s="78" t="s">
        <v>616</v>
      </c>
      <c r="D132" s="50">
        <v>0</v>
      </c>
      <c r="E132" s="50">
        <v>1</v>
      </c>
      <c r="F132" s="56" t="s">
        <v>180</v>
      </c>
      <c r="G132" s="51">
        <v>0.1</v>
      </c>
      <c r="H132" s="85"/>
      <c r="I132" s="85"/>
      <c r="J132" s="86"/>
      <c r="K132" s="80"/>
      <c r="L132" s="85"/>
      <c r="M132" s="86"/>
      <c r="N132" s="86"/>
      <c r="O132" s="86"/>
      <c r="P132" s="80"/>
      <c r="Q132" s="47"/>
      <c r="R132" s="47"/>
      <c r="S132" s="47"/>
      <c r="T132" s="47"/>
      <c r="U132" s="47"/>
      <c r="V132" s="47"/>
      <c r="W132" s="47"/>
      <c r="X132" s="47"/>
      <c r="Y132" s="2"/>
      <c r="Z132" s="2"/>
      <c r="AA132" s="2"/>
      <c r="AB132" s="2"/>
      <c r="AC132" s="2"/>
    </row>
    <row r="133" spans="1:29">
      <c r="A133" s="85"/>
      <c r="B133" s="86"/>
      <c r="C133" s="228" t="s">
        <v>758</v>
      </c>
      <c r="D133" s="229">
        <v>1</v>
      </c>
      <c r="E133" s="229">
        <v>1</v>
      </c>
      <c r="F133" s="193" t="s">
        <v>692</v>
      </c>
      <c r="G133" s="230">
        <v>0.1</v>
      </c>
      <c r="H133" s="85"/>
      <c r="I133" s="85"/>
      <c r="J133" s="86"/>
      <c r="K133" s="80"/>
      <c r="L133" s="85"/>
      <c r="M133" s="86"/>
      <c r="N133" s="86"/>
      <c r="O133" s="86"/>
      <c r="P133" s="80"/>
      <c r="Q133" s="47"/>
      <c r="R133" s="47"/>
      <c r="S133" s="47"/>
      <c r="T133" s="47"/>
      <c r="U133" s="47"/>
      <c r="V133" s="47"/>
      <c r="W133" s="47"/>
      <c r="X133" s="47"/>
      <c r="Y133" s="2"/>
      <c r="Z133" s="2"/>
      <c r="AA133" s="2"/>
      <c r="AB133" s="2"/>
      <c r="AC133" s="2"/>
    </row>
    <row r="134" spans="1:29" ht="16" thickBot="1">
      <c r="A134" s="85"/>
      <c r="B134" s="86"/>
      <c r="C134" s="236" t="s">
        <v>777</v>
      </c>
      <c r="D134" s="237">
        <v>0</v>
      </c>
      <c r="E134" s="237">
        <v>1</v>
      </c>
      <c r="F134" s="192" t="s">
        <v>688</v>
      </c>
      <c r="G134" s="239">
        <v>48.7</v>
      </c>
      <c r="H134" s="85"/>
      <c r="I134" s="85"/>
      <c r="J134" s="86"/>
      <c r="K134" s="80"/>
      <c r="L134" s="85"/>
      <c r="M134" s="86"/>
      <c r="N134" s="86"/>
      <c r="O134" s="86"/>
      <c r="P134" s="80"/>
      <c r="Q134" s="47"/>
      <c r="R134" s="47"/>
      <c r="S134" s="47"/>
      <c r="T134" s="47"/>
      <c r="U134" s="47"/>
      <c r="V134" s="47"/>
      <c r="W134" s="47"/>
      <c r="X134" s="47"/>
      <c r="Y134" s="2"/>
      <c r="Z134" s="2"/>
      <c r="AA134" s="2"/>
      <c r="AB134" s="2"/>
      <c r="AC134" s="2"/>
    </row>
    <row r="135" spans="1:29">
      <c r="A135" s="85"/>
      <c r="B135" s="86"/>
      <c r="C135" s="78" t="s">
        <v>608</v>
      </c>
      <c r="D135" s="50">
        <v>0</v>
      </c>
      <c r="E135" s="50">
        <v>3</v>
      </c>
      <c r="F135" s="56" t="s">
        <v>73</v>
      </c>
      <c r="G135" s="51">
        <v>0.2</v>
      </c>
      <c r="H135" s="85"/>
      <c r="I135" s="85"/>
      <c r="J135" s="86"/>
      <c r="K135" s="80"/>
      <c r="L135" s="85"/>
      <c r="M135" s="86"/>
      <c r="N135" s="86"/>
      <c r="O135" s="86"/>
      <c r="P135" s="80"/>
      <c r="Q135" s="47"/>
      <c r="R135" s="47"/>
      <c r="S135" s="47"/>
      <c r="T135" s="47"/>
      <c r="U135" s="47"/>
      <c r="V135" s="47"/>
      <c r="W135" s="47"/>
      <c r="X135" s="47"/>
      <c r="Y135" s="2"/>
      <c r="Z135" s="2"/>
      <c r="AA135" s="2"/>
      <c r="AB135" s="2"/>
      <c r="AC135" s="2"/>
    </row>
    <row r="136" spans="1:29" ht="16" thickBot="1">
      <c r="A136" s="85"/>
      <c r="B136" s="68"/>
      <c r="C136" s="64" t="s">
        <v>64</v>
      </c>
      <c r="D136" s="65">
        <v>0</v>
      </c>
      <c r="E136" s="65">
        <v>3</v>
      </c>
      <c r="F136" s="66" t="s">
        <v>65</v>
      </c>
      <c r="G136" s="67">
        <v>0.47</v>
      </c>
      <c r="H136" s="85"/>
      <c r="I136" s="85"/>
      <c r="J136" s="86"/>
      <c r="K136" s="80"/>
      <c r="L136" s="85"/>
      <c r="M136" s="86"/>
      <c r="N136" s="86"/>
      <c r="O136" s="86"/>
      <c r="P136" s="80"/>
      <c r="Q136" s="47"/>
      <c r="R136" s="47"/>
      <c r="S136" s="47"/>
      <c r="T136" s="47"/>
      <c r="U136" s="47"/>
      <c r="V136" s="47"/>
      <c r="W136" s="47"/>
      <c r="X136" s="47"/>
      <c r="Y136" s="2"/>
      <c r="Z136" s="2"/>
      <c r="AA136" s="2"/>
      <c r="AB136" s="2"/>
      <c r="AC136" s="2"/>
    </row>
    <row r="137" spans="1:29">
      <c r="A137" s="91">
        <v>24</v>
      </c>
      <c r="B137" s="195" t="s">
        <v>186</v>
      </c>
      <c r="C137" s="14"/>
      <c r="D137" s="14"/>
      <c r="E137" s="14"/>
      <c r="F137" s="40"/>
      <c r="G137" s="15">
        <f>E138*G138+E139*G139+E142*G142+E143*G143+E144*G144</f>
        <v>31.5</v>
      </c>
      <c r="H137" s="45">
        <v>0</v>
      </c>
      <c r="I137" s="45">
        <v>0</v>
      </c>
      <c r="J137" s="45">
        <v>1</v>
      </c>
      <c r="K137" s="46">
        <v>1</v>
      </c>
      <c r="L137" s="85">
        <v>1</v>
      </c>
      <c r="M137" s="86">
        <v>1</v>
      </c>
      <c r="N137" s="86">
        <v>1</v>
      </c>
      <c r="O137" s="45">
        <v>1</v>
      </c>
      <c r="P137" s="46">
        <v>1</v>
      </c>
      <c r="Q137" s="210">
        <v>1</v>
      </c>
      <c r="R137" s="47">
        <v>1</v>
      </c>
      <c r="S137" s="47">
        <v>1</v>
      </c>
      <c r="T137" s="47">
        <v>0</v>
      </c>
      <c r="U137" s="47">
        <v>0</v>
      </c>
      <c r="V137" s="47">
        <v>0</v>
      </c>
      <c r="W137" s="47">
        <v>0</v>
      </c>
      <c r="X137" s="47">
        <v>1</v>
      </c>
      <c r="Y137" s="2"/>
      <c r="Z137" s="2"/>
      <c r="AA137" s="2"/>
      <c r="AB137" s="2"/>
      <c r="AC137" s="2"/>
    </row>
    <row r="138" spans="1:29">
      <c r="A138" s="130"/>
      <c r="B138" s="49" t="s">
        <v>817</v>
      </c>
      <c r="C138" s="78" t="s">
        <v>791</v>
      </c>
      <c r="D138" s="50"/>
      <c r="E138" s="50">
        <v>1</v>
      </c>
      <c r="F138" s="78" t="s">
        <v>639</v>
      </c>
      <c r="G138" s="51">
        <v>0</v>
      </c>
      <c r="H138" s="85"/>
      <c r="I138" s="85"/>
      <c r="J138" s="86"/>
      <c r="K138" s="80"/>
      <c r="L138" s="85"/>
      <c r="M138" s="86"/>
      <c r="N138" s="213" t="s">
        <v>747</v>
      </c>
      <c r="O138" s="86"/>
      <c r="P138" s="80"/>
      <c r="Q138" s="47"/>
      <c r="R138" s="47"/>
      <c r="S138" s="47"/>
      <c r="T138" s="47"/>
      <c r="U138" s="47"/>
      <c r="V138" s="47"/>
      <c r="W138" s="47"/>
      <c r="X138" s="47"/>
      <c r="Y138" s="2"/>
      <c r="Z138" s="2"/>
      <c r="AA138" s="2"/>
      <c r="AB138" s="2"/>
      <c r="AC138" s="2"/>
    </row>
    <row r="139" spans="1:29">
      <c r="A139" s="82"/>
      <c r="B139" s="83">
        <f>G137</f>
        <v>31.5</v>
      </c>
      <c r="C139" s="78" t="s">
        <v>693</v>
      </c>
      <c r="D139" s="50">
        <v>1</v>
      </c>
      <c r="E139" s="50">
        <v>1</v>
      </c>
      <c r="F139" s="27" t="s">
        <v>694</v>
      </c>
      <c r="G139" s="51">
        <v>0.3</v>
      </c>
      <c r="H139" s="85"/>
      <c r="I139" s="85"/>
      <c r="J139" s="86"/>
      <c r="K139" s="80"/>
      <c r="L139" s="85"/>
      <c r="M139" s="86"/>
      <c r="N139" s="86"/>
      <c r="O139" s="86"/>
      <c r="P139" s="80"/>
      <c r="Q139" s="47"/>
      <c r="R139" s="47"/>
      <c r="S139" s="47"/>
      <c r="T139" s="47"/>
      <c r="U139" s="47"/>
      <c r="V139" s="47"/>
      <c r="W139" s="47"/>
      <c r="X139" s="47"/>
      <c r="Y139" s="2"/>
      <c r="Z139" s="2"/>
      <c r="AA139" s="2"/>
      <c r="AB139" s="2"/>
      <c r="AC139" s="2"/>
    </row>
    <row r="140" spans="1:29">
      <c r="A140" s="85"/>
      <c r="B140" s="86" t="s">
        <v>190</v>
      </c>
      <c r="C140" s="196" t="s">
        <v>696</v>
      </c>
      <c r="D140" s="50">
        <v>1</v>
      </c>
      <c r="E140" s="50">
        <v>1</v>
      </c>
      <c r="F140" s="27" t="s">
        <v>698</v>
      </c>
      <c r="G140" s="51">
        <v>0.3</v>
      </c>
      <c r="H140" s="85"/>
      <c r="I140" s="85"/>
      <c r="J140" s="86"/>
      <c r="K140" s="80"/>
      <c r="L140" s="85"/>
      <c r="M140" s="86"/>
      <c r="N140" s="86"/>
      <c r="O140" s="86"/>
      <c r="P140" s="80"/>
      <c r="Q140" s="47"/>
      <c r="R140" s="47"/>
      <c r="S140" s="47"/>
      <c r="T140" s="47"/>
      <c r="U140" s="47"/>
      <c r="V140" s="47"/>
      <c r="W140" s="47"/>
      <c r="X140" s="47"/>
      <c r="Y140" s="2"/>
      <c r="Z140" s="2"/>
      <c r="AA140" s="2"/>
      <c r="AB140" s="2"/>
      <c r="AC140" s="2"/>
    </row>
    <row r="141" spans="1:29" ht="16" thickBot="1">
      <c r="A141" s="85"/>
      <c r="B141" s="86"/>
      <c r="C141" s="214" t="s">
        <v>757</v>
      </c>
      <c r="D141" s="65">
        <v>1</v>
      </c>
      <c r="E141" s="65">
        <v>1</v>
      </c>
      <c r="F141" s="76" t="s">
        <v>697</v>
      </c>
      <c r="G141" s="67">
        <v>0</v>
      </c>
      <c r="H141" s="85"/>
      <c r="I141" s="85"/>
      <c r="J141" s="86"/>
      <c r="K141" s="80"/>
      <c r="L141" s="85"/>
      <c r="M141" s="86"/>
      <c r="N141" s="86"/>
      <c r="O141" s="86"/>
      <c r="P141" s="80"/>
      <c r="Q141" s="47"/>
      <c r="R141" s="47"/>
      <c r="S141" s="47"/>
      <c r="T141" s="47"/>
      <c r="U141" s="47"/>
      <c r="V141" s="47"/>
      <c r="W141" s="47"/>
      <c r="X141" s="47"/>
      <c r="Y141" s="2"/>
      <c r="Z141" s="2"/>
      <c r="AA141" s="2"/>
      <c r="AB141" s="2"/>
      <c r="AC141" s="2"/>
    </row>
    <row r="142" spans="1:29">
      <c r="A142" s="85"/>
      <c r="B142" s="86"/>
      <c r="C142" s="78" t="s">
        <v>191</v>
      </c>
      <c r="D142" s="50">
        <v>0</v>
      </c>
      <c r="E142" s="50">
        <v>1</v>
      </c>
      <c r="F142" s="56" t="s">
        <v>192</v>
      </c>
      <c r="G142" s="51">
        <v>27</v>
      </c>
      <c r="H142" s="85"/>
      <c r="I142" s="85"/>
      <c r="J142" s="86"/>
      <c r="K142" s="80"/>
      <c r="L142" s="85"/>
      <c r="M142" s="86"/>
      <c r="N142" s="86"/>
      <c r="O142" s="86"/>
      <c r="P142" s="80"/>
      <c r="Q142" s="47"/>
      <c r="R142" s="47"/>
      <c r="S142" s="47"/>
      <c r="T142" s="47"/>
      <c r="U142" s="47"/>
      <c r="V142" s="47"/>
      <c r="W142" s="47"/>
      <c r="X142" s="47"/>
      <c r="Y142" s="2"/>
      <c r="Z142" s="2"/>
      <c r="AA142" s="2"/>
      <c r="AB142" s="2"/>
      <c r="AC142" s="2"/>
    </row>
    <row r="143" spans="1:29">
      <c r="A143" s="85"/>
      <c r="B143" s="86"/>
      <c r="C143" s="78" t="s">
        <v>193</v>
      </c>
      <c r="D143" s="50">
        <v>0</v>
      </c>
      <c r="E143" s="50">
        <v>1</v>
      </c>
      <c r="F143" s="56" t="s">
        <v>194</v>
      </c>
      <c r="G143" s="51">
        <v>4</v>
      </c>
      <c r="H143" s="85"/>
      <c r="I143" s="85"/>
      <c r="J143" s="86"/>
      <c r="K143" s="80"/>
      <c r="L143" s="85"/>
      <c r="M143" s="86"/>
      <c r="N143" s="86"/>
      <c r="O143" s="86"/>
      <c r="P143" s="80"/>
      <c r="Q143" s="47"/>
      <c r="R143" s="47"/>
      <c r="S143" s="47"/>
      <c r="T143" s="47"/>
      <c r="U143" s="47"/>
      <c r="V143" s="47"/>
      <c r="W143" s="47"/>
      <c r="X143" s="47"/>
      <c r="Y143" s="2"/>
      <c r="Z143" s="2"/>
      <c r="AA143" s="2"/>
      <c r="AB143" s="2"/>
      <c r="AC143" s="2"/>
    </row>
    <row r="144" spans="1:29" ht="16" thickBot="1">
      <c r="A144" s="85"/>
      <c r="B144" s="68"/>
      <c r="C144" s="64" t="s">
        <v>107</v>
      </c>
      <c r="D144" s="65">
        <v>0</v>
      </c>
      <c r="E144" s="65">
        <v>2</v>
      </c>
      <c r="F144" s="69" t="s">
        <v>108</v>
      </c>
      <c r="G144" s="67">
        <v>0.1</v>
      </c>
      <c r="H144" s="85"/>
      <c r="I144" s="85"/>
      <c r="J144" s="86"/>
      <c r="K144" s="80"/>
      <c r="L144" s="85"/>
      <c r="M144" s="86"/>
      <c r="N144" s="86"/>
      <c r="O144" s="86"/>
      <c r="P144" s="80"/>
      <c r="Q144" s="47"/>
      <c r="R144" s="47"/>
      <c r="S144" s="47"/>
      <c r="T144" s="47"/>
      <c r="U144" s="47"/>
      <c r="V144" s="47"/>
      <c r="W144" s="47"/>
      <c r="X144" s="47"/>
      <c r="Y144" s="2"/>
      <c r="Z144" s="2"/>
      <c r="AA144" s="2"/>
      <c r="AB144" s="2"/>
      <c r="AC144" s="2"/>
    </row>
    <row r="145" spans="1:29">
      <c r="A145" s="91">
        <v>25</v>
      </c>
      <c r="B145" s="12" t="s">
        <v>822</v>
      </c>
      <c r="C145" s="14"/>
      <c r="D145" s="14"/>
      <c r="E145" s="14"/>
      <c r="F145" s="14"/>
      <c r="G145" s="15">
        <f>E146*G146+E147*G147+E148*G148+E149*G149+E150*G150+E151*G151+E152*G152+E153*G153</f>
        <v>21.75</v>
      </c>
      <c r="H145" s="45">
        <v>0</v>
      </c>
      <c r="I145" s="45">
        <v>0</v>
      </c>
      <c r="J145" s="45">
        <v>0</v>
      </c>
      <c r="K145" s="46">
        <v>1</v>
      </c>
      <c r="L145" s="85">
        <v>0</v>
      </c>
      <c r="M145" s="86">
        <v>0</v>
      </c>
      <c r="N145" s="86">
        <v>0</v>
      </c>
      <c r="O145" s="45">
        <v>0</v>
      </c>
      <c r="P145" s="46">
        <v>1</v>
      </c>
      <c r="Q145" s="210">
        <v>1</v>
      </c>
      <c r="R145" s="47">
        <v>0</v>
      </c>
      <c r="S145" s="47">
        <v>0</v>
      </c>
      <c r="T145" s="47">
        <v>0</v>
      </c>
      <c r="U145" s="47">
        <v>0</v>
      </c>
      <c r="V145" s="47">
        <v>0</v>
      </c>
      <c r="W145" s="47">
        <v>0</v>
      </c>
      <c r="X145" s="47">
        <v>0</v>
      </c>
      <c r="Y145" s="2"/>
      <c r="Z145" s="2"/>
      <c r="AA145" s="2"/>
      <c r="AB145" s="2"/>
      <c r="AC145" s="2"/>
    </row>
    <row r="146" spans="1:29">
      <c r="A146" s="130"/>
      <c r="B146" s="211" t="s">
        <v>818</v>
      </c>
      <c r="C146" s="78" t="s">
        <v>790</v>
      </c>
      <c r="D146" s="50">
        <v>1</v>
      </c>
      <c r="E146" s="50">
        <v>1</v>
      </c>
      <c r="F146" s="27" t="s">
        <v>768</v>
      </c>
      <c r="G146" s="51">
        <v>0.2</v>
      </c>
      <c r="H146" s="85"/>
      <c r="I146" s="85"/>
      <c r="J146" s="86"/>
      <c r="K146" s="80"/>
      <c r="L146" s="85"/>
      <c r="M146" s="86"/>
      <c r="N146" s="86"/>
      <c r="O146" s="86"/>
      <c r="P146" s="80"/>
      <c r="Q146" s="47"/>
      <c r="R146" s="47"/>
      <c r="S146" s="47"/>
      <c r="T146" s="47"/>
      <c r="U146" s="47"/>
      <c r="V146" s="47"/>
      <c r="W146" s="47"/>
      <c r="X146" s="47"/>
      <c r="Y146" s="2"/>
      <c r="Z146" s="2"/>
      <c r="AA146" s="2"/>
      <c r="AB146" s="2"/>
      <c r="AC146" s="2"/>
    </row>
    <row r="147" spans="1:29">
      <c r="A147" s="82"/>
      <c r="B147" s="83">
        <f>G145</f>
        <v>21.75</v>
      </c>
      <c r="C147" s="78" t="s">
        <v>788</v>
      </c>
      <c r="D147" s="50">
        <v>1</v>
      </c>
      <c r="E147" s="50">
        <v>1</v>
      </c>
      <c r="F147" s="27" t="s">
        <v>695</v>
      </c>
      <c r="G147" s="51">
        <v>0.5</v>
      </c>
      <c r="H147" s="85"/>
      <c r="I147" s="85"/>
      <c r="J147" s="86"/>
      <c r="K147" s="80"/>
      <c r="L147" s="85"/>
      <c r="M147" s="86"/>
      <c r="N147" s="86"/>
      <c r="O147" s="86"/>
      <c r="P147" s="80"/>
      <c r="Q147" s="47"/>
      <c r="R147" s="47"/>
      <c r="S147" s="47"/>
      <c r="T147" s="47"/>
      <c r="U147" s="47"/>
      <c r="V147" s="47"/>
      <c r="W147" s="47"/>
      <c r="X147" s="47"/>
      <c r="Y147" s="2"/>
      <c r="Z147" s="2"/>
      <c r="AA147" s="2"/>
      <c r="AB147" s="2"/>
      <c r="AC147" s="2"/>
    </row>
    <row r="148" spans="1:29">
      <c r="A148" s="85"/>
      <c r="B148" s="86" t="s">
        <v>201</v>
      </c>
      <c r="C148" s="78" t="s">
        <v>608</v>
      </c>
      <c r="D148" s="50">
        <v>0</v>
      </c>
      <c r="E148" s="50">
        <v>6</v>
      </c>
      <c r="F148" s="56" t="s">
        <v>73</v>
      </c>
      <c r="G148" s="51">
        <v>0.2</v>
      </c>
      <c r="H148" s="85"/>
      <c r="I148" s="85"/>
      <c r="J148" s="86"/>
      <c r="K148" s="80"/>
      <c r="L148" s="85"/>
      <c r="M148" s="86"/>
      <c r="N148" s="86"/>
      <c r="O148" s="86"/>
      <c r="P148" s="80"/>
      <c r="Q148" s="47"/>
      <c r="R148" s="47"/>
      <c r="S148" s="47"/>
      <c r="T148" s="47"/>
      <c r="U148" s="47"/>
      <c r="V148" s="47"/>
      <c r="W148" s="47"/>
      <c r="X148" s="47"/>
      <c r="Y148" s="2"/>
      <c r="Z148" s="2"/>
      <c r="AA148" s="2"/>
      <c r="AB148" s="2"/>
      <c r="AC148" s="2"/>
    </row>
    <row r="149" spans="1:29">
      <c r="A149" s="85"/>
      <c r="B149" s="86"/>
      <c r="C149" s="78" t="s">
        <v>618</v>
      </c>
      <c r="D149" s="50">
        <v>0</v>
      </c>
      <c r="E149" s="50">
        <v>1</v>
      </c>
      <c r="F149" s="69" t="s">
        <v>108</v>
      </c>
      <c r="G149" s="51">
        <v>0.1</v>
      </c>
      <c r="H149" s="85"/>
      <c r="I149" s="85"/>
      <c r="J149" s="86"/>
      <c r="K149" s="80"/>
      <c r="L149" s="85"/>
      <c r="M149" s="86"/>
      <c r="N149" s="86"/>
      <c r="O149" s="86"/>
      <c r="P149" s="80"/>
      <c r="Q149" s="47"/>
      <c r="R149" s="47"/>
      <c r="S149" s="47"/>
      <c r="T149" s="47"/>
      <c r="U149" s="47"/>
      <c r="V149" s="47"/>
      <c r="W149" s="47"/>
      <c r="X149" s="47"/>
      <c r="Y149" s="2"/>
      <c r="Z149" s="2"/>
      <c r="AA149" s="2"/>
      <c r="AB149" s="2"/>
      <c r="AC149" s="2"/>
    </row>
    <row r="150" spans="1:29">
      <c r="A150" s="85"/>
      <c r="B150" s="86"/>
      <c r="C150" s="78" t="s">
        <v>110</v>
      </c>
      <c r="D150" s="50">
        <v>0</v>
      </c>
      <c r="E150" s="50">
        <v>1</v>
      </c>
      <c r="F150" s="56" t="s">
        <v>111</v>
      </c>
      <c r="G150" s="51">
        <v>8</v>
      </c>
      <c r="H150" s="85"/>
      <c r="I150" s="85"/>
      <c r="J150" s="86"/>
      <c r="K150" s="80"/>
      <c r="L150" s="85"/>
      <c r="M150" s="86"/>
      <c r="N150" s="86"/>
      <c r="O150" s="86"/>
      <c r="P150" s="80"/>
      <c r="Q150" s="47"/>
      <c r="R150" s="47"/>
      <c r="S150" s="47"/>
      <c r="T150" s="47"/>
      <c r="U150" s="47"/>
      <c r="V150" s="47"/>
      <c r="W150" s="47"/>
      <c r="X150" s="47"/>
      <c r="Y150" s="2"/>
      <c r="Z150" s="2"/>
      <c r="AA150" s="2"/>
      <c r="AB150" s="2"/>
      <c r="AC150" s="2"/>
    </row>
    <row r="151" spans="1:29">
      <c r="A151" s="85"/>
      <c r="B151" s="86"/>
      <c r="C151" s="78" t="s">
        <v>206</v>
      </c>
      <c r="D151" s="50">
        <v>0</v>
      </c>
      <c r="E151" s="50">
        <v>1</v>
      </c>
      <c r="F151" s="56" t="s">
        <v>207</v>
      </c>
      <c r="G151" s="51">
        <v>5.35</v>
      </c>
      <c r="H151" s="85"/>
      <c r="I151" s="85"/>
      <c r="J151" s="86"/>
      <c r="K151" s="80"/>
      <c r="L151" s="85"/>
      <c r="M151" s="86"/>
      <c r="N151" s="86"/>
      <c r="O151" s="86"/>
      <c r="P151" s="80"/>
      <c r="Q151" s="47"/>
      <c r="R151" s="47"/>
      <c r="S151" s="47"/>
      <c r="T151" s="47"/>
      <c r="U151" s="47"/>
      <c r="V151" s="47"/>
      <c r="W151" s="47"/>
      <c r="X151" s="47"/>
      <c r="Y151" s="2"/>
      <c r="Z151" s="2"/>
      <c r="AA151" s="2"/>
      <c r="AB151" s="2"/>
      <c r="AC151" s="2"/>
    </row>
    <row r="152" spans="1:29">
      <c r="A152" s="85"/>
      <c r="B152" s="86"/>
      <c r="C152" s="78" t="s">
        <v>112</v>
      </c>
      <c r="D152" s="50">
        <v>0</v>
      </c>
      <c r="E152" s="50">
        <v>6</v>
      </c>
      <c r="F152" s="56" t="s">
        <v>113</v>
      </c>
      <c r="G152" s="51">
        <v>0.6</v>
      </c>
      <c r="H152" s="85"/>
      <c r="I152" s="85"/>
      <c r="J152" s="86"/>
      <c r="K152" s="80"/>
      <c r="L152" s="85"/>
      <c r="M152" s="86"/>
      <c r="N152" s="86"/>
      <c r="O152" s="86"/>
      <c r="P152" s="80"/>
      <c r="Q152" s="47"/>
      <c r="R152" s="47"/>
      <c r="S152" s="47"/>
      <c r="T152" s="47"/>
      <c r="U152" s="47"/>
      <c r="V152" s="47"/>
      <c r="W152" s="47"/>
      <c r="X152" s="47"/>
      <c r="Y152" s="2"/>
      <c r="Z152" s="2"/>
      <c r="AA152" s="2"/>
      <c r="AB152" s="2"/>
      <c r="AC152" s="2"/>
    </row>
    <row r="153" spans="1:29" ht="16" thickBot="1">
      <c r="A153" s="85"/>
      <c r="B153" s="68"/>
      <c r="C153" s="64" t="s">
        <v>114</v>
      </c>
      <c r="D153" s="65">
        <v>0</v>
      </c>
      <c r="E153" s="65">
        <v>1</v>
      </c>
      <c r="F153" s="66" t="s">
        <v>115</v>
      </c>
      <c r="G153" s="67">
        <v>2.8</v>
      </c>
      <c r="H153" s="85"/>
      <c r="I153" s="85"/>
      <c r="J153" s="86"/>
      <c r="K153" s="80"/>
      <c r="L153" s="85"/>
      <c r="M153" s="86"/>
      <c r="N153" s="86"/>
      <c r="O153" s="86"/>
      <c r="P153" s="80"/>
      <c r="Q153" s="47"/>
      <c r="R153" s="47"/>
      <c r="S153" s="47"/>
      <c r="T153" s="47"/>
      <c r="U153" s="47"/>
      <c r="V153" s="47"/>
      <c r="W153" s="47"/>
      <c r="X153" s="47"/>
      <c r="Y153" s="2"/>
      <c r="Z153" s="2"/>
      <c r="AA153" s="2"/>
      <c r="AB153" s="2"/>
      <c r="AC153" s="2"/>
    </row>
    <row r="154" spans="1:29">
      <c r="A154" s="91">
        <v>26</v>
      </c>
      <c r="B154" s="12" t="s">
        <v>208</v>
      </c>
      <c r="C154" s="14"/>
      <c r="D154" s="14"/>
      <c r="E154" s="14"/>
      <c r="F154" s="14"/>
      <c r="G154" s="15">
        <f>E155*G155+E156*G156+E157*G157</f>
        <v>0.3</v>
      </c>
      <c r="H154" s="45">
        <v>1</v>
      </c>
      <c r="I154" s="45">
        <v>1</v>
      </c>
      <c r="J154" s="45">
        <v>2</v>
      </c>
      <c r="K154" s="46">
        <v>1</v>
      </c>
      <c r="L154" s="85">
        <v>2</v>
      </c>
      <c r="M154" s="86">
        <v>1</v>
      </c>
      <c r="N154" s="86">
        <v>0</v>
      </c>
      <c r="O154" s="45">
        <v>0</v>
      </c>
      <c r="P154" s="46">
        <v>0</v>
      </c>
      <c r="Q154" s="210">
        <v>0</v>
      </c>
      <c r="R154" s="47">
        <v>2</v>
      </c>
      <c r="S154" s="47">
        <v>0</v>
      </c>
      <c r="T154" s="47">
        <v>1</v>
      </c>
      <c r="U154" s="47">
        <v>1</v>
      </c>
      <c r="V154" s="47">
        <v>0</v>
      </c>
      <c r="W154" s="47">
        <v>0</v>
      </c>
      <c r="X154" s="47">
        <v>2</v>
      </c>
      <c r="Y154" s="2"/>
      <c r="Z154" s="2"/>
      <c r="AA154" s="2"/>
      <c r="AB154" s="2"/>
      <c r="AC154" s="2"/>
    </row>
    <row r="155" spans="1:29">
      <c r="A155" s="130"/>
      <c r="B155" s="49" t="s">
        <v>819</v>
      </c>
      <c r="C155" s="78" t="s">
        <v>791</v>
      </c>
      <c r="D155" s="50"/>
      <c r="E155" s="50">
        <v>1</v>
      </c>
      <c r="F155" s="78" t="s">
        <v>639</v>
      </c>
      <c r="G155" s="51">
        <v>0</v>
      </c>
      <c r="H155" s="85"/>
      <c r="I155" s="85"/>
      <c r="J155" s="86"/>
      <c r="K155" s="80"/>
      <c r="L155" s="85"/>
      <c r="M155" s="86"/>
      <c r="N155" s="86"/>
      <c r="O155" s="86"/>
      <c r="P155" s="80"/>
      <c r="Q155" s="47"/>
      <c r="R155" s="47"/>
      <c r="S155" s="47"/>
      <c r="T155" s="47"/>
      <c r="U155" s="47"/>
      <c r="V155" s="47"/>
      <c r="W155" s="47"/>
      <c r="X155" s="47"/>
      <c r="Y155" s="2"/>
      <c r="Z155" s="2"/>
      <c r="AA155" s="2"/>
      <c r="AB155" s="2"/>
      <c r="AC155" s="2"/>
    </row>
    <row r="156" spans="1:29">
      <c r="A156" s="82"/>
      <c r="B156" s="83">
        <f>G154</f>
        <v>0.3</v>
      </c>
      <c r="C156" s="78" t="s">
        <v>696</v>
      </c>
      <c r="D156" s="50">
        <v>1</v>
      </c>
      <c r="E156" s="50">
        <v>1</v>
      </c>
      <c r="F156" s="27" t="s">
        <v>698</v>
      </c>
      <c r="G156" s="51">
        <v>0.3</v>
      </c>
      <c r="H156" s="85"/>
      <c r="I156" s="85"/>
      <c r="J156" s="86"/>
      <c r="K156" s="80"/>
      <c r="L156" s="85"/>
      <c r="M156" s="86"/>
      <c r="N156" s="86"/>
      <c r="O156" s="86"/>
      <c r="P156" s="80"/>
      <c r="Q156" s="47"/>
      <c r="R156" s="47"/>
      <c r="S156" s="47"/>
      <c r="T156" s="47"/>
      <c r="U156" s="47"/>
      <c r="V156" s="47"/>
      <c r="W156" s="47"/>
      <c r="X156" s="47"/>
      <c r="Y156" s="2"/>
      <c r="Z156" s="2"/>
      <c r="AA156" s="2"/>
      <c r="AB156" s="2"/>
      <c r="AC156" s="2"/>
    </row>
    <row r="157" spans="1:29" ht="16" thickBot="1">
      <c r="A157" s="85"/>
      <c r="B157" s="68" t="s">
        <v>778</v>
      </c>
      <c r="C157" s="64" t="s">
        <v>757</v>
      </c>
      <c r="D157" s="65">
        <v>1</v>
      </c>
      <c r="E157" s="65">
        <v>1</v>
      </c>
      <c r="F157" s="76" t="s">
        <v>697</v>
      </c>
      <c r="G157" s="67">
        <v>0</v>
      </c>
      <c r="H157" s="85"/>
      <c r="I157" s="85"/>
      <c r="J157" s="86"/>
      <c r="K157" s="80"/>
      <c r="L157" s="85"/>
      <c r="M157" s="86"/>
      <c r="N157" s="86"/>
      <c r="O157" s="86"/>
      <c r="P157" s="80"/>
      <c r="Q157" s="47"/>
      <c r="R157" s="47"/>
      <c r="S157" s="47"/>
      <c r="T157" s="47"/>
      <c r="U157" s="47"/>
      <c r="V157" s="47"/>
      <c r="W157" s="47"/>
      <c r="X157" s="47"/>
      <c r="Y157" s="2"/>
      <c r="Z157" s="2"/>
      <c r="AA157" s="2"/>
      <c r="AB157" s="2"/>
      <c r="AC157" s="2"/>
    </row>
    <row r="158" spans="1:29">
      <c r="A158" s="91">
        <v>27</v>
      </c>
      <c r="B158" s="12" t="s">
        <v>215</v>
      </c>
      <c r="C158" s="14"/>
      <c r="D158" s="14"/>
      <c r="E158" s="14"/>
      <c r="F158" s="14"/>
      <c r="G158" s="15">
        <f>E159*G159+E160*G160</f>
        <v>1</v>
      </c>
      <c r="H158" s="45">
        <v>0</v>
      </c>
      <c r="I158" s="45">
        <v>0</v>
      </c>
      <c r="J158" s="45">
        <v>1</v>
      </c>
      <c r="K158" s="46">
        <v>1</v>
      </c>
      <c r="L158" s="85">
        <v>1</v>
      </c>
      <c r="M158" s="86">
        <v>0</v>
      </c>
      <c r="N158" s="86">
        <v>0</v>
      </c>
      <c r="O158" s="45">
        <v>0</v>
      </c>
      <c r="P158" s="46">
        <v>0</v>
      </c>
      <c r="Q158" s="210">
        <v>0</v>
      </c>
      <c r="R158" s="47">
        <v>0</v>
      </c>
      <c r="S158" s="47">
        <v>0</v>
      </c>
      <c r="T158" s="47">
        <v>0</v>
      </c>
      <c r="U158" s="47">
        <v>0</v>
      </c>
      <c r="V158" s="47">
        <v>0</v>
      </c>
      <c r="W158" s="47">
        <v>0</v>
      </c>
      <c r="X158" s="47">
        <v>0</v>
      </c>
      <c r="Y158" s="2"/>
      <c r="Z158" s="2"/>
      <c r="AA158" s="2"/>
      <c r="AB158" s="2"/>
      <c r="AC158" s="2"/>
    </row>
    <row r="159" spans="1:29">
      <c r="A159" s="130"/>
      <c r="B159" s="211" t="s">
        <v>824</v>
      </c>
      <c r="C159" s="78" t="s">
        <v>756</v>
      </c>
      <c r="D159" s="50">
        <v>1</v>
      </c>
      <c r="E159" s="50">
        <v>1</v>
      </c>
      <c r="F159" s="53" t="s">
        <v>699</v>
      </c>
      <c r="G159" s="51">
        <v>0.2</v>
      </c>
      <c r="H159" s="85"/>
      <c r="I159" s="85"/>
      <c r="J159" s="86"/>
      <c r="K159" s="80"/>
      <c r="L159" s="85"/>
      <c r="M159" s="86"/>
      <c r="N159" s="86"/>
      <c r="O159" s="86"/>
      <c r="P159" s="80"/>
      <c r="Q159" s="47"/>
      <c r="R159" s="47"/>
      <c r="S159" s="47"/>
      <c r="T159" s="47"/>
      <c r="U159" s="47"/>
      <c r="V159" s="47"/>
      <c r="W159" s="47"/>
      <c r="X159" s="47"/>
      <c r="Y159" s="2"/>
      <c r="Z159" s="2"/>
      <c r="AA159" s="2"/>
      <c r="AB159" s="2"/>
      <c r="AC159" s="2"/>
    </row>
    <row r="160" spans="1:29" ht="16" thickBot="1">
      <c r="A160" s="82"/>
      <c r="B160" s="83">
        <f>G158</f>
        <v>1</v>
      </c>
      <c r="C160" s="64" t="s">
        <v>608</v>
      </c>
      <c r="D160" s="65">
        <v>0</v>
      </c>
      <c r="E160" s="65">
        <v>4</v>
      </c>
      <c r="F160" s="66" t="s">
        <v>73</v>
      </c>
      <c r="G160" s="67">
        <v>0.2</v>
      </c>
      <c r="H160" s="85"/>
      <c r="I160" s="85"/>
      <c r="J160" s="86"/>
      <c r="K160" s="80"/>
      <c r="L160" s="85"/>
      <c r="M160" s="86"/>
      <c r="N160" s="86"/>
      <c r="O160" s="86"/>
      <c r="P160" s="80"/>
      <c r="Q160" s="47"/>
      <c r="R160" s="47"/>
      <c r="S160" s="47"/>
      <c r="T160" s="47"/>
      <c r="U160" s="47"/>
      <c r="V160" s="47"/>
      <c r="W160" s="47"/>
      <c r="X160" s="47"/>
      <c r="Y160" s="2"/>
      <c r="Z160" s="2"/>
      <c r="AA160" s="2"/>
      <c r="AB160" s="2"/>
      <c r="AC160" s="2"/>
    </row>
    <row r="161" spans="1:29" ht="16" thickBot="1">
      <c r="A161" s="85"/>
      <c r="B161" s="68" t="s">
        <v>218</v>
      </c>
      <c r="H161" s="85"/>
      <c r="I161" s="85"/>
      <c r="J161" s="86"/>
      <c r="K161" s="80"/>
      <c r="L161" s="85"/>
      <c r="M161" s="86"/>
      <c r="N161" s="86"/>
      <c r="O161" s="86"/>
      <c r="P161" s="80"/>
      <c r="Q161" s="47"/>
      <c r="R161" s="47"/>
      <c r="S161" s="47"/>
      <c r="T161" s="47"/>
      <c r="U161" s="47"/>
      <c r="V161" s="47"/>
      <c r="W161" s="47"/>
      <c r="X161" s="47"/>
      <c r="Y161" s="2"/>
      <c r="Z161" s="2"/>
      <c r="AA161" s="2"/>
      <c r="AB161" s="2"/>
      <c r="AC161" s="2"/>
    </row>
    <row r="162" spans="1:29">
      <c r="A162" s="91">
        <v>28</v>
      </c>
      <c r="B162" s="12" t="s">
        <v>234</v>
      </c>
      <c r="C162" s="14"/>
      <c r="D162" s="14"/>
      <c r="E162" s="14"/>
      <c r="F162" s="14"/>
      <c r="G162" s="15">
        <f>E163*G163+E164*G164+E165*G165+E166*G166+E167*G167+E168*G168+E169*G169+E170*G170+E171*G171</f>
        <v>29.5</v>
      </c>
      <c r="H162" s="45">
        <v>1</v>
      </c>
      <c r="I162" s="45">
        <v>1</v>
      </c>
      <c r="J162" s="45">
        <v>0</v>
      </c>
      <c r="K162" s="46">
        <v>1</v>
      </c>
      <c r="L162" s="85">
        <v>0</v>
      </c>
      <c r="M162" s="86">
        <v>0</v>
      </c>
      <c r="N162" s="86">
        <v>0</v>
      </c>
      <c r="O162" s="86">
        <v>0</v>
      </c>
      <c r="P162" s="80">
        <v>0</v>
      </c>
      <c r="Q162" s="47">
        <v>0</v>
      </c>
      <c r="R162" s="47">
        <v>0</v>
      </c>
      <c r="S162" s="47">
        <v>0</v>
      </c>
      <c r="T162" s="47">
        <v>0</v>
      </c>
      <c r="U162" s="47">
        <v>1</v>
      </c>
      <c r="V162" s="47">
        <v>0</v>
      </c>
      <c r="W162" s="47">
        <v>0</v>
      </c>
      <c r="X162" s="47">
        <v>0</v>
      </c>
      <c r="Y162" s="2"/>
      <c r="Z162" s="2"/>
      <c r="AA162" s="2"/>
      <c r="AB162" s="2"/>
      <c r="AC162" s="2"/>
    </row>
    <row r="163" spans="1:29">
      <c r="A163" s="130"/>
      <c r="B163" s="49" t="s">
        <v>820</v>
      </c>
      <c r="C163" s="78" t="s">
        <v>791</v>
      </c>
      <c r="D163" s="50"/>
      <c r="E163" s="50">
        <v>1</v>
      </c>
      <c r="F163" s="78" t="s">
        <v>639</v>
      </c>
      <c r="G163" s="51">
        <v>0</v>
      </c>
      <c r="H163" s="85"/>
      <c r="I163" s="85"/>
      <c r="J163" s="86"/>
      <c r="K163" s="80"/>
      <c r="L163" s="85"/>
      <c r="M163" s="86"/>
      <c r="N163" s="86"/>
      <c r="O163" s="86"/>
      <c r="P163" s="80"/>
      <c r="Q163" s="47"/>
      <c r="R163" s="47"/>
      <c r="S163" s="47"/>
      <c r="T163" s="47"/>
      <c r="U163" s="47"/>
      <c r="V163" s="47"/>
      <c r="W163" s="47"/>
      <c r="X163" s="47"/>
      <c r="Y163" s="2"/>
      <c r="Z163" s="2"/>
      <c r="AA163" s="2"/>
      <c r="AB163" s="2"/>
      <c r="AC163" s="2"/>
    </row>
    <row r="164" spans="1:29">
      <c r="A164" s="82"/>
      <c r="B164" s="83">
        <f>G162</f>
        <v>29.5</v>
      </c>
      <c r="C164" s="78" t="s">
        <v>700</v>
      </c>
      <c r="D164" s="50">
        <v>1</v>
      </c>
      <c r="E164" s="50">
        <v>1</v>
      </c>
      <c r="F164" s="193" t="s">
        <v>703</v>
      </c>
      <c r="G164" s="51">
        <v>0.3</v>
      </c>
      <c r="H164" s="85"/>
      <c r="I164" s="85"/>
      <c r="J164" s="86"/>
      <c r="K164" s="80"/>
      <c r="L164" s="85"/>
      <c r="M164" s="86"/>
      <c r="N164" s="86"/>
      <c r="O164" s="86"/>
      <c r="P164" s="80"/>
      <c r="Q164" s="47"/>
      <c r="R164" s="47"/>
      <c r="S164" s="47"/>
      <c r="T164" s="47"/>
      <c r="U164" s="47"/>
      <c r="V164" s="47"/>
      <c r="W164" s="47"/>
      <c r="X164" s="47"/>
      <c r="Y164" s="2"/>
      <c r="Z164" s="2"/>
      <c r="AA164" s="2"/>
      <c r="AB164" s="2"/>
      <c r="AC164" s="2"/>
    </row>
    <row r="165" spans="1:29">
      <c r="A165" s="85"/>
      <c r="B165" s="86" t="s">
        <v>236</v>
      </c>
      <c r="C165" s="78" t="s">
        <v>755</v>
      </c>
      <c r="D165" s="50">
        <v>1</v>
      </c>
      <c r="E165" s="50">
        <v>1</v>
      </c>
      <c r="F165" s="193" t="s">
        <v>702</v>
      </c>
      <c r="G165" s="51">
        <v>0.6</v>
      </c>
      <c r="H165" s="85"/>
      <c r="I165" s="85"/>
      <c r="J165" s="86"/>
      <c r="K165" s="80"/>
      <c r="L165" s="85"/>
      <c r="M165" s="86"/>
      <c r="N165" s="86"/>
      <c r="O165" s="86"/>
      <c r="P165" s="80"/>
      <c r="Q165" s="47"/>
      <c r="R165" s="47"/>
      <c r="S165" s="47"/>
      <c r="T165" s="47"/>
      <c r="U165" s="47"/>
      <c r="V165" s="47"/>
      <c r="W165" s="47"/>
      <c r="X165" s="47"/>
      <c r="Y165" s="2"/>
      <c r="Z165" s="2"/>
      <c r="AA165" s="2"/>
      <c r="AB165" s="2"/>
      <c r="AC165" s="2"/>
    </row>
    <row r="166" spans="1:29">
      <c r="A166" s="85"/>
      <c r="B166" s="86"/>
      <c r="C166" s="78" t="s">
        <v>754</v>
      </c>
      <c r="D166" s="50">
        <v>1</v>
      </c>
      <c r="E166" s="50">
        <v>1</v>
      </c>
      <c r="F166" s="193" t="s">
        <v>701</v>
      </c>
      <c r="G166" s="51">
        <v>0.1</v>
      </c>
      <c r="H166" s="85"/>
      <c r="I166" s="85"/>
      <c r="J166" s="86"/>
      <c r="K166" s="80"/>
      <c r="L166" s="85"/>
      <c r="M166" s="86"/>
      <c r="N166" s="86"/>
      <c r="O166" s="86"/>
      <c r="P166" s="80"/>
      <c r="Q166" s="47"/>
      <c r="R166" s="47"/>
      <c r="S166" s="47"/>
      <c r="T166" s="47"/>
      <c r="U166" s="47"/>
      <c r="V166" s="47"/>
      <c r="W166" s="47"/>
      <c r="X166" s="47"/>
      <c r="Y166" s="2"/>
      <c r="Z166" s="2"/>
      <c r="AA166" s="2"/>
      <c r="AB166" s="2"/>
      <c r="AC166" s="2"/>
    </row>
    <row r="167" spans="1:29">
      <c r="A167" s="85"/>
      <c r="B167" s="86"/>
      <c r="C167" s="78" t="s">
        <v>619</v>
      </c>
      <c r="D167" s="50">
        <v>0</v>
      </c>
      <c r="E167" s="50">
        <v>1</v>
      </c>
      <c r="F167" s="56" t="s">
        <v>165</v>
      </c>
      <c r="G167" s="51">
        <v>15.4</v>
      </c>
      <c r="H167" s="85"/>
      <c r="I167" s="85"/>
      <c r="J167" s="86"/>
      <c r="K167" s="80"/>
      <c r="L167" s="85"/>
      <c r="M167" s="86"/>
      <c r="N167" s="86"/>
      <c r="O167" s="86"/>
      <c r="P167" s="80"/>
      <c r="Q167" s="47"/>
      <c r="R167" s="47"/>
      <c r="S167" s="47"/>
      <c r="T167" s="47"/>
      <c r="U167" s="47"/>
      <c r="V167" s="47"/>
      <c r="W167" s="47"/>
      <c r="X167" s="47"/>
      <c r="Y167" s="2"/>
      <c r="Z167" s="2"/>
      <c r="AA167" s="2"/>
      <c r="AB167" s="2"/>
      <c r="AC167" s="2"/>
    </row>
    <row r="168" spans="1:29">
      <c r="A168" s="85"/>
      <c r="B168" s="86"/>
      <c r="C168" s="78" t="s">
        <v>608</v>
      </c>
      <c r="D168" s="50">
        <v>0</v>
      </c>
      <c r="E168" s="50">
        <v>20</v>
      </c>
      <c r="F168" s="56" t="s">
        <v>73</v>
      </c>
      <c r="G168" s="51">
        <v>0.6</v>
      </c>
      <c r="H168" s="85"/>
      <c r="I168" s="85"/>
      <c r="J168" s="86"/>
      <c r="K168" s="80"/>
      <c r="L168" s="85"/>
      <c r="M168" s="86"/>
      <c r="N168" s="86"/>
      <c r="O168" s="86"/>
      <c r="P168" s="80"/>
      <c r="Q168" s="47"/>
      <c r="R168" s="47"/>
      <c r="S168" s="47"/>
      <c r="T168" s="47"/>
      <c r="U168" s="47"/>
      <c r="V168" s="47"/>
      <c r="W168" s="47"/>
      <c r="X168" s="47"/>
      <c r="Y168" s="2"/>
      <c r="Z168" s="2"/>
      <c r="AA168" s="2"/>
      <c r="AB168" s="2"/>
      <c r="AC168" s="2"/>
    </row>
    <row r="169" spans="1:29">
      <c r="A169" s="85"/>
      <c r="B169" s="86"/>
      <c r="C169" s="78" t="s">
        <v>620</v>
      </c>
      <c r="D169" s="50">
        <v>0</v>
      </c>
      <c r="E169" s="50">
        <v>3</v>
      </c>
      <c r="F169" s="56" t="s">
        <v>74</v>
      </c>
      <c r="G169" s="51">
        <v>0.2</v>
      </c>
      <c r="H169" s="85"/>
      <c r="I169" s="85"/>
      <c r="J169" s="86"/>
      <c r="K169" s="80"/>
      <c r="L169" s="85"/>
      <c r="M169" s="86"/>
      <c r="N169" s="86"/>
      <c r="O169" s="86"/>
      <c r="P169" s="80"/>
      <c r="Q169" s="47"/>
      <c r="R169" s="47"/>
      <c r="S169" s="47"/>
      <c r="T169" s="47"/>
      <c r="U169" s="47"/>
      <c r="V169" s="47"/>
      <c r="W169" s="47"/>
      <c r="X169" s="47"/>
      <c r="Y169" s="2"/>
      <c r="Z169" s="2"/>
      <c r="AA169" s="2"/>
      <c r="AB169" s="2"/>
      <c r="AC169" s="2"/>
    </row>
    <row r="170" spans="1:29">
      <c r="A170" s="85"/>
      <c r="B170" s="86"/>
      <c r="C170" s="78" t="s">
        <v>621</v>
      </c>
      <c r="D170" s="50">
        <v>0</v>
      </c>
      <c r="E170" s="50">
        <v>1</v>
      </c>
      <c r="F170" s="69" t="s">
        <v>108</v>
      </c>
      <c r="G170" s="51">
        <v>0.1</v>
      </c>
      <c r="H170" s="85"/>
      <c r="I170" s="85"/>
      <c r="J170" s="86"/>
      <c r="K170" s="80"/>
      <c r="L170" s="85"/>
      <c r="M170" s="86"/>
      <c r="N170" s="86"/>
      <c r="O170" s="86"/>
      <c r="P170" s="80"/>
      <c r="Q170" s="47"/>
      <c r="R170" s="47"/>
      <c r="S170" s="47"/>
      <c r="T170" s="47"/>
      <c r="U170" s="47"/>
      <c r="V170" s="47"/>
      <c r="W170" s="47"/>
      <c r="X170" s="47"/>
      <c r="Y170" s="2"/>
      <c r="Z170" s="2"/>
      <c r="AA170" s="2"/>
      <c r="AB170" s="2"/>
      <c r="AC170" s="2"/>
    </row>
    <row r="171" spans="1:29" ht="16" thickBot="1">
      <c r="A171" s="85"/>
      <c r="B171" s="68"/>
      <c r="C171" s="64" t="s">
        <v>613</v>
      </c>
      <c r="D171" s="65">
        <v>0</v>
      </c>
      <c r="E171" s="65">
        <v>2</v>
      </c>
      <c r="F171" s="66" t="s">
        <v>141</v>
      </c>
      <c r="G171" s="67">
        <v>0.2</v>
      </c>
      <c r="H171" s="85"/>
      <c r="I171" s="85"/>
      <c r="J171" s="86"/>
      <c r="K171" s="80"/>
      <c r="L171" s="85"/>
      <c r="M171" s="86"/>
      <c r="N171" s="86"/>
      <c r="O171" s="86"/>
      <c r="P171" s="80"/>
      <c r="Q171" s="47"/>
      <c r="R171" s="47"/>
      <c r="S171" s="47"/>
      <c r="T171" s="47"/>
      <c r="U171" s="47"/>
      <c r="V171" s="47"/>
      <c r="W171" s="47"/>
      <c r="X171" s="47"/>
      <c r="Y171" s="2"/>
      <c r="Z171" s="2"/>
      <c r="AA171" s="2"/>
      <c r="AB171" s="2"/>
      <c r="AC171" s="2"/>
    </row>
    <row r="172" spans="1:29">
      <c r="A172" s="91">
        <v>29</v>
      </c>
      <c r="B172" s="12" t="s">
        <v>823</v>
      </c>
      <c r="C172" s="14"/>
      <c r="D172" s="14"/>
      <c r="E172" s="14"/>
      <c r="F172" s="14"/>
      <c r="G172" s="15">
        <f>E173*G173+E174*G174+E175*G175+E176*G176+E177*G177+E178*G178+E179*G179+E180*G180+E181*G181+E182*G182+E183*G183+E184*G184</f>
        <v>37.75</v>
      </c>
      <c r="H172" s="45">
        <v>0</v>
      </c>
      <c r="I172" s="45">
        <v>0</v>
      </c>
      <c r="J172" s="45">
        <v>0</v>
      </c>
      <c r="K172" s="46">
        <v>0</v>
      </c>
      <c r="L172" s="85">
        <v>0</v>
      </c>
      <c r="M172" s="86">
        <v>0</v>
      </c>
      <c r="N172" s="86">
        <v>0</v>
      </c>
      <c r="O172" s="86">
        <v>1</v>
      </c>
      <c r="P172" s="80">
        <v>0</v>
      </c>
      <c r="Q172" s="47">
        <v>0</v>
      </c>
      <c r="R172" s="47">
        <v>0</v>
      </c>
      <c r="S172" s="47">
        <v>0</v>
      </c>
      <c r="T172" s="47">
        <v>0</v>
      </c>
      <c r="U172" s="47">
        <v>0</v>
      </c>
      <c r="V172" s="47">
        <v>0</v>
      </c>
      <c r="W172" s="47">
        <v>1</v>
      </c>
      <c r="X172" s="47">
        <v>0</v>
      </c>
      <c r="Y172" s="2"/>
      <c r="Z172" s="2"/>
      <c r="AA172" s="2"/>
      <c r="AB172" s="2"/>
      <c r="AC172" s="2"/>
    </row>
    <row r="173" spans="1:29">
      <c r="A173" s="130"/>
      <c r="B173" s="49" t="s">
        <v>821</v>
      </c>
      <c r="C173" s="78" t="s">
        <v>791</v>
      </c>
      <c r="D173" s="50"/>
      <c r="E173" s="50">
        <v>2</v>
      </c>
      <c r="F173" s="78" t="s">
        <v>639</v>
      </c>
      <c r="G173" s="51">
        <v>0</v>
      </c>
      <c r="H173" s="85"/>
      <c r="I173" s="85"/>
      <c r="J173" s="86"/>
      <c r="K173" s="80"/>
      <c r="L173" s="85"/>
      <c r="M173" s="86"/>
      <c r="N173" s="86"/>
      <c r="O173" s="86"/>
      <c r="P173" s="80"/>
      <c r="Q173" s="47"/>
      <c r="R173" s="47"/>
      <c r="S173" s="47"/>
      <c r="T173" s="47"/>
      <c r="U173" s="47"/>
      <c r="V173" s="47"/>
      <c r="W173" s="47"/>
      <c r="X173" s="47"/>
      <c r="Y173" s="2"/>
      <c r="Z173" s="2"/>
      <c r="AA173" s="2"/>
      <c r="AB173" s="2"/>
      <c r="AC173" s="2"/>
    </row>
    <row r="174" spans="1:29">
      <c r="A174" s="82"/>
      <c r="B174" s="83">
        <f>G172</f>
        <v>37.75</v>
      </c>
      <c r="C174" s="78" t="s">
        <v>732</v>
      </c>
      <c r="D174" s="50">
        <v>1</v>
      </c>
      <c r="E174" s="50">
        <v>1</v>
      </c>
      <c r="F174" s="193" t="s">
        <v>733</v>
      </c>
      <c r="G174" s="51">
        <v>0.8</v>
      </c>
      <c r="H174" s="85"/>
      <c r="I174" s="85"/>
      <c r="J174" s="86"/>
      <c r="K174" s="80"/>
      <c r="L174" s="85"/>
      <c r="M174" s="86"/>
      <c r="N174" s="86"/>
      <c r="O174" s="86"/>
      <c r="P174" s="80"/>
      <c r="Q174" s="47"/>
      <c r="R174" s="47"/>
      <c r="S174" s="47"/>
      <c r="T174" s="47"/>
      <c r="U174" s="47"/>
      <c r="V174" s="47"/>
      <c r="W174" s="47"/>
      <c r="X174" s="47"/>
      <c r="Y174" s="2"/>
      <c r="Z174" s="2"/>
      <c r="AA174" s="2"/>
      <c r="AB174" s="2"/>
      <c r="AC174" s="2"/>
    </row>
    <row r="175" spans="1:29">
      <c r="A175" s="85"/>
      <c r="B175" s="86" t="s">
        <v>236</v>
      </c>
      <c r="C175" s="78" t="s">
        <v>788</v>
      </c>
      <c r="D175" s="50">
        <v>1</v>
      </c>
      <c r="E175" s="50">
        <v>1</v>
      </c>
      <c r="F175" s="27" t="s">
        <v>695</v>
      </c>
      <c r="G175" s="51">
        <v>0.1</v>
      </c>
      <c r="H175" s="85"/>
      <c r="I175" s="85"/>
      <c r="J175" s="86"/>
      <c r="K175" s="80"/>
      <c r="L175" s="85"/>
      <c r="M175" s="86"/>
      <c r="N175" s="86"/>
      <c r="O175" s="86"/>
      <c r="P175" s="80"/>
      <c r="Q175" s="47"/>
      <c r="R175" s="47"/>
      <c r="S175" s="47"/>
      <c r="T175" s="47"/>
      <c r="U175" s="47"/>
      <c r="V175" s="47"/>
      <c r="W175" s="47"/>
      <c r="X175" s="47"/>
      <c r="Y175" s="2"/>
      <c r="Z175" s="2"/>
      <c r="AA175" s="2"/>
      <c r="AB175" s="2"/>
      <c r="AC175" s="2"/>
    </row>
    <row r="176" spans="1:29">
      <c r="A176" s="85"/>
      <c r="B176" s="86"/>
      <c r="C176" s="78" t="s">
        <v>753</v>
      </c>
      <c r="D176" s="50">
        <v>1</v>
      </c>
      <c r="E176" s="50">
        <v>1</v>
      </c>
      <c r="F176" s="193" t="s">
        <v>734</v>
      </c>
      <c r="G176" s="51">
        <v>0.3</v>
      </c>
      <c r="H176" s="85"/>
      <c r="I176" s="85"/>
      <c r="J176" s="86"/>
      <c r="K176" s="80"/>
      <c r="L176" s="85"/>
      <c r="M176" s="86"/>
      <c r="N176" s="86"/>
      <c r="O176" s="86"/>
      <c r="P176" s="80"/>
      <c r="Q176" s="47"/>
      <c r="R176" s="47"/>
      <c r="S176" s="47"/>
      <c r="T176" s="47"/>
      <c r="U176" s="47"/>
      <c r="V176" s="47"/>
      <c r="W176" s="47"/>
      <c r="X176" s="47"/>
      <c r="Y176" s="2"/>
      <c r="Z176" s="2"/>
      <c r="AA176" s="2"/>
      <c r="AB176" s="2"/>
      <c r="AC176" s="2"/>
    </row>
    <row r="177" spans="1:29">
      <c r="A177" s="85"/>
      <c r="B177" s="86"/>
      <c r="C177" s="78" t="s">
        <v>619</v>
      </c>
      <c r="D177" s="50">
        <v>0</v>
      </c>
      <c r="E177" s="50">
        <v>1</v>
      </c>
      <c r="F177" s="56" t="s">
        <v>165</v>
      </c>
      <c r="G177" s="51">
        <v>15.4</v>
      </c>
      <c r="H177" s="85"/>
      <c r="I177" s="85"/>
      <c r="J177" s="86"/>
      <c r="K177" s="80"/>
      <c r="L177" s="85"/>
      <c r="M177" s="86"/>
      <c r="N177" s="86"/>
      <c r="O177" s="86"/>
      <c r="P177" s="80"/>
      <c r="Q177" s="47"/>
      <c r="R177" s="47"/>
      <c r="S177" s="47"/>
      <c r="T177" s="47"/>
      <c r="U177" s="47"/>
      <c r="V177" s="47"/>
      <c r="W177" s="47"/>
      <c r="X177" s="47"/>
      <c r="Y177" s="2"/>
      <c r="Z177" s="2"/>
      <c r="AA177" s="2"/>
      <c r="AB177" s="2"/>
      <c r="AC177" s="2"/>
    </row>
    <row r="178" spans="1:29">
      <c r="A178" s="85"/>
      <c r="B178" s="86"/>
      <c r="C178" s="78" t="s">
        <v>608</v>
      </c>
      <c r="D178" s="50">
        <v>0</v>
      </c>
      <c r="E178" s="50">
        <v>2</v>
      </c>
      <c r="F178" s="56" t="s">
        <v>73</v>
      </c>
      <c r="G178" s="51">
        <v>0.6</v>
      </c>
      <c r="H178" s="85"/>
      <c r="I178" s="85"/>
      <c r="J178" s="86"/>
      <c r="K178" s="80"/>
      <c r="L178" s="85"/>
      <c r="M178" s="86"/>
      <c r="N178" s="86"/>
      <c r="O178" s="86"/>
      <c r="P178" s="80"/>
      <c r="Q178" s="47"/>
      <c r="R178" s="47"/>
      <c r="S178" s="47"/>
      <c r="T178" s="47"/>
      <c r="U178" s="47"/>
      <c r="V178" s="47"/>
      <c r="W178" s="47"/>
      <c r="X178" s="47"/>
      <c r="Y178" s="2"/>
      <c r="Z178" s="2"/>
      <c r="AA178" s="2"/>
      <c r="AB178" s="2"/>
      <c r="AC178" s="2"/>
    </row>
    <row r="179" spans="1:29">
      <c r="A179" s="85"/>
      <c r="B179" s="86"/>
      <c r="C179" s="78" t="s">
        <v>621</v>
      </c>
      <c r="D179" s="50">
        <v>0</v>
      </c>
      <c r="E179" s="50">
        <v>1</v>
      </c>
      <c r="F179" s="69" t="s">
        <v>108</v>
      </c>
      <c r="G179" s="51">
        <v>0.1</v>
      </c>
      <c r="H179" s="85"/>
      <c r="I179" s="85"/>
      <c r="J179" s="86"/>
      <c r="K179" s="80"/>
      <c r="L179" s="85"/>
      <c r="M179" s="86"/>
      <c r="N179" s="86"/>
      <c r="O179" s="86"/>
      <c r="P179" s="80"/>
      <c r="Q179" s="47"/>
      <c r="R179" s="47"/>
      <c r="S179" s="47"/>
      <c r="T179" s="47"/>
      <c r="U179" s="47"/>
      <c r="V179" s="47"/>
      <c r="W179" s="47"/>
      <c r="X179" s="47"/>
      <c r="Y179" s="2"/>
      <c r="Z179" s="2"/>
      <c r="AA179" s="2"/>
      <c r="AB179" s="2"/>
      <c r="AC179" s="2"/>
    </row>
    <row r="180" spans="1:29">
      <c r="A180" s="85"/>
      <c r="B180" s="86"/>
      <c r="C180" s="78" t="s">
        <v>621</v>
      </c>
      <c r="D180" s="50">
        <v>0</v>
      </c>
      <c r="E180" s="50">
        <v>1</v>
      </c>
      <c r="F180" s="69" t="s">
        <v>108</v>
      </c>
      <c r="G180" s="51">
        <v>0.1</v>
      </c>
      <c r="H180" s="85"/>
      <c r="I180" s="85"/>
      <c r="J180" s="86"/>
      <c r="K180" s="80"/>
      <c r="L180" s="85"/>
      <c r="M180" s="86"/>
      <c r="N180" s="86"/>
      <c r="O180" s="86"/>
      <c r="P180" s="80"/>
      <c r="Q180" s="47"/>
      <c r="R180" s="47"/>
      <c r="S180" s="47"/>
      <c r="T180" s="47"/>
      <c r="U180" s="47"/>
      <c r="V180" s="47"/>
      <c r="W180" s="47"/>
      <c r="X180" s="47"/>
      <c r="Y180" s="2"/>
      <c r="Z180" s="2"/>
      <c r="AA180" s="2"/>
      <c r="AB180" s="2"/>
      <c r="AC180" s="2"/>
    </row>
    <row r="181" spans="1:29">
      <c r="A181" s="85"/>
      <c r="B181" s="86"/>
      <c r="C181" s="228" t="s">
        <v>110</v>
      </c>
      <c r="D181" s="229">
        <v>0</v>
      </c>
      <c r="E181" s="229">
        <v>1</v>
      </c>
      <c r="F181" s="193" t="s">
        <v>111</v>
      </c>
      <c r="G181" s="230">
        <v>8</v>
      </c>
      <c r="H181" s="85"/>
      <c r="I181" s="85"/>
      <c r="J181" s="86"/>
      <c r="K181" s="80"/>
      <c r="L181" s="85"/>
      <c r="M181" s="86"/>
      <c r="N181" s="86"/>
      <c r="O181" s="86"/>
      <c r="P181" s="80"/>
      <c r="Q181" s="47"/>
      <c r="R181" s="47"/>
      <c r="S181" s="47"/>
      <c r="T181" s="47"/>
      <c r="U181" s="47"/>
      <c r="V181" s="47"/>
      <c r="W181" s="47"/>
      <c r="X181" s="47"/>
      <c r="Y181" s="2"/>
      <c r="Z181" s="2"/>
      <c r="AA181" s="2"/>
      <c r="AB181" s="2"/>
      <c r="AC181" s="2"/>
    </row>
    <row r="182" spans="1:29">
      <c r="A182" s="85"/>
      <c r="B182" s="86"/>
      <c r="C182" s="228" t="s">
        <v>206</v>
      </c>
      <c r="D182" s="229">
        <v>0</v>
      </c>
      <c r="E182" s="229">
        <v>1</v>
      </c>
      <c r="F182" s="193" t="s">
        <v>207</v>
      </c>
      <c r="G182" s="230">
        <v>5.35</v>
      </c>
      <c r="H182" s="85"/>
      <c r="I182" s="85"/>
      <c r="J182" s="86"/>
      <c r="K182" s="80"/>
      <c r="L182" s="85"/>
      <c r="M182" s="86"/>
      <c r="N182" s="86"/>
      <c r="O182" s="86"/>
      <c r="P182" s="80"/>
      <c r="Q182" s="47"/>
      <c r="R182" s="47"/>
      <c r="S182" s="47"/>
      <c r="T182" s="47"/>
      <c r="U182" s="47"/>
      <c r="V182" s="47"/>
      <c r="W182" s="47"/>
      <c r="X182" s="47"/>
      <c r="Y182" s="2"/>
      <c r="Z182" s="2"/>
      <c r="AA182" s="2"/>
      <c r="AB182" s="2"/>
      <c r="AC182" s="2"/>
    </row>
    <row r="183" spans="1:29">
      <c r="A183" s="85"/>
      <c r="B183" s="86"/>
      <c r="C183" s="228" t="s">
        <v>112</v>
      </c>
      <c r="D183" s="229">
        <v>0</v>
      </c>
      <c r="E183" s="229">
        <v>6</v>
      </c>
      <c r="F183" s="193" t="s">
        <v>113</v>
      </c>
      <c r="G183" s="230">
        <v>0.6</v>
      </c>
      <c r="H183" s="85"/>
      <c r="I183" s="85"/>
      <c r="J183" s="86"/>
      <c r="K183" s="80"/>
      <c r="L183" s="85"/>
      <c r="M183" s="86"/>
      <c r="N183" s="86"/>
      <c r="O183" s="86"/>
      <c r="P183" s="80"/>
      <c r="Q183" s="47"/>
      <c r="R183" s="47"/>
      <c r="S183" s="47"/>
      <c r="T183" s="47"/>
      <c r="U183" s="47"/>
      <c r="V183" s="47"/>
      <c r="W183" s="47"/>
      <c r="X183" s="47"/>
      <c r="Y183" s="2"/>
      <c r="Z183" s="2"/>
      <c r="AA183" s="2"/>
      <c r="AB183" s="2"/>
      <c r="AC183" s="2"/>
    </row>
    <row r="184" spans="1:29" ht="16" thickBot="1">
      <c r="A184" s="85"/>
      <c r="B184" s="68"/>
      <c r="C184" s="236" t="s">
        <v>114</v>
      </c>
      <c r="D184" s="237">
        <v>0</v>
      </c>
      <c r="E184" s="237">
        <v>1</v>
      </c>
      <c r="F184" s="243" t="s">
        <v>115</v>
      </c>
      <c r="G184" s="239">
        <v>2.8</v>
      </c>
      <c r="H184" s="85"/>
      <c r="I184" s="85"/>
      <c r="J184" s="86"/>
      <c r="K184" s="80"/>
      <c r="L184" s="85"/>
      <c r="M184" s="86"/>
      <c r="N184" s="86"/>
      <c r="O184" s="86"/>
      <c r="P184" s="80"/>
      <c r="Q184" s="47"/>
      <c r="R184" s="47"/>
      <c r="S184" s="47"/>
      <c r="T184" s="47"/>
      <c r="U184" s="47"/>
      <c r="V184" s="47"/>
      <c r="W184" s="47"/>
      <c r="X184" s="47"/>
      <c r="Y184" s="2"/>
      <c r="Z184" s="2"/>
      <c r="AA184" s="2"/>
      <c r="AB184" s="2"/>
      <c r="AC184" s="2"/>
    </row>
    <row r="185" spans="1:29">
      <c r="A185" s="91">
        <v>30</v>
      </c>
      <c r="B185" s="12" t="s">
        <v>252</v>
      </c>
      <c r="C185" s="91"/>
      <c r="D185" s="91"/>
      <c r="E185" s="91"/>
      <c r="F185" s="91"/>
      <c r="G185" s="92">
        <f>E186*G186+E187*G187+E188*G188+E189*G189+E190*G190+E191*G191+E192*G192</f>
        <v>187.8</v>
      </c>
      <c r="H185" s="45">
        <v>0</v>
      </c>
      <c r="I185" s="45">
        <v>0</v>
      </c>
      <c r="J185" s="45">
        <v>1</v>
      </c>
      <c r="K185" s="46">
        <v>1</v>
      </c>
      <c r="L185" s="85">
        <v>1</v>
      </c>
      <c r="M185" s="86">
        <v>1</v>
      </c>
      <c r="N185" s="86">
        <v>1</v>
      </c>
      <c r="O185" s="86">
        <v>1</v>
      </c>
      <c r="P185" s="80">
        <v>1</v>
      </c>
      <c r="Q185" s="47">
        <v>1</v>
      </c>
      <c r="R185" s="47">
        <v>1</v>
      </c>
      <c r="S185" s="47">
        <v>1</v>
      </c>
      <c r="T185" s="47">
        <v>0</v>
      </c>
      <c r="U185" s="47">
        <v>0</v>
      </c>
      <c r="V185" s="47">
        <v>0</v>
      </c>
      <c r="W185" s="47">
        <v>0</v>
      </c>
      <c r="X185" s="47">
        <v>1</v>
      </c>
      <c r="Y185" s="2"/>
      <c r="Z185" s="2"/>
      <c r="AA185" s="2"/>
      <c r="AB185" s="2"/>
      <c r="AC185" s="2"/>
    </row>
    <row r="186" spans="1:29">
      <c r="A186" s="82"/>
      <c r="C186" s="78" t="s">
        <v>253</v>
      </c>
      <c r="D186" s="50"/>
      <c r="E186" s="50">
        <v>1</v>
      </c>
      <c r="F186" s="56" t="s">
        <v>254</v>
      </c>
      <c r="G186" s="51">
        <v>40</v>
      </c>
      <c r="H186" s="85"/>
      <c r="I186" s="85"/>
      <c r="J186" s="86"/>
      <c r="K186" s="80"/>
      <c r="L186" s="85"/>
      <c r="M186" s="86"/>
      <c r="N186" s="86"/>
      <c r="O186" s="86"/>
      <c r="P186" s="80"/>
      <c r="Q186" s="47"/>
      <c r="R186" s="47"/>
      <c r="S186" s="47"/>
      <c r="T186" s="47"/>
      <c r="U186" s="47"/>
      <c r="V186" s="47"/>
      <c r="W186" s="47"/>
      <c r="X186" s="47"/>
      <c r="Y186" s="2"/>
      <c r="Z186" s="2"/>
      <c r="AA186" s="2"/>
      <c r="AB186" s="2"/>
      <c r="AC186" s="2"/>
    </row>
    <row r="187" spans="1:29">
      <c r="A187" s="85"/>
      <c r="B187" s="83">
        <f>G185</f>
        <v>187.8</v>
      </c>
      <c r="C187" s="78" t="s">
        <v>256</v>
      </c>
      <c r="D187" s="50"/>
      <c r="E187" s="50">
        <v>1</v>
      </c>
      <c r="F187" s="56" t="s">
        <v>257</v>
      </c>
      <c r="G187" s="51">
        <v>64.5</v>
      </c>
      <c r="H187" s="85"/>
      <c r="I187" s="85"/>
      <c r="J187" s="86"/>
      <c r="K187" s="80"/>
      <c r="L187" s="85"/>
      <c r="M187" s="86"/>
      <c r="N187" s="86"/>
      <c r="O187" s="86"/>
      <c r="P187" s="80"/>
      <c r="Q187" s="47"/>
      <c r="R187" s="47"/>
      <c r="S187" s="47"/>
      <c r="T187" s="47"/>
      <c r="U187" s="47"/>
      <c r="V187" s="47"/>
      <c r="W187" s="47"/>
      <c r="X187" s="47"/>
      <c r="Y187" s="2"/>
      <c r="Z187" s="2"/>
      <c r="AA187" s="2"/>
      <c r="AB187" s="2"/>
      <c r="AC187" s="2"/>
    </row>
    <row r="188" spans="1:29">
      <c r="A188" s="85"/>
      <c r="B188" s="86"/>
      <c r="C188" s="78" t="s">
        <v>258</v>
      </c>
      <c r="D188" s="50"/>
      <c r="E188" s="50">
        <v>1</v>
      </c>
      <c r="F188" s="56" t="s">
        <v>259</v>
      </c>
      <c r="G188" s="51">
        <v>22.3</v>
      </c>
      <c r="H188" s="85"/>
      <c r="I188" s="85"/>
      <c r="J188" s="86"/>
      <c r="K188" s="80"/>
      <c r="L188" s="85"/>
      <c r="M188" s="86"/>
      <c r="N188" s="86"/>
      <c r="O188" s="86"/>
      <c r="P188" s="80"/>
      <c r="Q188" s="47"/>
      <c r="R188" s="47"/>
      <c r="S188" s="47"/>
      <c r="T188" s="47"/>
      <c r="U188" s="47"/>
      <c r="V188" s="47"/>
      <c r="W188" s="47"/>
      <c r="X188" s="47"/>
      <c r="Y188" s="2"/>
      <c r="Z188" s="2"/>
      <c r="AA188" s="2"/>
      <c r="AB188" s="2"/>
      <c r="AC188" s="2"/>
    </row>
    <row r="189" spans="1:29">
      <c r="A189" s="85"/>
      <c r="B189" s="86"/>
      <c r="C189" s="78" t="s">
        <v>260</v>
      </c>
      <c r="D189" s="50"/>
      <c r="E189" s="50">
        <v>1</v>
      </c>
      <c r="F189" s="56" t="s">
        <v>261</v>
      </c>
      <c r="G189" s="51">
        <v>9.5</v>
      </c>
      <c r="H189" s="85"/>
      <c r="I189" s="85"/>
      <c r="J189" s="86"/>
      <c r="K189" s="80"/>
      <c r="L189" s="85"/>
      <c r="M189" s="86"/>
      <c r="N189" s="86"/>
      <c r="O189" s="86"/>
      <c r="P189" s="80"/>
      <c r="Q189" s="47"/>
      <c r="R189" s="47"/>
      <c r="S189" s="47"/>
      <c r="T189" s="47"/>
      <c r="U189" s="47"/>
      <c r="V189" s="47"/>
      <c r="W189" s="47"/>
      <c r="X189" s="47"/>
      <c r="Y189" s="2"/>
      <c r="Z189" s="2"/>
      <c r="AA189" s="2"/>
      <c r="AB189" s="2"/>
      <c r="AC189" s="2"/>
    </row>
    <row r="190" spans="1:29">
      <c r="A190" s="85"/>
      <c r="B190" s="86"/>
      <c r="C190" s="78" t="s">
        <v>262</v>
      </c>
      <c r="D190" s="50"/>
      <c r="E190" s="50">
        <v>1</v>
      </c>
      <c r="F190" s="56" t="s">
        <v>263</v>
      </c>
      <c r="G190" s="51">
        <v>11</v>
      </c>
      <c r="H190" s="85"/>
      <c r="I190" s="85"/>
      <c r="J190" s="86"/>
      <c r="K190" s="80"/>
      <c r="L190" s="85"/>
      <c r="M190" s="86"/>
      <c r="N190" s="86"/>
      <c r="O190" s="86"/>
      <c r="P190" s="80"/>
      <c r="Q190" s="47"/>
      <c r="R190" s="47"/>
      <c r="S190" s="47"/>
      <c r="T190" s="47"/>
      <c r="U190" s="47"/>
      <c r="V190" s="47"/>
      <c r="W190" s="47"/>
      <c r="X190" s="47"/>
      <c r="Y190" s="2"/>
      <c r="Z190" s="2"/>
      <c r="AA190" s="2"/>
      <c r="AB190" s="2"/>
      <c r="AC190" s="2"/>
    </row>
    <row r="191" spans="1:29">
      <c r="A191" s="85"/>
      <c r="B191" s="86"/>
      <c r="C191" s="78" t="s">
        <v>264</v>
      </c>
      <c r="D191" s="50"/>
      <c r="E191" s="50">
        <v>1</v>
      </c>
      <c r="F191" s="56" t="s">
        <v>265</v>
      </c>
      <c r="G191" s="51">
        <v>27</v>
      </c>
      <c r="H191" s="85"/>
      <c r="I191" s="85"/>
      <c r="J191" s="86"/>
      <c r="K191" s="80"/>
      <c r="L191" s="85"/>
      <c r="M191" s="86"/>
      <c r="N191" s="86"/>
      <c r="O191" s="86"/>
      <c r="P191" s="80"/>
      <c r="Q191" s="47"/>
      <c r="R191" s="47"/>
      <c r="S191" s="47"/>
      <c r="T191" s="47"/>
      <c r="U191" s="47"/>
      <c r="V191" s="47"/>
      <c r="W191" s="47"/>
      <c r="X191" s="47"/>
      <c r="Y191" s="2"/>
      <c r="Z191" s="2"/>
      <c r="AA191" s="2"/>
      <c r="AB191" s="2"/>
      <c r="AC191" s="2"/>
    </row>
    <row r="192" spans="1:29" ht="16" thickBot="1">
      <c r="A192" s="85"/>
      <c r="B192" s="68"/>
      <c r="C192" s="64" t="s">
        <v>266</v>
      </c>
      <c r="D192" s="65"/>
      <c r="E192" s="65">
        <v>1</v>
      </c>
      <c r="F192" s="66" t="s">
        <v>267</v>
      </c>
      <c r="G192" s="67">
        <v>13.5</v>
      </c>
      <c r="H192" s="85"/>
      <c r="I192" s="85"/>
      <c r="J192" s="86"/>
      <c r="K192" s="80"/>
      <c r="L192" s="85"/>
      <c r="M192" s="86"/>
      <c r="N192" s="86"/>
      <c r="O192" s="86"/>
      <c r="P192" s="80"/>
      <c r="Q192" s="47"/>
      <c r="R192" s="47"/>
      <c r="S192" s="47"/>
      <c r="T192" s="47"/>
      <c r="U192" s="47"/>
      <c r="V192" s="47"/>
      <c r="W192" s="47"/>
      <c r="X192" s="47"/>
      <c r="Y192" s="2"/>
      <c r="Z192" s="2"/>
      <c r="AA192" s="2"/>
      <c r="AB192" s="2"/>
      <c r="AC192" s="2"/>
    </row>
    <row r="193" spans="1:29">
      <c r="A193" s="91">
        <v>31</v>
      </c>
      <c r="B193" s="12" t="s">
        <v>268</v>
      </c>
      <c r="C193" s="91"/>
      <c r="D193" s="91"/>
      <c r="E193" s="91"/>
      <c r="F193" s="91"/>
      <c r="G193" s="92"/>
      <c r="H193" s="45"/>
      <c r="I193" s="45"/>
      <c r="J193" s="45"/>
      <c r="K193" s="46"/>
      <c r="L193" s="85"/>
      <c r="M193" s="86"/>
      <c r="N193" s="86"/>
      <c r="O193" s="86"/>
      <c r="P193" s="80"/>
      <c r="Q193" s="47"/>
      <c r="R193" s="47"/>
      <c r="S193" s="86"/>
      <c r="T193" s="80"/>
      <c r="U193" s="47"/>
      <c r="V193" s="86"/>
      <c r="W193" s="80"/>
      <c r="X193" s="47"/>
      <c r="Y193" s="2"/>
      <c r="Z193" s="2"/>
      <c r="AA193" s="2"/>
      <c r="AB193" s="2"/>
      <c r="AC193" s="2"/>
    </row>
    <row r="194" spans="1:29">
      <c r="A194" s="85"/>
      <c r="B194" s="93" t="s">
        <v>271</v>
      </c>
      <c r="C194" s="94"/>
      <c r="D194" s="50"/>
      <c r="E194" s="50">
        <v>1</v>
      </c>
      <c r="F194" s="56" t="s">
        <v>272</v>
      </c>
      <c r="G194" s="95">
        <v>13.1</v>
      </c>
      <c r="H194" s="85">
        <v>0</v>
      </c>
      <c r="I194" s="85">
        <v>0</v>
      </c>
      <c r="J194" s="86">
        <v>1</v>
      </c>
      <c r="K194" s="80">
        <v>1</v>
      </c>
      <c r="L194" s="85">
        <v>0</v>
      </c>
      <c r="M194" s="86">
        <v>0</v>
      </c>
      <c r="N194" s="86">
        <v>0</v>
      </c>
      <c r="O194" s="86">
        <v>0</v>
      </c>
      <c r="P194" s="80">
        <v>0</v>
      </c>
      <c r="Q194" s="47">
        <v>0</v>
      </c>
      <c r="R194" s="47">
        <v>0</v>
      </c>
      <c r="S194" s="86">
        <v>0</v>
      </c>
      <c r="T194" s="80">
        <v>0</v>
      </c>
      <c r="U194" s="47">
        <v>0</v>
      </c>
      <c r="V194" s="86">
        <v>0</v>
      </c>
      <c r="W194" s="80">
        <v>0</v>
      </c>
      <c r="X194" s="47">
        <v>0</v>
      </c>
      <c r="Y194" s="2"/>
      <c r="Z194" s="2"/>
      <c r="AA194" s="2"/>
      <c r="AB194" s="2"/>
      <c r="AC194" s="2"/>
    </row>
    <row r="195" spans="1:29">
      <c r="A195" s="108"/>
      <c r="B195" s="97" t="s">
        <v>273</v>
      </c>
      <c r="C195" s="94"/>
      <c r="D195" s="98"/>
      <c r="E195" s="98">
        <v>1</v>
      </c>
      <c r="F195" s="27" t="s">
        <v>274</v>
      </c>
      <c r="G195" s="99">
        <v>0</v>
      </c>
      <c r="H195" s="100">
        <v>0</v>
      </c>
      <c r="I195" s="100">
        <v>0</v>
      </c>
      <c r="J195" s="101">
        <v>0</v>
      </c>
      <c r="K195" s="101">
        <v>0</v>
      </c>
      <c r="L195" s="101">
        <v>0</v>
      </c>
      <c r="M195" s="101">
        <v>0</v>
      </c>
      <c r="N195" s="101">
        <v>0</v>
      </c>
      <c r="O195" s="101">
        <v>0</v>
      </c>
      <c r="P195" s="101">
        <v>0</v>
      </c>
      <c r="Q195" s="101">
        <v>0</v>
      </c>
      <c r="R195" s="101">
        <v>0</v>
      </c>
      <c r="S195" s="101">
        <v>0</v>
      </c>
      <c r="T195" s="101">
        <v>0</v>
      </c>
      <c r="U195" s="101">
        <v>0</v>
      </c>
      <c r="V195" s="101">
        <v>0</v>
      </c>
      <c r="W195" s="101">
        <v>1</v>
      </c>
      <c r="X195" s="101">
        <v>0</v>
      </c>
      <c r="Y195" s="2"/>
      <c r="Z195" s="2"/>
      <c r="AA195" s="2"/>
      <c r="AB195" s="2"/>
      <c r="AC195" s="2"/>
    </row>
    <row r="196" spans="1:29">
      <c r="A196" s="108"/>
      <c r="B196" s="97" t="s">
        <v>275</v>
      </c>
      <c r="C196" s="94"/>
      <c r="D196" s="98"/>
      <c r="E196" s="98">
        <v>1</v>
      </c>
      <c r="F196" s="102"/>
      <c r="G196" s="99">
        <v>0</v>
      </c>
      <c r="H196" s="100">
        <v>0</v>
      </c>
      <c r="I196" s="100">
        <v>0</v>
      </c>
      <c r="J196" s="101">
        <v>0</v>
      </c>
      <c r="K196" s="101">
        <v>0</v>
      </c>
      <c r="L196" s="101">
        <v>0</v>
      </c>
      <c r="M196" s="101">
        <v>0</v>
      </c>
      <c r="N196" s="101">
        <v>1</v>
      </c>
      <c r="O196" s="101">
        <v>0</v>
      </c>
      <c r="P196" s="101">
        <v>0</v>
      </c>
      <c r="Q196" s="101">
        <v>0</v>
      </c>
      <c r="R196" s="101">
        <v>0</v>
      </c>
      <c r="S196" s="101">
        <v>0</v>
      </c>
      <c r="T196" s="101">
        <v>0</v>
      </c>
      <c r="U196" s="101">
        <v>0</v>
      </c>
      <c r="V196" s="101">
        <v>0</v>
      </c>
      <c r="W196" s="101">
        <v>0</v>
      </c>
      <c r="X196" s="101">
        <v>0</v>
      </c>
      <c r="Y196" s="2"/>
      <c r="Z196" s="2"/>
      <c r="AA196" s="2"/>
      <c r="AB196" s="2"/>
      <c r="AC196" s="2"/>
    </row>
    <row r="197" spans="1:29" ht="16" thickBot="1">
      <c r="A197" s="108"/>
      <c r="B197" s="103" t="s">
        <v>276</v>
      </c>
      <c r="C197" s="104"/>
      <c r="D197" s="105"/>
      <c r="E197" s="105">
        <v>1</v>
      </c>
      <c r="F197" s="106"/>
      <c r="G197" s="107">
        <v>0</v>
      </c>
      <c r="H197" s="100">
        <v>0</v>
      </c>
      <c r="I197" s="100">
        <v>0</v>
      </c>
      <c r="J197" s="101">
        <v>0</v>
      </c>
      <c r="K197" s="101">
        <v>0</v>
      </c>
      <c r="L197" s="101">
        <v>0</v>
      </c>
      <c r="M197" s="101">
        <v>2</v>
      </c>
      <c r="N197" s="101">
        <v>0</v>
      </c>
      <c r="O197" s="101">
        <v>0</v>
      </c>
      <c r="P197" s="101">
        <v>0</v>
      </c>
      <c r="Q197" s="101">
        <v>0</v>
      </c>
      <c r="R197" s="101">
        <v>0</v>
      </c>
      <c r="S197" s="101">
        <v>0</v>
      </c>
      <c r="T197" s="101">
        <v>0</v>
      </c>
      <c r="U197" s="101">
        <v>0</v>
      </c>
      <c r="V197" s="101">
        <v>0</v>
      </c>
      <c r="W197" s="101">
        <v>0</v>
      </c>
      <c r="X197" s="101">
        <v>0</v>
      </c>
      <c r="Y197" s="2"/>
      <c r="Z197" s="2"/>
      <c r="AA197" s="2"/>
      <c r="AB197" s="2"/>
      <c r="AC197" s="2"/>
    </row>
    <row r="198" spans="1:29">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1:29">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spans="1:29">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row>
    <row r="1003" spans="1:29">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row>
    <row r="1004" spans="1:29">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row>
    <row r="1005" spans="1:29">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row>
    <row r="1006" spans="1:29">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row>
    <row r="1007" spans="1:29">
      <c r="A1007" s="108"/>
      <c r="B1007" s="108"/>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row>
    <row r="1008" spans="1:29">
      <c r="A1008" s="108"/>
      <c r="B1008" s="108"/>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row>
    <row r="1009" spans="1:29">
      <c r="A1009" s="108"/>
      <c r="B1009" s="108"/>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row>
    <row r="1010" spans="1:29">
      <c r="A1010" s="108"/>
      <c r="B1010" s="108"/>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row>
    <row r="1011" spans="1:29">
      <c r="A1011" s="108"/>
      <c r="B1011" s="108"/>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row>
    <row r="1012" spans="1:29">
      <c r="A1012" s="108"/>
      <c r="B1012" s="108"/>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row>
    <row r="1013" spans="1:29">
      <c r="A1013" s="108"/>
      <c r="B1013" s="108"/>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row>
    <row r="1014" spans="1:29">
      <c r="A1014" s="108"/>
      <c r="B1014" s="108"/>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row>
    <row r="1015" spans="1:29">
      <c r="A1015" s="108"/>
      <c r="B1015" s="108"/>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row>
    <row r="1016" spans="1:29">
      <c r="A1016" s="108"/>
      <c r="B1016" s="108"/>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row>
    <row r="1017" spans="1:29">
      <c r="A1017" s="108"/>
      <c r="B1017" s="108"/>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row>
    <row r="1018" spans="1:29">
      <c r="A1018" s="108"/>
      <c r="B1018" s="108"/>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row>
    <row r="1019" spans="1:29">
      <c r="A1019" s="108"/>
      <c r="B1019" s="108"/>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row>
  </sheetData>
  <mergeCells count="2">
    <mergeCell ref="I1:K1"/>
    <mergeCell ref="L1:X1"/>
  </mergeCells>
  <hyperlinks>
    <hyperlink ref="I3" r:id="rId1" xr:uid="{AD1A1AFA-3046-4118-94EA-9F297017B57E}"/>
    <hyperlink ref="J3" r:id="rId2" xr:uid="{5CDA8846-62C5-4286-9470-5EFA3EFB4262}"/>
    <hyperlink ref="K3" r:id="rId3" xr:uid="{B867659C-6611-44C6-8F72-1706A0CD30FC}"/>
    <hyperlink ref="L3" r:id="rId4" xr:uid="{549B07DD-34B4-4474-BDAF-297114A73059}"/>
    <hyperlink ref="M3" r:id="rId5" xr:uid="{2672532A-F0BE-44F7-AC74-DE4450149DC1}"/>
    <hyperlink ref="N3" r:id="rId6" xr:uid="{D4F1DBC5-1843-460A-A6A8-526E60F49C03}"/>
    <hyperlink ref="O3" r:id="rId7" xr:uid="{516AD72A-DB93-4656-96D9-F09B0BD76683}"/>
    <hyperlink ref="P3" r:id="rId8" xr:uid="{E9CE77DA-0781-4D81-9829-62817946B78F}"/>
    <hyperlink ref="R3" r:id="rId9" xr:uid="{2883A9C5-1B50-46EB-AB37-CAE94300CA30}"/>
    <hyperlink ref="S3" r:id="rId10" xr:uid="{9BFDBD97-74CD-4717-B1FA-761A4D2E7F07}"/>
    <hyperlink ref="T3" r:id="rId11" xr:uid="{6A82B986-2F2B-48EE-9CA9-9B2983794A70}"/>
    <hyperlink ref="U3" r:id="rId12" xr:uid="{AFF2D8C6-5363-41EF-A966-DD9BBC4F8B65}"/>
    <hyperlink ref="V3" r:id="rId13" xr:uid="{645587EE-8005-4363-A448-7DD897539184}"/>
    <hyperlink ref="W3" r:id="rId14" xr:uid="{8D5C7CE4-A959-4A60-BF7B-F54E194031A9}"/>
    <hyperlink ref="X3" r:id="rId15" xr:uid="{A373B919-0995-470C-82AD-E50BB81F721C}"/>
    <hyperlink ref="I4" r:id="rId16" xr:uid="{9B498FBC-9C38-4E27-A06C-B2E01075BFB4}"/>
    <hyperlink ref="J4" r:id="rId17" xr:uid="{E3B26BAD-09EF-415A-871F-82448C45FF9D}"/>
    <hyperlink ref="K4" r:id="rId18" xr:uid="{74B32852-A270-4A03-91DE-86B8F106DE62}"/>
    <hyperlink ref="L4" r:id="rId19" display="https://github.com/bionanoimaging/UC2-GIT/blob/master/APPLICATIONS/APP_Abbe_Setup/IMAGES/Application_Abbe-Experiment_v2.png?raw=true" xr:uid="{0C50F9A0-852A-4F27-B26E-19EAF77B49EB}"/>
    <hyperlink ref="M4" r:id="rId20" xr:uid="{1447FA22-9A43-410E-9477-6EEEAB705239}"/>
    <hyperlink ref="N4" r:id="rId21" display="https://github.com/bionanoimaging/UC2-GIT/blob/master/APPLICATIONS/APP_INLINE_HOLOGRAM/IMAGES/Application_Inline_Holographic_Microscopy_v2.png?raw=true" xr:uid="{5E74D621-C7AB-49E9-B8F8-62FCCF54FAB0}"/>
    <hyperlink ref="O4" r:id="rId22" xr:uid="{B311F950-41B7-4663-9146-31F44B9917B7}"/>
    <hyperlink ref="P4" r:id="rId23" xr:uid="{EEBCBE0D-F050-444E-83FC-08FD05FAFA73}"/>
    <hyperlink ref="R4" r:id="rId24" xr:uid="{C711EA56-E324-4C21-9AC6-F13CF4047FAC}"/>
    <hyperlink ref="S4" r:id="rId25" display="https://github.com/bionanoimaging/UC2-GIT/blob/master/APPLICATIONS/APP_Michelson_Interferometer/IMAGES/Application_Michelson-Interferometer_v2_2.png?raw=true" xr:uid="{8AFD8141-4BE3-47AE-AFF4-5763E7AC3E65}"/>
    <hyperlink ref="T4" r:id="rId26" xr:uid="{18D63FEC-05C5-400D-9F23-D658A084A279}"/>
    <hyperlink ref="U4" r:id="rId27" display="https://github.com/bionanoimaging/UC2-GIT/blob/master/APPLICATIONS/APP_SIMPLE-Smartphone_Microscope/IMAGES/Application_simple_smartphone_microscope_v2.png?raw=true" xr:uid="{F70AF6D1-6D79-4C64-A51A-5DBD3039EFFD}"/>
    <hyperlink ref="V4" r:id="rId28" xr:uid="{04FB4D67-A353-4135-B5A4-354B5AFB4FC4}"/>
    <hyperlink ref="W4" r:id="rId29" xr:uid="{5C937BAE-7E97-4669-BD30-EE0D98433C02}"/>
    <hyperlink ref="X4" r:id="rId30" xr:uid="{D38A6185-EE2C-454E-998E-F3E8A92B9DB6}"/>
    <hyperlink ref="B13" r:id="rId31" xr:uid="{F4271CCA-1B72-4929-A6B9-7FD86398447E}"/>
    <hyperlink ref="B39" r:id="rId32" xr:uid="{AB721411-B531-433A-8ECD-D8DF04F454EA}"/>
    <hyperlink ref="F42" r:id="rId33" xr:uid="{30754AF5-160E-4BA2-8DAE-DAC704C14F7A}"/>
    <hyperlink ref="F43" r:id="rId34" xr:uid="{E4AEE8EF-6C79-4A3F-984A-FE94B42E2AA3}"/>
    <hyperlink ref="B45" r:id="rId35" xr:uid="{5E18575A-7D44-4C78-9189-55F1C2B44D18}"/>
    <hyperlink ref="F47" r:id="rId36" display="https://optikbaukasten.de/" xr:uid="{82860D3C-30C4-42E3-876D-2A76B523A7CD}"/>
    <hyperlink ref="B61" r:id="rId37" xr:uid="{85207B7F-908C-4269-9389-79A11F966BD8}"/>
    <hyperlink ref="F64" r:id="rId38" xr:uid="{FFAF18E1-AFA3-4A93-9C10-A7F654A85415}"/>
    <hyperlink ref="B70" r:id="rId39" xr:uid="{CC75DA50-9001-4A0C-B520-3634798F0826}"/>
    <hyperlink ref="B77" r:id="rId40" display="https://github.com/bionanoimaging/UC2-GIT/tree/master/CAD/ASSEMBLY_CUBE_LED_v2" xr:uid="{53B7A194-DAFE-4A37-8E91-7BF4A19F4732}"/>
    <hyperlink ref="F81" r:id="rId41" xr:uid="{0DFB6E74-F8D0-4330-A406-C26AEC5B4FE4}"/>
    <hyperlink ref="F82" r:id="rId42" xr:uid="{4AAD817A-EF2C-45C1-95B6-EC0901B47794}"/>
    <hyperlink ref="F84" r:id="rId43" xr:uid="{E481B40A-6347-49DE-8025-E979E2017E62}"/>
    <hyperlink ref="F85" r:id="rId44" xr:uid="{86E518D3-93A8-4733-9B96-EC9E0181F479}"/>
    <hyperlink ref="B87" r:id="rId45" display="https://github.com/bionanoimaging/UC2-GIT/tree/master/CAD/ASSEMBLY_CUBE_Laser_v2" xr:uid="{2EB58E7D-95B3-4916-9EDF-C2FBBEA2869F}"/>
    <hyperlink ref="F90" r:id="rId46" xr:uid="{7D4A8A2E-22E2-4532-8696-842E86A893AD}"/>
    <hyperlink ref="F91" r:id="rId47" xr:uid="{EA5CDF69-5D02-4F0D-9C2A-B765D4A0A672}"/>
    <hyperlink ref="F97" r:id="rId48" location="row-63_yq_40" display="https://www.comaroptics.com/components/lenses/cylindrical-lenses/quality-planoconvex-cylindrical-lenses-visibleuv#row-63_yq_40" xr:uid="{1EE9B8CA-731D-4A78-AB43-0FB2EA76121E}"/>
    <hyperlink ref="B103" r:id="rId49" display="https://github.com/bionanoimaging/UC2-GIT/tree/master/CAD/ASSEMBLY_CUBE_Lens_small" xr:uid="{ABEA9D70-9A0B-4342-85F5-108551250571}"/>
    <hyperlink ref="B107" r:id="rId50" display="https://github.com/bionanoimaging/UC2-GIT/tree/master/CAD/ASSEMBLY_CUBE_Lens_large" xr:uid="{7ED4ED8B-CED2-4C49-9C6B-DED0C6F42AB1}"/>
    <hyperlink ref="B99" r:id="rId51" display="https://github.com/bionanoimaging/UC2-GIT/tree/master/CAD/ASSEMBLY_CUBE_Lens_v2" xr:uid="{D49D203F-3DA5-486C-8ECF-DF5098A12D90}"/>
    <hyperlink ref="F101" r:id="rId52" xr:uid="{3E32F962-22FB-49DC-A7D4-253D812339F8}"/>
    <hyperlink ref="B111" r:id="rId53" display="https://github.com/bionanoimaging/UC2-GIT/tree/master/CAD/ASSEMBLY_CUBE_Mirror_45_v2" xr:uid="{C10CA96D-839F-4334-8C15-C182DBBDE18D}"/>
    <hyperlink ref="F113" r:id="rId54" xr:uid="{1454B478-A2DA-4F3C-A412-7BFD06617B50}"/>
    <hyperlink ref="B129" r:id="rId55" display="https://github.com/bionanoimaging/UC2-GIT/tree/master/CAD/ASSEMBLY_CUBE_Mirror_Kinematic_v2" xr:uid="{F0987865-8E6F-438B-AE65-BC97C0C46BCE}"/>
    <hyperlink ref="F132" r:id="rId56" xr:uid="{D0D971A4-4C48-4A66-B309-5DCEA0EBD4F6}"/>
    <hyperlink ref="F135" r:id="rId57" xr:uid="{FED8DCC9-C407-4F63-A885-00D37653D948}"/>
    <hyperlink ref="F136" r:id="rId58" xr:uid="{8147AB3F-599A-4D3D-AD55-F1482AE18370}"/>
    <hyperlink ref="B119" r:id="rId59" display="https://github.com/bionanoimaging/UC2-GIT/tree/master/CAD/ASSEMBLY_CUBE_Mirror_Kinematic_45_v2" xr:uid="{69B2E52F-393A-49E3-ADE1-BDCF9FF2EA28}"/>
    <hyperlink ref="F123" r:id="rId60" display="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xr:uid="{8A0550F5-1230-4607-A39D-9812D365221A}"/>
    <hyperlink ref="F126" r:id="rId61" xr:uid="{54364FA8-F65A-4C7D-B8D1-9C7CFF4D6883}"/>
    <hyperlink ref="F127" r:id="rId62" xr:uid="{5411E15F-4729-4B79-9402-79DFD3B35A6E}"/>
    <hyperlink ref="B138" r:id="rId63" display="https://github.com/bionanoimaging/UC2-GIT/tree/master/CAD/ASSEMBLY_CUBE_RaspiCam_v2" xr:uid="{E53A5367-7319-481D-8C62-CC0A2E3A1052}"/>
    <hyperlink ref="F142" r:id="rId64" xr:uid="{119B3543-BF4A-4B91-B3BA-8C299B204DE3}"/>
    <hyperlink ref="F143" r:id="rId65" xr:uid="{51AD2647-1814-4436-B95D-A03364904F23}"/>
    <hyperlink ref="F144" r:id="rId66" xr:uid="{A87A87AD-77A5-4AA0-B0BF-85D8748BD8F6}"/>
    <hyperlink ref="B146" r:id="rId67" display="https://github.com/bionanoimaging/UC2-GIT/tree/master/CAD/ASSEMBLY_CUBE_S-STAGE_v2" xr:uid="{F0813D34-11AC-46B0-90CC-53C0C2F2191E}"/>
    <hyperlink ref="F148" r:id="rId68" xr:uid="{D163B5DE-15AA-476F-8AB6-A07FEB09D386}"/>
    <hyperlink ref="F149" r:id="rId69" xr:uid="{1DDC36E7-E77F-4A0D-898C-9BB5224B2AF3}"/>
    <hyperlink ref="F150" r:id="rId70" xr:uid="{55265BFA-A799-42E2-9F25-4B3B642D310F}"/>
    <hyperlink ref="F151" r:id="rId71" xr:uid="{5E063503-6F05-4509-9DEF-2D0218DDAF59}"/>
    <hyperlink ref="F152" r:id="rId72" xr:uid="{55E612DE-1CF8-4DE5-A92C-A63DD25C2534}"/>
    <hyperlink ref="F153" r:id="rId73" xr:uid="{2AA7D999-6D12-48C3-9C4B-4FC058A155DF}"/>
    <hyperlink ref="B155" r:id="rId74" display="https://github.com/bionanoimaging/UC2-GIT/tree/master/CAD/ASSEMBLY_CUBE_Sample_Holder_v2" xr:uid="{7A87B4A9-E2EB-4BB6-907C-E99DADDED73C}"/>
    <hyperlink ref="B159" r:id="rId75" xr:uid="{1BED4BCF-5704-4F6E-B167-C053633CD9D3}"/>
    <hyperlink ref="F160" r:id="rId76" xr:uid="{7C81B776-E424-4599-956E-150E0C25A833}"/>
    <hyperlink ref="B163" r:id="rId77" display="https://github.com/bionanoimaging/UC2-GIT/tree/master/CAD/ASSEMBLY_CUBE_Z-STAGE_mechanical_v2" xr:uid="{10A2ABD3-7C3F-46BB-AE26-9C8EAE60066C}"/>
    <hyperlink ref="F167" r:id="rId78" xr:uid="{66DE16D6-6946-41E1-811A-19CB175323A2}"/>
    <hyperlink ref="F168" r:id="rId79" xr:uid="{77423C29-444A-4992-BEF0-4F7B0F120E22}"/>
    <hyperlink ref="F169" r:id="rId80" xr:uid="{93D12E4F-045D-4B7B-BD5C-208D9E077966}"/>
    <hyperlink ref="F170" r:id="rId81" xr:uid="{7D3A0876-2477-46FC-8DBE-803B4632ECD0}"/>
    <hyperlink ref="F171" r:id="rId82" xr:uid="{FC1D686A-EEE0-4E7A-B83F-B99AB477AA2F}"/>
    <hyperlink ref="B24" r:id="rId83" xr:uid="{9BC3094B-9A1F-4968-AC96-F7CD017F7A44}"/>
    <hyperlink ref="F186" r:id="rId84" xr:uid="{7AAFC35C-BA55-48F5-9AE5-1CE9221B0526}"/>
    <hyperlink ref="F187" r:id="rId85" xr:uid="{B8EAD270-6022-484B-8EC7-F67D6FC73D05}"/>
    <hyperlink ref="F188" r:id="rId86" xr:uid="{996176AB-08C6-424E-89D5-53E0347D5FC7}"/>
    <hyperlink ref="F189" r:id="rId87" xr:uid="{104D991F-7565-4E6F-8B98-8542D87F60D6}"/>
    <hyperlink ref="F190" r:id="rId88" xr:uid="{7A70EACF-EF73-4FE8-9235-5F2053BECFEE}"/>
    <hyperlink ref="F191" r:id="rId89" xr:uid="{6A635115-92EF-4197-9594-3B92D655908B}"/>
    <hyperlink ref="F192" r:id="rId90" xr:uid="{0A97634B-3F55-489E-A0B7-E88735EFB021}"/>
    <hyperlink ref="F194" r:id="rId91" xr:uid="{76EA16BA-976D-4C11-A301-300A76915CC4}"/>
    <hyperlink ref="F195" r:id="rId92" xr:uid="{CB0BB755-BE5D-4B2B-AAFA-C094D5E20695}"/>
    <hyperlink ref="F10" r:id="rId93" xr:uid="{DFA96D5C-2727-4C2F-9263-767D29300ADB}"/>
    <hyperlink ref="F11" r:id="rId94" xr:uid="{1940999B-988C-43BF-A23A-ACBF292D4968}"/>
    <hyperlink ref="F16" r:id="rId95" xr:uid="{DE8FBE0B-B886-443D-A6FB-782EBA86D934}"/>
    <hyperlink ref="B49" r:id="rId96" xr:uid="{10B2AD8F-1029-4D5E-8307-DC737EEA7159}"/>
    <hyperlink ref="F53" r:id="rId97" xr:uid="{D613ECB9-7F8A-4772-BB9D-A2987334D3A0}"/>
    <hyperlink ref="B56" r:id="rId98" xr:uid="{2F0642D9-FA04-429B-8C78-2DA3AB45A08C}"/>
    <hyperlink ref="F68" r:id="rId99" xr:uid="{54DAEC02-2CF9-4510-BBFE-CF7763957AC8}"/>
    <hyperlink ref="B115" r:id="rId100" display="https://github.com/bionanoimaging/UC2-GIT/tree/master/CAD/ASSEMBLY_CUBE_Mirror_45_v2" xr:uid="{359B6D78-0E1E-44F2-9919-64F764BD0C54}"/>
    <hyperlink ref="F131" r:id="rId101" xr:uid="{CFCAF96C-5492-4B6E-96B6-6EFBD677998A}"/>
    <hyperlink ref="F78" r:id="rId102" xr:uid="{A23261B3-F1A3-4DFB-A2E6-82783FA3FFE7}"/>
    <hyperlink ref="F21" r:id="rId103" xr:uid="{88E2A0B0-07CC-4081-9DEB-4B793FDE7C51}"/>
    <hyperlink ref="F120" r:id="rId104" xr:uid="{DD517054-1035-490F-9B9C-F45778F81DB5}"/>
    <hyperlink ref="F121" r:id="rId105" xr:uid="{BF96E326-F735-49CF-9A01-6D0EB72DA724}"/>
    <hyperlink ref="F133" r:id="rId106" xr:uid="{D5C8D857-F91F-4D85-9C0C-9A2E1DF4FA50}"/>
    <hyperlink ref="F134" r:id="rId107" xr:uid="{83D83C3B-7EFD-4CEC-BAB5-328693EB71E1}"/>
    <hyperlink ref="F124" r:id="rId108" xr:uid="{928F0633-B5D8-4CE7-BC1E-0C8E05705308}"/>
    <hyperlink ref="F125" r:id="rId109" xr:uid="{395A47CC-E124-4C6E-BFA3-FAEB8FC28D77}"/>
    <hyperlink ref="F104" r:id="rId110" xr:uid="{26F24317-3E59-4058-8594-CA59233ADAA1}"/>
    <hyperlink ref="F108" r:id="rId111" xr:uid="{0A2AEE2E-8995-4C43-8255-1DBF53063269}"/>
    <hyperlink ref="F177" r:id="rId112" xr:uid="{1E8CAA2A-8FD3-4066-A19A-A8D429D7A3FF}"/>
    <hyperlink ref="F178" r:id="rId113" xr:uid="{F6FC028E-387E-4866-8402-6180CB5D6A1B}"/>
    <hyperlink ref="F180" r:id="rId114" xr:uid="{E728CB87-3949-4F31-9D3F-CF69D6C711FE}"/>
    <hyperlink ref="F179" r:id="rId115" xr:uid="{B6F9E61D-3690-4EDF-84B2-18E0CF69E4F9}"/>
    <hyperlink ref="F181" r:id="rId116" xr:uid="{F278C1AD-278C-475D-AD5A-B87D49797728}"/>
    <hyperlink ref="F182" r:id="rId117" xr:uid="{D780F8FF-E1D2-4FA5-BEDF-EECBC56E4CF7}"/>
    <hyperlink ref="F183" r:id="rId118" display="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xr:uid="{FDC40D10-DD4D-4CDB-9722-B9D2CC5E416C}"/>
    <hyperlink ref="F184" r:id="rId119" xr:uid="{E866F563-0C03-49AC-8A7F-21D04F68F463}"/>
    <hyperlink ref="H3" r:id="rId120" xr:uid="{F4F8E778-F198-4CA8-91D0-925753F1BC74}"/>
    <hyperlink ref="H4" r:id="rId121" xr:uid="{D8633064-4D38-45B7-8552-1FBCC54841D2}"/>
    <hyperlink ref="F70" r:id="rId122" xr:uid="{64168B8B-84ED-4009-BE8A-125DF1E6616F}"/>
    <hyperlink ref="F72" r:id="rId123" xr:uid="{473561E5-D6C7-4C54-BF0B-365C105C748C}"/>
    <hyperlink ref="F71" r:id="rId124" xr:uid="{4FF2DEE2-24D4-4B2E-928B-04DF0CBB455F}"/>
    <hyperlink ref="F73" r:id="rId125" display="https://github.com/bionanoimaging/UC2-GIT/tree/master/CAD/ASSEMBLY_CUBE_LED_v2" xr:uid="{AB3770E3-BAA5-498D-B73D-CEC91AB9B557}"/>
    <hyperlink ref="F74" r:id="rId126" display="https://www.ebay.de/itm/Hi-Power-LED-1W-3W-UV-STAR-Ultraviolet-/131326525056?var=" xr:uid="{E21DC799-3739-47DE-9294-4F556DF38323}"/>
    <hyperlink ref="F75" r:id="rId127" display="https://www.amazon.de/Donau-Elektronik-GMBH-Original-Kupfer/dp/B01BI1G88C/ref=sr_1_6?__mk_de_DE=%C3%85M%C3%85%C5%BD%C3%95%C3%91&amp;keywords=kabel+set+0%2C14&amp;qid=1565690819&amp;s=gateway&amp;sr=8-6" xr:uid="{5A97002C-789E-4376-A619-A7CF31CD6B33}"/>
    <hyperlink ref="B30" r:id="rId128" xr:uid="{06A919D5-B17D-1A4D-A70A-9B47C1BBCCCB}"/>
    <hyperlink ref="B9" r:id="rId129" xr:uid="{C9E0F24C-B042-9A45-82E8-C5DB1E40CDCC}"/>
    <hyperlink ref="B66" r:id="rId130" xr:uid="{4A22C98B-FFC1-A740-94F5-7598B61C13FE}"/>
    <hyperlink ref="B95" r:id="rId131" display="https://github.com/bionanoimaging/UC2-GIT/tree/master/CAD/ASSEMBLY_CUBE_Lens_CYLINDRICAL" xr:uid="{E215E8B9-32C7-9A4D-AA04-432D3833080E}"/>
    <hyperlink ref="B19" r:id="rId132" xr:uid="{7F816A28-4186-42AE-8825-8ED68921C23F}"/>
    <hyperlink ref="B35" r:id="rId133" xr:uid="{A0E99029-0ADF-4832-A592-273F2D534649}"/>
  </hyperlinks>
  <pageMargins left="0.7" right="0.7" top="0.78740157499999996" bottom="0.78740157499999996" header="0.3" footer="0.3"/>
  <pageSetup paperSize="9" orientation="portrait" r:id="rId13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Y1000"/>
  <sheetViews>
    <sheetView workbookViewId="0"/>
  </sheetViews>
  <sheetFormatPr defaultColWidth="11.1640625" defaultRowHeight="15" customHeight="1"/>
  <cols>
    <col min="1" max="4" width="8.33203125" customWidth="1"/>
    <col min="5" max="5" width="23.1640625" customWidth="1"/>
    <col min="6" max="23" width="6.83203125" customWidth="1"/>
    <col min="24" max="26" width="8.33203125" customWidth="1"/>
  </cols>
  <sheetData>
    <row r="1" spans="3:25" ht="15.75" customHeight="1"/>
    <row r="2" spans="3:25" ht="15.75" customHeight="1">
      <c r="C2" s="109" t="s">
        <v>277</v>
      </c>
    </row>
    <row r="3" spans="3:25" ht="15.75" customHeight="1"/>
    <row r="4" spans="3:25" ht="15.75" customHeight="1">
      <c r="C4" s="110" t="s">
        <v>278</v>
      </c>
    </row>
    <row r="5" spans="3:25" ht="15.75" customHeight="1">
      <c r="C5" t="s">
        <v>279</v>
      </c>
    </row>
    <row r="6" spans="3:25" ht="15.75" customHeight="1"/>
    <row r="7" spans="3:25" ht="15.75" customHeight="1"/>
    <row r="8" spans="3:25" ht="15.75" customHeight="1"/>
    <row r="9" spans="3:25" ht="15.75" customHeight="1">
      <c r="C9" s="111" t="s">
        <v>280</v>
      </c>
    </row>
    <row r="10" spans="3:25" ht="15.75" customHeight="1">
      <c r="C10" t="s">
        <v>281</v>
      </c>
    </row>
    <row r="11" spans="3:25" ht="15.75" customHeight="1">
      <c r="C11" t="s">
        <v>282</v>
      </c>
    </row>
    <row r="12" spans="3:25" ht="15.75" customHeight="1">
      <c r="C12" t="s">
        <v>283</v>
      </c>
    </row>
    <row r="13" spans="3:25" ht="15.75" customHeight="1"/>
    <row r="14" spans="3:25" ht="15.75" customHeight="1">
      <c r="E14" t="s">
        <v>284</v>
      </c>
      <c r="K14">
        <v>1</v>
      </c>
      <c r="L14">
        <v>1</v>
      </c>
      <c r="P14">
        <v>1</v>
      </c>
      <c r="U14">
        <v>1</v>
      </c>
    </row>
    <row r="15" spans="3:25" ht="15.75" customHeight="1">
      <c r="E15" t="s">
        <v>285</v>
      </c>
      <c r="H15">
        <v>1</v>
      </c>
      <c r="I15">
        <v>1</v>
      </c>
      <c r="J15">
        <v>1</v>
      </c>
      <c r="M15">
        <v>1</v>
      </c>
      <c r="N15">
        <v>1</v>
      </c>
      <c r="O15">
        <v>1</v>
      </c>
      <c r="R15">
        <v>1</v>
      </c>
      <c r="V15">
        <v>1</v>
      </c>
    </row>
    <row r="16" spans="3:25" ht="15.75" customHeight="1">
      <c r="E16" t="s">
        <v>286</v>
      </c>
      <c r="H16">
        <v>1</v>
      </c>
      <c r="I16">
        <v>1</v>
      </c>
      <c r="J16">
        <v>1</v>
      </c>
      <c r="M16">
        <v>1</v>
      </c>
      <c r="N16">
        <v>1</v>
      </c>
      <c r="O16">
        <v>1</v>
      </c>
      <c r="Q16">
        <v>1</v>
      </c>
      <c r="R16">
        <v>1</v>
      </c>
      <c r="S16">
        <v>1</v>
      </c>
      <c r="T16">
        <v>1</v>
      </c>
      <c r="V16">
        <v>1</v>
      </c>
      <c r="X16" s="112"/>
      <c r="Y16" s="112"/>
    </row>
    <row r="17" spans="4:25" ht="15.75" customHeight="1">
      <c r="E17" t="s">
        <v>287</v>
      </c>
      <c r="H17">
        <v>1</v>
      </c>
      <c r="I17">
        <v>1</v>
      </c>
      <c r="J17">
        <v>1</v>
      </c>
      <c r="M17">
        <v>1</v>
      </c>
      <c r="N17">
        <v>1</v>
      </c>
      <c r="O17">
        <v>1</v>
      </c>
      <c r="T17">
        <v>1</v>
      </c>
      <c r="V17">
        <v>1</v>
      </c>
      <c r="X17" s="112"/>
      <c r="Y17" s="112"/>
    </row>
    <row r="18" spans="4:25" ht="183" customHeight="1">
      <c r="F18" s="113" t="s">
        <v>56</v>
      </c>
      <c r="G18" s="114" t="s">
        <v>288</v>
      </c>
      <c r="H18" s="115" t="s">
        <v>289</v>
      </c>
      <c r="I18" s="115" t="s">
        <v>290</v>
      </c>
      <c r="J18" s="115" t="s">
        <v>291</v>
      </c>
      <c r="K18" s="115" t="s">
        <v>292</v>
      </c>
      <c r="L18" s="115" t="s">
        <v>293</v>
      </c>
      <c r="M18" s="115" t="s">
        <v>294</v>
      </c>
      <c r="N18" s="115" t="s">
        <v>295</v>
      </c>
      <c r="O18" s="115" t="s">
        <v>296</v>
      </c>
      <c r="P18" s="115" t="s">
        <v>297</v>
      </c>
      <c r="Q18" s="115" t="s">
        <v>298</v>
      </c>
      <c r="R18" s="115" t="s">
        <v>299</v>
      </c>
      <c r="S18" s="115" t="s">
        <v>300</v>
      </c>
      <c r="T18" s="115" t="s">
        <v>301</v>
      </c>
      <c r="U18" s="115" t="s">
        <v>302</v>
      </c>
      <c r="V18" s="115" t="s">
        <v>303</v>
      </c>
      <c r="W18" s="115" t="s">
        <v>304</v>
      </c>
      <c r="X18" s="112" t="s">
        <v>305</v>
      </c>
      <c r="Y18" s="112"/>
    </row>
    <row r="19" spans="4:25" ht="15.75" customHeight="1">
      <c r="E19" s="116" t="s">
        <v>306</v>
      </c>
      <c r="F19" s="117"/>
      <c r="G19" s="117"/>
      <c r="H19" s="117"/>
      <c r="I19" s="117"/>
      <c r="J19" s="117"/>
      <c r="K19" s="117"/>
      <c r="L19" s="117"/>
      <c r="M19" s="117"/>
      <c r="N19" s="117"/>
      <c r="O19" s="117"/>
      <c r="P19" s="117"/>
      <c r="Q19" s="117"/>
      <c r="R19" s="117"/>
      <c r="S19" s="117"/>
      <c r="T19" s="117"/>
      <c r="U19" s="117"/>
      <c r="V19" s="117"/>
      <c r="W19" s="117"/>
    </row>
    <row r="20" spans="4:25" ht="15.75" customHeight="1">
      <c r="D20" s="48">
        <v>1</v>
      </c>
      <c r="E20" s="118" t="s">
        <v>307</v>
      </c>
      <c r="F20" s="117"/>
      <c r="G20" s="117" t="s">
        <v>308</v>
      </c>
      <c r="H20" s="117">
        <v>1</v>
      </c>
      <c r="I20" s="117">
        <v>2</v>
      </c>
      <c r="J20" s="117">
        <v>1</v>
      </c>
      <c r="K20" s="117">
        <v>1</v>
      </c>
      <c r="L20" s="117">
        <v>1</v>
      </c>
      <c r="M20" s="117">
        <v>1</v>
      </c>
      <c r="N20" s="117">
        <v>1</v>
      </c>
      <c r="O20" s="117"/>
      <c r="P20" s="117"/>
      <c r="Q20" s="117"/>
      <c r="R20" s="117"/>
      <c r="S20" s="117"/>
      <c r="T20" s="117"/>
      <c r="U20" s="117"/>
      <c r="V20" s="117"/>
      <c r="W20" s="117"/>
    </row>
    <row r="21" spans="4:25" ht="15.75" customHeight="1">
      <c r="D21" s="48">
        <v>2</v>
      </c>
      <c r="E21" s="118" t="s">
        <v>309</v>
      </c>
      <c r="F21" s="117"/>
      <c r="G21" s="117" t="s">
        <v>310</v>
      </c>
      <c r="H21" s="117"/>
      <c r="I21" s="117">
        <v>2</v>
      </c>
      <c r="J21" s="117"/>
      <c r="K21" s="117"/>
      <c r="L21" s="117"/>
      <c r="M21" s="117"/>
      <c r="N21" s="117"/>
      <c r="O21" s="117"/>
      <c r="P21" s="117"/>
      <c r="Q21" s="117"/>
      <c r="R21" s="117"/>
      <c r="S21" s="117"/>
      <c r="T21" s="117"/>
      <c r="U21" s="117"/>
      <c r="V21" s="117"/>
      <c r="W21" s="117"/>
    </row>
    <row r="22" spans="4:25" ht="15.75" customHeight="1">
      <c r="D22" s="48">
        <v>3</v>
      </c>
      <c r="E22" s="118" t="s">
        <v>311</v>
      </c>
      <c r="F22" s="117"/>
      <c r="G22" s="117" t="s">
        <v>312</v>
      </c>
      <c r="H22" s="117"/>
      <c r="I22" s="117"/>
      <c r="J22" s="117">
        <v>2</v>
      </c>
      <c r="K22" s="117">
        <v>1</v>
      </c>
      <c r="L22" s="117"/>
      <c r="M22" s="117"/>
      <c r="N22" s="117"/>
      <c r="O22" s="117">
        <v>0</v>
      </c>
      <c r="P22" s="117">
        <v>1</v>
      </c>
      <c r="Q22" s="117">
        <v>1</v>
      </c>
      <c r="R22" s="117">
        <v>1</v>
      </c>
      <c r="S22" s="117">
        <v>1</v>
      </c>
      <c r="T22" s="117"/>
      <c r="U22" s="117"/>
      <c r="V22" s="117"/>
      <c r="W22" s="117"/>
    </row>
    <row r="23" spans="4:25" ht="15.75" customHeight="1">
      <c r="D23" s="48">
        <v>4</v>
      </c>
      <c r="E23" s="118" t="s">
        <v>313</v>
      </c>
      <c r="F23" s="117"/>
      <c r="G23" s="117" t="s">
        <v>314</v>
      </c>
      <c r="H23" s="117"/>
      <c r="I23" s="117"/>
      <c r="J23" s="117">
        <v>1</v>
      </c>
      <c r="K23" s="117">
        <v>1</v>
      </c>
      <c r="L23" s="117"/>
      <c r="M23" s="117">
        <v>1</v>
      </c>
      <c r="N23" s="117"/>
      <c r="O23" s="117"/>
      <c r="P23" s="117">
        <v>1</v>
      </c>
      <c r="Q23" s="117">
        <v>1</v>
      </c>
      <c r="R23" s="117"/>
      <c r="S23" s="117">
        <v>1</v>
      </c>
      <c r="T23" s="117"/>
      <c r="U23" s="117"/>
      <c r="V23" s="117"/>
      <c r="W23" s="117"/>
    </row>
    <row r="24" spans="4:25" ht="15.75" customHeight="1">
      <c r="D24" s="48">
        <v>5</v>
      </c>
      <c r="E24" s="118" t="s">
        <v>315</v>
      </c>
      <c r="F24" s="117"/>
      <c r="G24" s="117" t="s">
        <v>310</v>
      </c>
      <c r="H24" s="117"/>
      <c r="I24" s="117"/>
      <c r="J24" s="117"/>
      <c r="K24" s="117"/>
      <c r="L24" s="117"/>
      <c r="M24" s="117">
        <v>1</v>
      </c>
      <c r="N24" s="117"/>
      <c r="O24" s="117">
        <v>1</v>
      </c>
      <c r="P24" s="117"/>
      <c r="Q24" s="117"/>
      <c r="R24" s="117"/>
      <c r="S24" s="117"/>
      <c r="T24" s="117"/>
      <c r="U24" s="117"/>
      <c r="V24" s="117"/>
      <c r="W24" s="117"/>
      <c r="X24" t="s">
        <v>316</v>
      </c>
    </row>
    <row r="25" spans="4:25" ht="15.75" customHeight="1">
      <c r="D25" s="48">
        <v>6</v>
      </c>
      <c r="E25" s="118" t="s">
        <v>317</v>
      </c>
      <c r="F25" s="117"/>
      <c r="G25" s="117" t="s">
        <v>310</v>
      </c>
      <c r="H25" s="117"/>
      <c r="I25" s="117">
        <v>2</v>
      </c>
      <c r="J25" s="117"/>
      <c r="K25" s="117"/>
      <c r="L25" s="117"/>
      <c r="M25" s="117"/>
      <c r="N25" s="117"/>
      <c r="O25" s="117"/>
      <c r="P25" s="117"/>
      <c r="Q25" s="117"/>
      <c r="R25" s="117"/>
      <c r="S25" s="117"/>
      <c r="T25" s="117"/>
      <c r="U25" s="117"/>
      <c r="V25" s="117"/>
      <c r="W25" s="117"/>
    </row>
    <row r="26" spans="4:25" ht="15.75" customHeight="1">
      <c r="D26" s="48">
        <v>7</v>
      </c>
      <c r="E26" s="118" t="s">
        <v>318</v>
      </c>
      <c r="F26" s="117"/>
      <c r="G26" s="117" t="s">
        <v>319</v>
      </c>
      <c r="H26" s="117"/>
      <c r="I26" s="117">
        <v>4</v>
      </c>
      <c r="J26" s="117"/>
      <c r="K26" s="117"/>
      <c r="L26" s="117"/>
      <c r="M26" s="117">
        <v>1</v>
      </c>
      <c r="N26" s="117"/>
      <c r="O26" s="117">
        <v>1</v>
      </c>
      <c r="P26" s="117"/>
      <c r="Q26" s="117"/>
      <c r="R26" s="117"/>
      <c r="S26" s="117">
        <v>1</v>
      </c>
      <c r="T26" s="117">
        <v>1</v>
      </c>
      <c r="U26" s="117"/>
      <c r="V26" s="117"/>
      <c r="W26" s="117"/>
      <c r="X26" t="s">
        <v>320</v>
      </c>
    </row>
    <row r="27" spans="4:25" ht="15.75" customHeight="1">
      <c r="D27" s="48">
        <v>8</v>
      </c>
      <c r="E27" s="118" t="s">
        <v>6</v>
      </c>
      <c r="F27" s="117"/>
      <c r="G27" s="117" t="s">
        <v>314</v>
      </c>
      <c r="H27" s="117"/>
      <c r="I27" s="117">
        <v>1</v>
      </c>
      <c r="J27" s="117"/>
      <c r="K27" s="117"/>
      <c r="L27" s="117"/>
      <c r="M27" s="117"/>
      <c r="N27" s="117"/>
      <c r="O27" s="117">
        <v>1</v>
      </c>
      <c r="P27" s="117"/>
      <c r="Q27" s="117"/>
      <c r="R27" s="117"/>
      <c r="S27" s="117"/>
      <c r="T27" s="117"/>
      <c r="U27" s="117">
        <v>1</v>
      </c>
      <c r="V27" s="117"/>
      <c r="W27" s="117">
        <v>1</v>
      </c>
      <c r="X27" t="s">
        <v>321</v>
      </c>
    </row>
    <row r="28" spans="4:25" ht="15.75" customHeight="1">
      <c r="D28" s="48">
        <v>9</v>
      </c>
      <c r="E28" s="118" t="s">
        <v>322</v>
      </c>
      <c r="F28" s="117"/>
      <c r="G28" s="117" t="s">
        <v>308</v>
      </c>
      <c r="H28" s="117">
        <v>1</v>
      </c>
      <c r="I28" s="117"/>
      <c r="J28" s="117"/>
      <c r="K28" s="117"/>
      <c r="L28" s="117"/>
      <c r="M28" s="117"/>
      <c r="N28" s="117">
        <v>1</v>
      </c>
      <c r="O28" s="117"/>
      <c r="P28" s="117"/>
      <c r="Q28" s="117"/>
      <c r="R28" s="117"/>
      <c r="S28" s="117"/>
      <c r="T28" s="117"/>
      <c r="U28" s="117"/>
      <c r="V28" s="117">
        <v>2</v>
      </c>
      <c r="W28" s="117"/>
    </row>
    <row r="29" spans="4:25" ht="15.75" customHeight="1">
      <c r="D29" s="48">
        <v>10</v>
      </c>
      <c r="E29" s="119" t="s">
        <v>323</v>
      </c>
      <c r="F29" s="117"/>
      <c r="G29" s="117"/>
      <c r="H29" s="117"/>
      <c r="I29" s="117"/>
      <c r="J29" s="117"/>
      <c r="K29" s="117"/>
      <c r="L29" s="117"/>
      <c r="M29" s="117"/>
      <c r="N29" s="117"/>
      <c r="O29" s="117"/>
      <c r="P29" s="117"/>
      <c r="Q29" s="117"/>
      <c r="R29" s="117"/>
      <c r="S29" s="117"/>
      <c r="T29" s="117"/>
      <c r="U29" s="117"/>
      <c r="V29" s="117"/>
      <c r="W29" s="117"/>
    </row>
    <row r="30" spans="4:25" ht="15.75" customHeight="1"/>
    <row r="31" spans="4:25" ht="15.75" customHeight="1"/>
    <row r="32" spans="4:25" ht="15.75" customHeight="1"/>
    <row r="33" spans="8:23" ht="15.75" customHeight="1"/>
    <row r="34" spans="8:23" ht="15.75" customHeight="1"/>
    <row r="35" spans="8:23" ht="15.75" customHeight="1"/>
    <row r="36" spans="8:23" ht="15.75" customHeight="1">
      <c r="H36">
        <f t="shared" ref="H36:W36" si="0">MAXA(H20:H29)</f>
        <v>1</v>
      </c>
      <c r="I36">
        <f t="shared" si="0"/>
        <v>4</v>
      </c>
      <c r="J36">
        <f t="shared" si="0"/>
        <v>2</v>
      </c>
      <c r="K36">
        <f t="shared" si="0"/>
        <v>1</v>
      </c>
      <c r="L36">
        <f t="shared" si="0"/>
        <v>1</v>
      </c>
      <c r="M36">
        <f t="shared" si="0"/>
        <v>1</v>
      </c>
      <c r="N36">
        <f t="shared" si="0"/>
        <v>1</v>
      </c>
      <c r="O36">
        <f t="shared" si="0"/>
        <v>1</v>
      </c>
      <c r="P36">
        <f t="shared" si="0"/>
        <v>1</v>
      </c>
      <c r="Q36">
        <f t="shared" si="0"/>
        <v>1</v>
      </c>
      <c r="R36">
        <f t="shared" si="0"/>
        <v>1</v>
      </c>
      <c r="S36">
        <f t="shared" si="0"/>
        <v>1</v>
      </c>
      <c r="T36">
        <f t="shared" si="0"/>
        <v>1</v>
      </c>
      <c r="U36">
        <f t="shared" si="0"/>
        <v>1</v>
      </c>
      <c r="V36">
        <f t="shared" si="0"/>
        <v>2</v>
      </c>
      <c r="W36">
        <f t="shared" si="0"/>
        <v>1</v>
      </c>
    </row>
    <row r="37" spans="8:23" ht="15.75" customHeight="1"/>
    <row r="38" spans="8:23" ht="15.75" customHeight="1"/>
    <row r="39" spans="8:23" ht="15.75" customHeight="1"/>
    <row r="40" spans="8:23" ht="15.75" customHeight="1"/>
    <row r="41" spans="8:23" ht="15.75" customHeight="1"/>
    <row r="42" spans="8:23" ht="15.75" customHeight="1"/>
    <row r="43" spans="8:23" ht="15.75" customHeight="1"/>
    <row r="44" spans="8:23" ht="15.75" customHeight="1"/>
    <row r="45" spans="8:23" ht="15.75" customHeight="1"/>
    <row r="46" spans="8:23" ht="15.75" customHeight="1"/>
    <row r="47" spans="8:23" ht="15.75" customHeight="1"/>
    <row r="48" spans="8: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E1021"/>
  <sheetViews>
    <sheetView workbookViewId="0"/>
  </sheetViews>
  <sheetFormatPr defaultColWidth="11.1640625" defaultRowHeight="15" customHeight="1"/>
  <cols>
    <col min="1" max="1" width="8.33203125" customWidth="1"/>
    <col min="2" max="2" width="38.83203125" customWidth="1"/>
    <col min="3" max="3" width="5.6640625" customWidth="1"/>
    <col min="4" max="4" width="5.33203125" customWidth="1"/>
    <col min="5" max="5" width="6.33203125" customWidth="1"/>
    <col min="6" max="56" width="5.33203125" customWidth="1"/>
    <col min="57" max="57" width="8.33203125" customWidth="1"/>
  </cols>
  <sheetData>
    <row r="1" spans="2:57" ht="15.75" customHeight="1">
      <c r="B1" s="48" t="s">
        <v>324</v>
      </c>
      <c r="AD1" s="48"/>
      <c r="AE1" s="48"/>
      <c r="AF1" s="48"/>
      <c r="AG1" s="48">
        <v>45</v>
      </c>
      <c r="AH1" s="48"/>
      <c r="AI1" s="48"/>
      <c r="AJ1" s="48"/>
      <c r="AK1" s="48"/>
      <c r="AL1" s="48"/>
      <c r="AM1" s="48"/>
      <c r="AN1" s="48"/>
      <c r="AO1" s="48"/>
      <c r="AP1" s="48" t="s">
        <v>325</v>
      </c>
      <c r="AQ1" s="48" t="s">
        <v>326</v>
      </c>
      <c r="AR1" s="48"/>
      <c r="AS1" s="48" t="s">
        <v>327</v>
      </c>
      <c r="AT1" s="48"/>
      <c r="AU1" s="48"/>
      <c r="AV1" s="48"/>
      <c r="AW1" s="48"/>
      <c r="AX1" s="48"/>
      <c r="AY1" s="48"/>
      <c r="AZ1" s="48"/>
      <c r="BA1" s="48"/>
      <c r="BB1" s="48"/>
      <c r="BC1" s="48" t="s">
        <v>325</v>
      </c>
      <c r="BD1" s="48" t="s">
        <v>325</v>
      </c>
    </row>
    <row r="2" spans="2:57" ht="15.75" customHeight="1">
      <c r="B2" s="48" t="s">
        <v>328</v>
      </c>
      <c r="AD2" s="48" t="s">
        <v>329</v>
      </c>
      <c r="AE2" s="48" t="s">
        <v>329</v>
      </c>
      <c r="AF2" s="48" t="s">
        <v>329</v>
      </c>
      <c r="AG2" s="48" t="s">
        <v>329</v>
      </c>
      <c r="AH2" s="48" t="s">
        <v>329</v>
      </c>
      <c r="AI2" s="48" t="s">
        <v>329</v>
      </c>
      <c r="AJ2" s="48" t="s">
        <v>330</v>
      </c>
      <c r="AK2" s="48" t="s">
        <v>329</v>
      </c>
      <c r="AL2" s="48" t="s">
        <v>329</v>
      </c>
      <c r="AM2" s="48" t="s">
        <v>329</v>
      </c>
      <c r="AN2" s="48" t="s">
        <v>329</v>
      </c>
      <c r="AO2" s="48" t="s">
        <v>331</v>
      </c>
      <c r="AP2" s="48" t="s">
        <v>329</v>
      </c>
      <c r="AQ2" s="48" t="s">
        <v>331</v>
      </c>
      <c r="AR2" s="48" t="s">
        <v>329</v>
      </c>
      <c r="AS2" s="48" t="s">
        <v>329</v>
      </c>
      <c r="AT2" s="48" t="s">
        <v>331</v>
      </c>
      <c r="AU2" s="48" t="s">
        <v>331</v>
      </c>
      <c r="AV2" s="48" t="s">
        <v>331</v>
      </c>
      <c r="AW2" s="48" t="s">
        <v>331</v>
      </c>
      <c r="AX2" s="48" t="s">
        <v>331</v>
      </c>
      <c r="AY2" s="48" t="s">
        <v>329</v>
      </c>
      <c r="AZ2" s="48" t="s">
        <v>329</v>
      </c>
      <c r="BA2" s="48" t="s">
        <v>329</v>
      </c>
      <c r="BB2" s="48" t="s">
        <v>329</v>
      </c>
      <c r="BC2" s="48" t="s">
        <v>329</v>
      </c>
      <c r="BD2" s="48" t="s">
        <v>329</v>
      </c>
    </row>
    <row r="3" spans="2:57" ht="15.75" customHeight="1">
      <c r="B3" t="s">
        <v>332</v>
      </c>
      <c r="D3">
        <v>4</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20</v>
      </c>
      <c r="AE3">
        <v>7</v>
      </c>
      <c r="AF3">
        <v>10</v>
      </c>
      <c r="AG3" s="48">
        <v>0.5</v>
      </c>
      <c r="AH3" s="48">
        <v>24.9</v>
      </c>
      <c r="AI3" s="48">
        <v>2</v>
      </c>
      <c r="AJ3" s="48">
        <v>1.55</v>
      </c>
      <c r="AK3">
        <v>3</v>
      </c>
      <c r="AL3" s="48">
        <v>9.99</v>
      </c>
      <c r="AM3" s="48">
        <v>7.66</v>
      </c>
      <c r="AN3" s="48">
        <v>5.43</v>
      </c>
      <c r="AO3" s="48">
        <v>1.5</v>
      </c>
      <c r="AP3" s="48">
        <v>13</v>
      </c>
      <c r="AQ3">
        <v>1</v>
      </c>
      <c r="AR3" s="48">
        <v>3.5</v>
      </c>
      <c r="AS3">
        <v>1</v>
      </c>
      <c r="AT3">
        <v>0.01</v>
      </c>
      <c r="AU3">
        <v>0.01</v>
      </c>
      <c r="AV3" s="48">
        <v>0.01</v>
      </c>
      <c r="AW3">
        <v>0.01</v>
      </c>
      <c r="AX3">
        <v>0.01</v>
      </c>
      <c r="AY3">
        <v>0.01</v>
      </c>
      <c r="AZ3">
        <v>0.01</v>
      </c>
      <c r="BA3" s="48">
        <v>5.6000000000000001E-2</v>
      </c>
      <c r="BB3" s="48">
        <v>26.7</v>
      </c>
      <c r="BC3" s="48">
        <v>16</v>
      </c>
      <c r="BD3" s="48">
        <v>12</v>
      </c>
    </row>
    <row r="4" spans="2:57" ht="15.75" customHeight="1">
      <c r="B4" s="120"/>
      <c r="C4" s="120"/>
      <c r="D4" s="121"/>
      <c r="E4" s="121"/>
      <c r="F4" s="121"/>
      <c r="G4" s="122"/>
      <c r="H4" s="120"/>
      <c r="I4" s="120"/>
      <c r="J4" s="120"/>
      <c r="K4" s="120"/>
      <c r="L4" s="120"/>
      <c r="M4" s="120"/>
      <c r="N4" s="120"/>
      <c r="O4" s="120"/>
      <c r="P4" s="120"/>
      <c r="Q4" s="120"/>
      <c r="R4" s="120"/>
      <c r="S4" s="120"/>
      <c r="T4" s="120"/>
      <c r="U4" s="120"/>
      <c r="V4" s="120"/>
      <c r="W4" s="120"/>
      <c r="X4" s="120"/>
      <c r="Y4" s="120"/>
      <c r="Z4" s="120"/>
      <c r="AA4" s="120"/>
      <c r="AB4" s="120"/>
      <c r="AC4" s="120"/>
      <c r="AD4" s="48" t="s">
        <v>333</v>
      </c>
      <c r="AE4" s="48" t="s">
        <v>333</v>
      </c>
      <c r="AF4" s="48" t="s">
        <v>333</v>
      </c>
      <c r="AG4" s="48" t="s">
        <v>333</v>
      </c>
      <c r="AH4" s="48" t="s">
        <v>333</v>
      </c>
      <c r="AI4" s="48" t="s">
        <v>333</v>
      </c>
      <c r="AJ4" s="48" t="s">
        <v>334</v>
      </c>
      <c r="AK4" s="123" t="s">
        <v>335</v>
      </c>
      <c r="AL4" s="48" t="s">
        <v>333</v>
      </c>
      <c r="AM4" s="48" t="s">
        <v>333</v>
      </c>
      <c r="AN4" s="48" t="s">
        <v>334</v>
      </c>
      <c r="AO4" s="48" t="s">
        <v>334</v>
      </c>
      <c r="AP4" s="48" t="s">
        <v>336</v>
      </c>
      <c r="AQ4" s="48" t="s">
        <v>331</v>
      </c>
      <c r="AR4" s="48" t="s">
        <v>333</v>
      </c>
      <c r="AS4" s="48" t="s">
        <v>331</v>
      </c>
      <c r="AT4" s="48" t="s">
        <v>337</v>
      </c>
      <c r="AU4" s="48" t="s">
        <v>337</v>
      </c>
      <c r="AV4" s="48" t="s">
        <v>337</v>
      </c>
      <c r="AW4" s="48" t="s">
        <v>337</v>
      </c>
      <c r="AX4" s="48" t="s">
        <v>337</v>
      </c>
      <c r="AY4" s="48"/>
      <c r="AZ4" s="48"/>
      <c r="BA4" s="48"/>
      <c r="BB4" s="48"/>
      <c r="BC4" s="124"/>
      <c r="BD4" s="124"/>
    </row>
    <row r="5" spans="2:57" ht="15.75" customHeight="1">
      <c r="B5" s="120" t="s">
        <v>338</v>
      </c>
      <c r="C5" s="120"/>
      <c r="D5" s="121"/>
      <c r="E5" s="121"/>
      <c r="F5" s="121"/>
      <c r="G5" s="125"/>
      <c r="H5" s="126"/>
      <c r="I5" s="126"/>
      <c r="J5" s="126"/>
      <c r="K5" s="126"/>
      <c r="L5" s="126"/>
      <c r="M5" s="126"/>
      <c r="N5" s="126"/>
      <c r="O5" s="126"/>
      <c r="P5" s="126"/>
      <c r="Q5" s="126"/>
      <c r="R5" s="126"/>
      <c r="S5" s="126"/>
      <c r="T5" s="126"/>
      <c r="U5" s="126"/>
      <c r="V5" s="126"/>
      <c r="W5" s="126"/>
      <c r="X5" s="126"/>
      <c r="Y5" s="126"/>
      <c r="Z5" s="126"/>
      <c r="AA5" s="126"/>
      <c r="AB5" s="120"/>
      <c r="AC5" s="120"/>
      <c r="AD5" s="125" t="s">
        <v>140</v>
      </c>
      <c r="AE5" s="69" t="s">
        <v>339</v>
      </c>
      <c r="AF5" s="127" t="s">
        <v>340</v>
      </c>
      <c r="AG5" s="69" t="s">
        <v>180</v>
      </c>
      <c r="AH5" s="128" t="s">
        <v>192</v>
      </c>
      <c r="AI5" s="69" t="s">
        <v>194</v>
      </c>
      <c r="AJ5" s="69" t="s">
        <v>126</v>
      </c>
      <c r="AK5" s="123" t="s">
        <v>335</v>
      </c>
      <c r="AL5" s="69" t="s">
        <v>109</v>
      </c>
      <c r="AM5" s="69" t="s">
        <v>111</v>
      </c>
      <c r="AN5" s="69" t="s">
        <v>341</v>
      </c>
      <c r="AO5" s="69" t="s">
        <v>342</v>
      </c>
      <c r="AP5" s="69" t="s">
        <v>101</v>
      </c>
      <c r="AQ5" s="69" t="s">
        <v>343</v>
      </c>
      <c r="AR5" s="69" t="s">
        <v>344</v>
      </c>
      <c r="AS5" s="69" t="s">
        <v>345</v>
      </c>
      <c r="AT5" s="69" t="s">
        <v>74</v>
      </c>
      <c r="AU5" s="69" t="s">
        <v>73</v>
      </c>
      <c r="AV5" s="69" t="s">
        <v>141</v>
      </c>
      <c r="AW5" s="69" t="s">
        <v>346</v>
      </c>
      <c r="AX5" s="69" t="s">
        <v>347</v>
      </c>
      <c r="AY5" s="69" t="s">
        <v>108</v>
      </c>
      <c r="AZ5" s="69" t="s">
        <v>108</v>
      </c>
      <c r="BA5" s="69" t="s">
        <v>348</v>
      </c>
      <c r="BB5" s="69" t="s">
        <v>93</v>
      </c>
      <c r="BC5" s="124" t="s">
        <v>349</v>
      </c>
      <c r="BD5" s="124" t="s">
        <v>349</v>
      </c>
    </row>
    <row r="6" spans="2:57" ht="15.75" customHeight="1">
      <c r="B6" t="s">
        <v>350</v>
      </c>
      <c r="D6" t="s">
        <v>351</v>
      </c>
      <c r="AD6" t="s">
        <v>352</v>
      </c>
      <c r="AE6" s="48" t="s">
        <v>353</v>
      </c>
      <c r="AF6" t="s">
        <v>354</v>
      </c>
      <c r="AG6" s="129" t="s">
        <v>355</v>
      </c>
      <c r="AH6" s="130" t="s">
        <v>356</v>
      </c>
      <c r="AI6" s="130" t="s">
        <v>357</v>
      </c>
      <c r="AJ6" s="130" t="s">
        <v>358</v>
      </c>
      <c r="AK6" s="48" t="s">
        <v>359</v>
      </c>
      <c r="AL6" t="s">
        <v>360</v>
      </c>
      <c r="AM6" s="48" t="s">
        <v>361</v>
      </c>
      <c r="AN6" s="48" t="s">
        <v>362</v>
      </c>
      <c r="AO6" s="48" t="s">
        <v>363</v>
      </c>
      <c r="AP6" t="s">
        <v>364</v>
      </c>
      <c r="AQ6" t="s">
        <v>365</v>
      </c>
      <c r="AR6" s="129" t="s">
        <v>366</v>
      </c>
      <c r="AS6" t="s">
        <v>367</v>
      </c>
      <c r="AT6" s="48" t="s">
        <v>368</v>
      </c>
      <c r="AU6" s="48" t="s">
        <v>369</v>
      </c>
      <c r="AV6" s="48" t="s">
        <v>370</v>
      </c>
      <c r="AW6" s="48" t="s">
        <v>371</v>
      </c>
      <c r="AX6" s="48" t="s">
        <v>371</v>
      </c>
      <c r="AY6" s="48" t="s">
        <v>372</v>
      </c>
      <c r="AZ6" s="48" t="s">
        <v>372</v>
      </c>
      <c r="BA6" s="48" t="s">
        <v>373</v>
      </c>
      <c r="BB6" s="48" t="s">
        <v>374</v>
      </c>
      <c r="BC6" s="48" t="s">
        <v>375</v>
      </c>
      <c r="BD6" s="48" t="s">
        <v>376</v>
      </c>
    </row>
    <row r="7" spans="2:57" ht="15.75" customHeight="1">
      <c r="B7" t="s">
        <v>377</v>
      </c>
      <c r="D7" t="s">
        <v>378</v>
      </c>
      <c r="E7" t="s">
        <v>378</v>
      </c>
      <c r="F7" t="s">
        <v>378</v>
      </c>
      <c r="G7" t="s">
        <v>378</v>
      </c>
      <c r="H7" t="s">
        <v>378</v>
      </c>
      <c r="I7" t="s">
        <v>378</v>
      </c>
      <c r="J7" t="s">
        <v>378</v>
      </c>
      <c r="K7" t="s">
        <v>378</v>
      </c>
      <c r="L7" t="s">
        <v>379</v>
      </c>
      <c r="M7" t="s">
        <v>379</v>
      </c>
      <c r="N7" t="s">
        <v>379</v>
      </c>
      <c r="O7" t="s">
        <v>379</v>
      </c>
      <c r="P7" t="s">
        <v>379</v>
      </c>
      <c r="Q7" t="s">
        <v>379</v>
      </c>
      <c r="R7" t="s">
        <v>379</v>
      </c>
      <c r="S7" t="s">
        <v>379</v>
      </c>
      <c r="T7" t="s">
        <v>379</v>
      </c>
      <c r="U7" t="s">
        <v>379</v>
      </c>
    </row>
    <row r="8" spans="2:57" ht="15.75" hidden="1" customHeight="1"/>
    <row r="9" spans="2:57" ht="15.75" hidden="1" customHeight="1"/>
    <row r="10" spans="2:57" ht="15.75" hidden="1" customHeight="1"/>
    <row r="11" spans="2:57" ht="15.75" hidden="1" customHeight="1"/>
    <row r="12" spans="2:57" ht="15.75" hidden="1" customHeight="1"/>
    <row r="13" spans="2:57" ht="15.75" customHeight="1">
      <c r="B13" t="s">
        <v>380</v>
      </c>
      <c r="D13" s="131">
        <v>4</v>
      </c>
      <c r="E13" s="131">
        <f t="shared" ref="E13:AS13" si="0">SUM(E96:E112)</f>
        <v>12</v>
      </c>
      <c r="F13" s="131">
        <f t="shared" si="0"/>
        <v>17</v>
      </c>
      <c r="G13" s="131">
        <f t="shared" si="0"/>
        <v>1</v>
      </c>
      <c r="H13" s="131">
        <f t="shared" si="0"/>
        <v>1</v>
      </c>
      <c r="I13" s="131">
        <f t="shared" si="0"/>
        <v>1</v>
      </c>
      <c r="J13" s="131">
        <f t="shared" si="0"/>
        <v>0</v>
      </c>
      <c r="K13" s="131">
        <f t="shared" si="0"/>
        <v>0</v>
      </c>
      <c r="L13" s="131">
        <f t="shared" si="0"/>
        <v>1</v>
      </c>
      <c r="M13" s="131">
        <f t="shared" si="0"/>
        <v>4</v>
      </c>
      <c r="N13" s="131">
        <f t="shared" si="0"/>
        <v>2</v>
      </c>
      <c r="O13" s="131">
        <f t="shared" si="0"/>
        <v>1</v>
      </c>
      <c r="P13" s="131">
        <f t="shared" si="0"/>
        <v>1</v>
      </c>
      <c r="Q13" s="131">
        <f t="shared" si="0"/>
        <v>1</v>
      </c>
      <c r="R13" s="131">
        <f t="shared" si="0"/>
        <v>1</v>
      </c>
      <c r="S13" s="131">
        <f t="shared" si="0"/>
        <v>1</v>
      </c>
      <c r="T13" s="131">
        <f t="shared" si="0"/>
        <v>1</v>
      </c>
      <c r="U13" s="131">
        <f t="shared" si="0"/>
        <v>2</v>
      </c>
      <c r="V13" s="131">
        <f t="shared" si="0"/>
        <v>1</v>
      </c>
      <c r="W13" s="131">
        <f t="shared" si="0"/>
        <v>2</v>
      </c>
      <c r="X13" s="131">
        <f t="shared" si="0"/>
        <v>1</v>
      </c>
      <c r="Y13" s="131">
        <f t="shared" si="0"/>
        <v>1</v>
      </c>
      <c r="Z13" s="131">
        <f t="shared" si="0"/>
        <v>1</v>
      </c>
      <c r="AA13" s="131">
        <f t="shared" si="0"/>
        <v>1</v>
      </c>
      <c r="AB13" s="131">
        <f t="shared" si="0"/>
        <v>0</v>
      </c>
      <c r="AC13" s="131">
        <f t="shared" si="0"/>
        <v>0</v>
      </c>
      <c r="AD13" s="131">
        <f t="shared" si="0"/>
        <v>1</v>
      </c>
      <c r="AE13" s="131">
        <f t="shared" si="0"/>
        <v>1</v>
      </c>
      <c r="AF13" s="131">
        <f t="shared" si="0"/>
        <v>5</v>
      </c>
      <c r="AG13" s="131">
        <f t="shared" si="0"/>
        <v>4</v>
      </c>
      <c r="AH13" s="131">
        <f t="shared" si="0"/>
        <v>1</v>
      </c>
      <c r="AI13" s="131">
        <f t="shared" si="0"/>
        <v>1</v>
      </c>
      <c r="AJ13" s="131">
        <f t="shared" si="0"/>
        <v>5</v>
      </c>
      <c r="AK13" s="131">
        <f t="shared" si="0"/>
        <v>1</v>
      </c>
      <c r="AL13" s="131">
        <f t="shared" si="0"/>
        <v>1</v>
      </c>
      <c r="AM13" s="131">
        <f t="shared" si="0"/>
        <v>4</v>
      </c>
      <c r="AN13" s="131">
        <f t="shared" si="0"/>
        <v>1</v>
      </c>
      <c r="AO13" s="131">
        <f t="shared" si="0"/>
        <v>1</v>
      </c>
      <c r="AP13" s="131">
        <f t="shared" si="0"/>
        <v>1</v>
      </c>
      <c r="AQ13" s="131">
        <f t="shared" si="0"/>
        <v>1</v>
      </c>
      <c r="AR13" s="131">
        <f t="shared" si="0"/>
        <v>2</v>
      </c>
      <c r="AS13" s="131">
        <f t="shared" si="0"/>
        <v>1</v>
      </c>
      <c r="AT13" s="131">
        <f>SUM(AT17:AT33)</f>
        <v>18</v>
      </c>
      <c r="AU13" s="131">
        <f>SUM(AU96:AU112)</f>
        <v>130</v>
      </c>
      <c r="AV13" s="131">
        <f>SUM(AV17:AV33)</f>
        <v>4</v>
      </c>
      <c r="AW13" s="131">
        <f t="shared" ref="AW13:BC13" si="1">SUM(AW96:AW112)</f>
        <v>2</v>
      </c>
      <c r="AX13" s="131">
        <f t="shared" si="1"/>
        <v>208</v>
      </c>
      <c r="AY13" s="131">
        <f t="shared" si="1"/>
        <v>2</v>
      </c>
      <c r="AZ13" s="131">
        <f t="shared" si="1"/>
        <v>6</v>
      </c>
      <c r="BA13" s="131">
        <f t="shared" si="1"/>
        <v>12</v>
      </c>
      <c r="BB13" s="131">
        <f t="shared" si="1"/>
        <v>1</v>
      </c>
      <c r="BC13" s="131">
        <f t="shared" si="1"/>
        <v>1</v>
      </c>
      <c r="BD13" s="131">
        <f>SUM(BD17:BD34)</f>
        <v>1</v>
      </c>
      <c r="BE13" s="132"/>
    </row>
    <row r="14" spans="2:57" ht="15.75" customHeight="1">
      <c r="B14" t="s">
        <v>381</v>
      </c>
      <c r="D14" s="132">
        <f t="shared" ref="D14:AC14" si="2">D13*D3</f>
        <v>16</v>
      </c>
      <c r="E14" s="132">
        <f t="shared" si="2"/>
        <v>12</v>
      </c>
      <c r="F14" s="132">
        <f t="shared" si="2"/>
        <v>17</v>
      </c>
      <c r="G14" s="132">
        <f t="shared" si="2"/>
        <v>1</v>
      </c>
      <c r="H14" s="132">
        <f t="shared" si="2"/>
        <v>1</v>
      </c>
      <c r="I14" s="132">
        <f t="shared" si="2"/>
        <v>1</v>
      </c>
      <c r="J14" s="132">
        <f t="shared" si="2"/>
        <v>0</v>
      </c>
      <c r="K14" s="132">
        <f t="shared" si="2"/>
        <v>0</v>
      </c>
      <c r="L14" s="132">
        <f t="shared" si="2"/>
        <v>1</v>
      </c>
      <c r="M14" s="132">
        <f t="shared" si="2"/>
        <v>4</v>
      </c>
      <c r="N14" s="132">
        <f t="shared" si="2"/>
        <v>2</v>
      </c>
      <c r="O14" s="132">
        <f t="shared" si="2"/>
        <v>1</v>
      </c>
      <c r="P14" s="132">
        <f t="shared" si="2"/>
        <v>1</v>
      </c>
      <c r="Q14" s="132">
        <f t="shared" si="2"/>
        <v>1</v>
      </c>
      <c r="R14" s="132">
        <f t="shared" si="2"/>
        <v>1</v>
      </c>
      <c r="S14" s="132">
        <f t="shared" si="2"/>
        <v>1</v>
      </c>
      <c r="T14" s="132">
        <f t="shared" si="2"/>
        <v>1</v>
      </c>
      <c r="U14" s="132">
        <f t="shared" si="2"/>
        <v>2</v>
      </c>
      <c r="V14" s="132">
        <f t="shared" si="2"/>
        <v>1</v>
      </c>
      <c r="W14" s="132">
        <f t="shared" si="2"/>
        <v>2</v>
      </c>
      <c r="X14" s="132">
        <f t="shared" si="2"/>
        <v>1</v>
      </c>
      <c r="Y14" s="132">
        <f t="shared" si="2"/>
        <v>1</v>
      </c>
      <c r="Z14" s="132">
        <f t="shared" si="2"/>
        <v>1</v>
      </c>
      <c r="AA14" s="132">
        <f t="shared" si="2"/>
        <v>1</v>
      </c>
      <c r="AB14" s="132">
        <f t="shared" si="2"/>
        <v>0</v>
      </c>
      <c r="AC14" s="132">
        <f t="shared" si="2"/>
        <v>0</v>
      </c>
      <c r="AD14" s="133">
        <v>16</v>
      </c>
      <c r="AE14" s="133">
        <v>6.5</v>
      </c>
      <c r="AF14" s="132">
        <f t="shared" ref="AF14:BB14" si="3">AF13*AF3</f>
        <v>50</v>
      </c>
      <c r="AG14" s="132">
        <f t="shared" si="3"/>
        <v>2</v>
      </c>
      <c r="AH14" s="132">
        <f t="shared" si="3"/>
        <v>24.9</v>
      </c>
      <c r="AI14" s="132">
        <f t="shared" si="3"/>
        <v>2</v>
      </c>
      <c r="AJ14" s="132">
        <f t="shared" si="3"/>
        <v>7.75</v>
      </c>
      <c r="AK14" s="132">
        <f t="shared" si="3"/>
        <v>3</v>
      </c>
      <c r="AL14" s="132">
        <f t="shared" si="3"/>
        <v>9.99</v>
      </c>
      <c r="AM14" s="132">
        <f t="shared" si="3"/>
        <v>30.64</v>
      </c>
      <c r="AN14" s="132">
        <f t="shared" si="3"/>
        <v>5.43</v>
      </c>
      <c r="AO14" s="132">
        <f t="shared" si="3"/>
        <v>1.5</v>
      </c>
      <c r="AP14" s="132">
        <f t="shared" si="3"/>
        <v>13</v>
      </c>
      <c r="AQ14" s="132">
        <f t="shared" si="3"/>
        <v>1</v>
      </c>
      <c r="AR14" s="132">
        <f t="shared" si="3"/>
        <v>7</v>
      </c>
      <c r="AS14" s="132">
        <f t="shared" si="3"/>
        <v>1</v>
      </c>
      <c r="AT14" s="132">
        <f t="shared" si="3"/>
        <v>0.18</v>
      </c>
      <c r="AU14" s="132">
        <f t="shared" si="3"/>
        <v>1.3</v>
      </c>
      <c r="AV14" s="132">
        <f t="shared" si="3"/>
        <v>0.04</v>
      </c>
      <c r="AW14" s="132">
        <f t="shared" si="3"/>
        <v>0.02</v>
      </c>
      <c r="AX14" s="132">
        <f t="shared" si="3"/>
        <v>2.08</v>
      </c>
      <c r="AY14" s="132">
        <f t="shared" si="3"/>
        <v>0.02</v>
      </c>
      <c r="AZ14" s="132">
        <f t="shared" si="3"/>
        <v>0.06</v>
      </c>
      <c r="BA14" s="132">
        <f t="shared" si="3"/>
        <v>0.67200000000000004</v>
      </c>
      <c r="BB14" s="132">
        <f t="shared" si="3"/>
        <v>26.7</v>
      </c>
      <c r="BC14" s="133">
        <v>16</v>
      </c>
      <c r="BD14" s="133">
        <v>12</v>
      </c>
      <c r="BE14" s="132">
        <f>SUM(D14:BD14)</f>
        <v>310.7820000000001</v>
      </c>
    </row>
    <row r="15" spans="2:57" ht="15.75" customHeight="1">
      <c r="B15" s="48" t="s">
        <v>382</v>
      </c>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3"/>
      <c r="AE15" s="133"/>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3"/>
      <c r="BD15" s="133"/>
      <c r="BE15" s="132"/>
    </row>
    <row r="16" spans="2:57" ht="150" customHeight="1">
      <c r="B16" t="s">
        <v>383</v>
      </c>
      <c r="C16" t="s">
        <v>55</v>
      </c>
      <c r="D16" s="114" t="s">
        <v>384</v>
      </c>
      <c r="E16" s="115" t="s">
        <v>385</v>
      </c>
      <c r="F16" s="115" t="s">
        <v>386</v>
      </c>
      <c r="G16" s="115" t="s">
        <v>387</v>
      </c>
      <c r="H16" s="115" t="s">
        <v>388</v>
      </c>
      <c r="I16" s="115" t="s">
        <v>389</v>
      </c>
      <c r="J16" s="115" t="s">
        <v>390</v>
      </c>
      <c r="K16" s="115" t="s">
        <v>391</v>
      </c>
      <c r="L16" s="134" t="s">
        <v>392</v>
      </c>
      <c r="M16" s="134" t="s">
        <v>393</v>
      </c>
      <c r="N16" s="134" t="s">
        <v>394</v>
      </c>
      <c r="O16" s="134" t="s">
        <v>395</v>
      </c>
      <c r="P16" s="134" t="s">
        <v>396</v>
      </c>
      <c r="Q16" s="134" t="s">
        <v>397</v>
      </c>
      <c r="R16" s="134" t="s">
        <v>398</v>
      </c>
      <c r="S16" s="134" t="s">
        <v>399</v>
      </c>
      <c r="T16" s="134" t="s">
        <v>400</v>
      </c>
      <c r="U16" s="134" t="s">
        <v>401</v>
      </c>
      <c r="V16" s="134" t="s">
        <v>402</v>
      </c>
      <c r="W16" s="135" t="s">
        <v>403</v>
      </c>
      <c r="X16" s="135" t="s">
        <v>404</v>
      </c>
      <c r="Y16" s="135" t="s">
        <v>405</v>
      </c>
      <c r="Z16" s="135" t="s">
        <v>406</v>
      </c>
      <c r="AA16" s="135" t="s">
        <v>407</v>
      </c>
      <c r="AB16" s="135" t="s">
        <v>408</v>
      </c>
      <c r="AC16" s="135" t="s">
        <v>409</v>
      </c>
      <c r="AD16" s="136" t="s">
        <v>410</v>
      </c>
      <c r="AE16" s="136" t="s">
        <v>411</v>
      </c>
      <c r="AF16" s="136" t="s">
        <v>412</v>
      </c>
      <c r="AG16" s="136" t="s">
        <v>413</v>
      </c>
      <c r="AH16" s="136" t="s">
        <v>414</v>
      </c>
      <c r="AI16" s="137" t="s">
        <v>415</v>
      </c>
      <c r="AJ16" s="136" t="s">
        <v>416</v>
      </c>
      <c r="AK16" s="136" t="s">
        <v>417</v>
      </c>
      <c r="AL16" s="136" t="s">
        <v>418</v>
      </c>
      <c r="AM16" s="136" t="s">
        <v>419</v>
      </c>
      <c r="AN16" s="137" t="s">
        <v>420</v>
      </c>
      <c r="AO16" s="136" t="s">
        <v>421</v>
      </c>
      <c r="AP16" s="136" t="s">
        <v>422</v>
      </c>
      <c r="AQ16" s="136" t="s">
        <v>423</v>
      </c>
      <c r="AR16" s="136" t="s">
        <v>424</v>
      </c>
      <c r="AS16" s="136" t="s">
        <v>425</v>
      </c>
      <c r="AT16" s="137" t="s">
        <v>426</v>
      </c>
      <c r="AU16" s="137" t="s">
        <v>427</v>
      </c>
      <c r="AV16" s="137" t="s">
        <v>428</v>
      </c>
      <c r="AW16" s="137" t="s">
        <v>429</v>
      </c>
      <c r="AX16" s="137" t="s">
        <v>430</v>
      </c>
      <c r="AY16" s="136" t="s">
        <v>431</v>
      </c>
      <c r="AZ16" s="136" t="s">
        <v>432</v>
      </c>
      <c r="BA16" s="136" t="s">
        <v>433</v>
      </c>
      <c r="BB16" s="136" t="s">
        <v>434</v>
      </c>
      <c r="BC16" s="137" t="s">
        <v>435</v>
      </c>
      <c r="BD16" s="137" t="s">
        <v>436</v>
      </c>
    </row>
    <row r="17" spans="2:56" ht="15.75" customHeight="1">
      <c r="B17" s="138" t="s">
        <v>288</v>
      </c>
      <c r="C17">
        <v>0</v>
      </c>
      <c r="E17">
        <v>0</v>
      </c>
    </row>
    <row r="18" spans="2:56" ht="15.75" customHeight="1">
      <c r="B18" s="139" t="s">
        <v>132</v>
      </c>
      <c r="C18">
        <v>1</v>
      </c>
      <c r="E18">
        <v>1</v>
      </c>
      <c r="F18">
        <v>1</v>
      </c>
      <c r="L18">
        <v>1</v>
      </c>
      <c r="AD18">
        <v>1</v>
      </c>
      <c r="AT18" s="48">
        <v>2</v>
      </c>
      <c r="AU18">
        <v>8</v>
      </c>
      <c r="AX18">
        <v>16</v>
      </c>
    </row>
    <row r="19" spans="2:56" ht="15.75" customHeight="1">
      <c r="B19" s="139" t="s">
        <v>437</v>
      </c>
      <c r="C19">
        <v>4</v>
      </c>
      <c r="E19">
        <v>1</v>
      </c>
      <c r="F19">
        <v>1</v>
      </c>
      <c r="M19">
        <v>1</v>
      </c>
      <c r="AF19">
        <v>1</v>
      </c>
      <c r="AT19" s="48">
        <v>2</v>
      </c>
      <c r="AU19">
        <v>8</v>
      </c>
      <c r="AX19">
        <v>16</v>
      </c>
    </row>
    <row r="20" spans="2:56" ht="15.75" customHeight="1">
      <c r="B20" s="139" t="s">
        <v>169</v>
      </c>
      <c r="C20">
        <v>2</v>
      </c>
      <c r="E20">
        <v>1</v>
      </c>
      <c r="F20">
        <v>1</v>
      </c>
      <c r="N20">
        <v>1</v>
      </c>
      <c r="AG20">
        <v>1</v>
      </c>
      <c r="AT20" s="48">
        <v>2</v>
      </c>
      <c r="AU20">
        <v>8</v>
      </c>
      <c r="AX20">
        <v>16</v>
      </c>
    </row>
    <row r="21" spans="2:56" ht="15.75" customHeight="1">
      <c r="B21" s="139" t="s">
        <v>438</v>
      </c>
      <c r="C21">
        <v>1</v>
      </c>
      <c r="E21">
        <v>0</v>
      </c>
      <c r="H21">
        <v>1</v>
      </c>
      <c r="I21">
        <v>1</v>
      </c>
      <c r="O21">
        <v>1</v>
      </c>
      <c r="W21">
        <v>1</v>
      </c>
      <c r="AM21">
        <v>1</v>
      </c>
      <c r="AN21" s="48">
        <v>1</v>
      </c>
      <c r="AR21">
        <v>1</v>
      </c>
      <c r="AT21" s="48">
        <v>2</v>
      </c>
      <c r="AU21">
        <v>10</v>
      </c>
      <c r="AW21" s="48">
        <v>2</v>
      </c>
      <c r="AX21">
        <v>16</v>
      </c>
      <c r="AY21">
        <v>1</v>
      </c>
      <c r="BC21">
        <v>1</v>
      </c>
      <c r="BD21" s="48">
        <v>1</v>
      </c>
    </row>
    <row r="22" spans="2:56" ht="15.75" customHeight="1">
      <c r="B22" s="139" t="s">
        <v>439</v>
      </c>
      <c r="C22">
        <v>1</v>
      </c>
      <c r="E22">
        <v>0</v>
      </c>
      <c r="G22">
        <v>1</v>
      </c>
      <c r="P22">
        <v>1</v>
      </c>
      <c r="W22">
        <v>1</v>
      </c>
      <c r="AM22">
        <v>1</v>
      </c>
      <c r="AQ22">
        <v>1</v>
      </c>
      <c r="AR22">
        <v>1</v>
      </c>
      <c r="AT22" s="48">
        <v>2</v>
      </c>
      <c r="AU22">
        <v>4</v>
      </c>
      <c r="AY22">
        <v>1</v>
      </c>
    </row>
    <row r="23" spans="2:56" ht="15.75" customHeight="1">
      <c r="B23" s="139" t="s">
        <v>440</v>
      </c>
      <c r="C23">
        <v>1</v>
      </c>
      <c r="E23">
        <v>1</v>
      </c>
      <c r="F23">
        <v>1</v>
      </c>
      <c r="Q23">
        <v>1</v>
      </c>
      <c r="AH23">
        <v>1</v>
      </c>
      <c r="AI23" s="48">
        <v>1</v>
      </c>
      <c r="AT23" s="48">
        <v>2</v>
      </c>
      <c r="AU23">
        <v>8</v>
      </c>
      <c r="AX23">
        <v>16</v>
      </c>
      <c r="AZ23">
        <v>2</v>
      </c>
    </row>
    <row r="24" spans="2:56" ht="15.75" customHeight="1">
      <c r="B24" s="139" t="s">
        <v>441</v>
      </c>
      <c r="C24">
        <v>1</v>
      </c>
      <c r="E24">
        <v>1</v>
      </c>
      <c r="F24">
        <v>1</v>
      </c>
      <c r="R24">
        <v>1</v>
      </c>
      <c r="AE24">
        <v>1</v>
      </c>
      <c r="AF24">
        <v>1</v>
      </c>
      <c r="AT24" s="48">
        <v>2</v>
      </c>
      <c r="AU24">
        <v>8</v>
      </c>
      <c r="AX24">
        <v>16</v>
      </c>
    </row>
    <row r="25" spans="2:56" ht="15.75" customHeight="1">
      <c r="B25" s="139" t="s">
        <v>116</v>
      </c>
      <c r="C25">
        <v>1</v>
      </c>
      <c r="E25">
        <v>1</v>
      </c>
      <c r="F25">
        <v>1</v>
      </c>
      <c r="S25">
        <v>1</v>
      </c>
      <c r="AJ25">
        <v>1</v>
      </c>
      <c r="AM25">
        <v>1</v>
      </c>
      <c r="AT25" s="48">
        <v>2</v>
      </c>
      <c r="AU25">
        <v>8</v>
      </c>
      <c r="AX25">
        <v>16</v>
      </c>
      <c r="AZ25">
        <v>2</v>
      </c>
    </row>
    <row r="26" spans="2:56" ht="15.75" customHeight="1">
      <c r="B26" s="139" t="s">
        <v>442</v>
      </c>
      <c r="C26">
        <v>1</v>
      </c>
      <c r="E26">
        <v>0</v>
      </c>
      <c r="F26">
        <v>1</v>
      </c>
      <c r="X26">
        <v>1</v>
      </c>
      <c r="AL26">
        <v>1</v>
      </c>
      <c r="AM26">
        <v>1</v>
      </c>
      <c r="AT26" s="48">
        <v>2</v>
      </c>
      <c r="AU26">
        <v>4</v>
      </c>
      <c r="AZ26">
        <v>2</v>
      </c>
    </row>
    <row r="27" spans="2:56" ht="15.75" customHeight="1">
      <c r="B27" s="139" t="s">
        <v>443</v>
      </c>
      <c r="C27">
        <v>1</v>
      </c>
      <c r="E27">
        <v>0</v>
      </c>
      <c r="Y27">
        <v>1</v>
      </c>
      <c r="AJ27">
        <v>4</v>
      </c>
      <c r="AK27">
        <v>1</v>
      </c>
      <c r="AO27">
        <v>1</v>
      </c>
      <c r="AV27" s="48">
        <v>4</v>
      </c>
    </row>
    <row r="28" spans="2:56" ht="15.75" customHeight="1">
      <c r="B28" s="139" t="s">
        <v>444</v>
      </c>
      <c r="C28">
        <v>1</v>
      </c>
      <c r="E28">
        <v>0</v>
      </c>
      <c r="F28">
        <v>1</v>
      </c>
      <c r="AP28">
        <v>1</v>
      </c>
      <c r="AU28">
        <v>4</v>
      </c>
      <c r="BA28">
        <v>4</v>
      </c>
    </row>
    <row r="29" spans="2:56" ht="15.75" customHeight="1">
      <c r="B29" s="139" t="s">
        <v>445</v>
      </c>
      <c r="C29">
        <v>1</v>
      </c>
      <c r="E29">
        <v>0</v>
      </c>
    </row>
    <row r="30" spans="2:56" ht="15.75" customHeight="1">
      <c r="B30" s="139" t="s">
        <v>87</v>
      </c>
      <c r="C30">
        <v>1</v>
      </c>
      <c r="E30">
        <v>1</v>
      </c>
      <c r="F30">
        <v>1</v>
      </c>
      <c r="T30">
        <v>1</v>
      </c>
      <c r="AU30">
        <v>8</v>
      </c>
      <c r="AX30">
        <v>16</v>
      </c>
      <c r="BB30">
        <v>1</v>
      </c>
    </row>
    <row r="31" spans="2:56" ht="15.75" customHeight="1">
      <c r="B31" s="139" t="s">
        <v>446</v>
      </c>
      <c r="C31">
        <v>1</v>
      </c>
      <c r="E31">
        <v>0</v>
      </c>
      <c r="F31">
        <v>1</v>
      </c>
      <c r="AU31">
        <v>4</v>
      </c>
    </row>
    <row r="32" spans="2:56" ht="15.75" customHeight="1">
      <c r="B32" s="139" t="s">
        <v>447</v>
      </c>
      <c r="C32">
        <v>2</v>
      </c>
      <c r="E32">
        <v>0</v>
      </c>
      <c r="F32">
        <v>1</v>
      </c>
      <c r="U32">
        <v>1</v>
      </c>
      <c r="AU32">
        <v>4</v>
      </c>
      <c r="BA32">
        <v>4</v>
      </c>
    </row>
    <row r="33" spans="2:50" ht="15.75" customHeight="1">
      <c r="B33" t="s">
        <v>448</v>
      </c>
      <c r="C33">
        <v>1</v>
      </c>
      <c r="E33">
        <v>1</v>
      </c>
      <c r="F33">
        <v>1</v>
      </c>
      <c r="V33">
        <v>1</v>
      </c>
      <c r="Z33">
        <v>1</v>
      </c>
      <c r="AA33">
        <v>1</v>
      </c>
      <c r="AG33">
        <v>2</v>
      </c>
      <c r="AS33">
        <v>1</v>
      </c>
      <c r="AU33">
        <v>8</v>
      </c>
      <c r="AX33">
        <v>16</v>
      </c>
    </row>
    <row r="34" spans="2:50" ht="15.75" customHeight="1"/>
    <row r="35" spans="2:50" ht="15.75" customHeight="1"/>
    <row r="36" spans="2:50" ht="15.75" customHeight="1">
      <c r="B36" s="139" t="s">
        <v>449</v>
      </c>
      <c r="C36">
        <f>SUM(C17:C35)</f>
        <v>21</v>
      </c>
    </row>
    <row r="37" spans="2:50" ht="15.75" customHeight="1"/>
    <row r="38" spans="2:50" ht="15.75" customHeight="1">
      <c r="B38" s="140" t="s">
        <v>450</v>
      </c>
      <c r="C38" s="48" t="s">
        <v>451</v>
      </c>
      <c r="D38" s="48" t="s">
        <v>55</v>
      </c>
      <c r="E38" s="48" t="s">
        <v>452</v>
      </c>
      <c r="F38" s="48" t="s">
        <v>60</v>
      </c>
      <c r="G38" s="48" t="s">
        <v>453</v>
      </c>
      <c r="H38" s="48" t="s">
        <v>454</v>
      </c>
      <c r="I38" s="48" t="s">
        <v>455</v>
      </c>
    </row>
    <row r="39" spans="2:50" ht="15.75" customHeight="1">
      <c r="B39" s="130" t="s">
        <v>456</v>
      </c>
      <c r="C39" s="48">
        <v>4.8899999999999997</v>
      </c>
      <c r="D39" s="48">
        <v>2</v>
      </c>
      <c r="E39">
        <f t="shared" ref="E39:E74" si="4">D39*C39</f>
        <v>9.7799999999999994</v>
      </c>
      <c r="F39" s="69" t="s">
        <v>93</v>
      </c>
      <c r="G39" s="48" t="s">
        <v>457</v>
      </c>
    </row>
    <row r="40" spans="2:50" ht="15.75" customHeight="1">
      <c r="B40" s="48" t="s">
        <v>458</v>
      </c>
      <c r="C40" s="48">
        <v>4.8899999999999997</v>
      </c>
      <c r="D40" s="48">
        <v>2</v>
      </c>
      <c r="E40">
        <f t="shared" si="4"/>
        <v>9.7799999999999994</v>
      </c>
      <c r="F40" s="69" t="s">
        <v>93</v>
      </c>
      <c r="G40" s="48" t="s">
        <v>457</v>
      </c>
    </row>
    <row r="41" spans="2:50" ht="15.75" customHeight="1">
      <c r="B41" s="48" t="s">
        <v>459</v>
      </c>
      <c r="C41" s="48">
        <v>55</v>
      </c>
      <c r="D41" s="48">
        <v>1</v>
      </c>
      <c r="E41">
        <f t="shared" si="4"/>
        <v>55</v>
      </c>
      <c r="F41" s="69" t="s">
        <v>460</v>
      </c>
      <c r="G41" s="48" t="s">
        <v>461</v>
      </c>
    </row>
    <row r="42" spans="2:50" ht="15.75" customHeight="1">
      <c r="B42" s="48" t="s">
        <v>462</v>
      </c>
      <c r="C42" s="48">
        <v>4.8899999999999997</v>
      </c>
      <c r="D42" s="48">
        <v>1</v>
      </c>
      <c r="E42">
        <f t="shared" si="4"/>
        <v>4.8899999999999997</v>
      </c>
      <c r="F42" s="69" t="s">
        <v>93</v>
      </c>
      <c r="G42" s="48" t="s">
        <v>457</v>
      </c>
    </row>
    <row r="43" spans="2:50" ht="15.75" customHeight="1">
      <c r="B43" s="48" t="s">
        <v>463</v>
      </c>
      <c r="C43" s="48">
        <v>1.6</v>
      </c>
      <c r="D43" s="48">
        <v>1</v>
      </c>
      <c r="E43">
        <f t="shared" si="4"/>
        <v>1.6</v>
      </c>
      <c r="F43" s="69" t="s">
        <v>464</v>
      </c>
      <c r="G43" s="48" t="s">
        <v>465</v>
      </c>
      <c r="I43" s="69" t="s">
        <v>466</v>
      </c>
      <c r="J43" s="48" t="s">
        <v>467</v>
      </c>
    </row>
    <row r="44" spans="2:50" ht="15.75" customHeight="1">
      <c r="B44" s="48" t="s">
        <v>468</v>
      </c>
      <c r="C44" s="48">
        <v>1.6</v>
      </c>
      <c r="D44" s="48">
        <v>1</v>
      </c>
      <c r="E44">
        <f t="shared" si="4"/>
        <v>1.6</v>
      </c>
      <c r="F44" s="69" t="s">
        <v>464</v>
      </c>
      <c r="G44" s="48" t="s">
        <v>465</v>
      </c>
    </row>
    <row r="45" spans="2:50" ht="15.75" customHeight="1">
      <c r="B45" s="140" t="s">
        <v>469</v>
      </c>
      <c r="E45">
        <f t="shared" si="4"/>
        <v>0</v>
      </c>
    </row>
    <row r="46" spans="2:50" ht="15.75" customHeight="1">
      <c r="B46" s="48" t="s">
        <v>470</v>
      </c>
      <c r="C46" s="48">
        <v>39</v>
      </c>
      <c r="D46" s="48">
        <v>1</v>
      </c>
      <c r="E46">
        <f t="shared" si="4"/>
        <v>39</v>
      </c>
      <c r="F46" s="69" t="s">
        <v>471</v>
      </c>
      <c r="G46" s="48" t="s">
        <v>333</v>
      </c>
    </row>
    <row r="47" spans="2:50" ht="15.75" customHeight="1">
      <c r="B47" s="48" t="s">
        <v>472</v>
      </c>
      <c r="C47" s="48">
        <v>10</v>
      </c>
      <c r="D47" s="48">
        <v>1</v>
      </c>
      <c r="E47">
        <f t="shared" si="4"/>
        <v>10</v>
      </c>
      <c r="F47" s="69" t="s">
        <v>473</v>
      </c>
      <c r="G47" s="48" t="s">
        <v>333</v>
      </c>
    </row>
    <row r="48" spans="2:50" ht="15.75" customHeight="1">
      <c r="B48" s="48" t="s">
        <v>474</v>
      </c>
      <c r="C48" s="48">
        <v>11</v>
      </c>
      <c r="D48" s="48">
        <v>1</v>
      </c>
      <c r="E48">
        <f t="shared" si="4"/>
        <v>11</v>
      </c>
      <c r="F48" s="69" t="s">
        <v>475</v>
      </c>
      <c r="G48" s="48" t="s">
        <v>333</v>
      </c>
    </row>
    <row r="49" spans="2:9" ht="15.75" customHeight="1">
      <c r="B49" s="48" t="s">
        <v>476</v>
      </c>
      <c r="C49" s="48">
        <v>15</v>
      </c>
      <c r="D49" s="48">
        <v>1</v>
      </c>
      <c r="E49">
        <f t="shared" si="4"/>
        <v>15</v>
      </c>
      <c r="F49" s="69" t="s">
        <v>477</v>
      </c>
      <c r="G49" s="48" t="s">
        <v>333</v>
      </c>
    </row>
    <row r="50" spans="2:9" ht="15.75" customHeight="1">
      <c r="E50">
        <f t="shared" si="4"/>
        <v>0</v>
      </c>
    </row>
    <row r="51" spans="2:9" ht="15.75" customHeight="1">
      <c r="B51" s="141" t="s">
        <v>478</v>
      </c>
      <c r="E51">
        <f t="shared" si="4"/>
        <v>0</v>
      </c>
    </row>
    <row r="52" spans="2:9" ht="15.75" customHeight="1">
      <c r="B52" t="s">
        <v>479</v>
      </c>
      <c r="C52" s="48">
        <v>11</v>
      </c>
      <c r="D52" s="48">
        <v>1</v>
      </c>
      <c r="E52">
        <f t="shared" si="4"/>
        <v>11</v>
      </c>
      <c r="F52" s="69" t="s">
        <v>480</v>
      </c>
      <c r="G52" s="48" t="s">
        <v>333</v>
      </c>
    </row>
    <row r="53" spans="2:9" ht="15.75" customHeight="1">
      <c r="B53" t="s">
        <v>481</v>
      </c>
      <c r="C53" s="48">
        <v>5.99</v>
      </c>
      <c r="D53" s="48">
        <v>1</v>
      </c>
      <c r="E53">
        <f t="shared" si="4"/>
        <v>5.99</v>
      </c>
      <c r="F53" s="69" t="s">
        <v>482</v>
      </c>
      <c r="G53" s="48" t="s">
        <v>333</v>
      </c>
    </row>
    <row r="54" spans="2:9" ht="15.75" customHeight="1">
      <c r="B54" t="s">
        <v>483</v>
      </c>
      <c r="C54" s="48">
        <v>2</v>
      </c>
      <c r="D54" s="48">
        <v>1</v>
      </c>
      <c r="E54">
        <f t="shared" si="4"/>
        <v>2</v>
      </c>
      <c r="F54" s="69" t="s">
        <v>484</v>
      </c>
      <c r="G54" s="48" t="s">
        <v>333</v>
      </c>
    </row>
    <row r="55" spans="2:9" ht="15.75" customHeight="1">
      <c r="B55" t="s">
        <v>485</v>
      </c>
      <c r="C55" s="48">
        <v>15</v>
      </c>
      <c r="D55" s="48">
        <v>1</v>
      </c>
      <c r="E55">
        <f t="shared" si="4"/>
        <v>15</v>
      </c>
      <c r="F55" s="69" t="s">
        <v>131</v>
      </c>
      <c r="G55" s="48" t="s">
        <v>333</v>
      </c>
    </row>
    <row r="56" spans="2:9" ht="15.75" customHeight="1">
      <c r="B56" s="48" t="s">
        <v>486</v>
      </c>
      <c r="C56" s="48">
        <v>12</v>
      </c>
      <c r="D56" s="48">
        <v>1</v>
      </c>
      <c r="E56">
        <f t="shared" si="4"/>
        <v>12</v>
      </c>
      <c r="F56" s="69" t="s">
        <v>128</v>
      </c>
      <c r="G56" s="48" t="s">
        <v>333</v>
      </c>
    </row>
    <row r="57" spans="2:9" ht="15.75" customHeight="1">
      <c r="B57" t="s">
        <v>271</v>
      </c>
      <c r="C57">
        <v>5</v>
      </c>
      <c r="D57" s="48">
        <v>1</v>
      </c>
      <c r="E57">
        <f t="shared" si="4"/>
        <v>5</v>
      </c>
      <c r="F57" s="48" t="s">
        <v>487</v>
      </c>
    </row>
    <row r="58" spans="2:9" ht="15.75" customHeight="1">
      <c r="B58" t="s">
        <v>488</v>
      </c>
      <c r="C58">
        <v>5</v>
      </c>
      <c r="D58" s="48">
        <v>1</v>
      </c>
      <c r="E58">
        <f t="shared" si="4"/>
        <v>5</v>
      </c>
      <c r="F58" s="48" t="s">
        <v>487</v>
      </c>
    </row>
    <row r="59" spans="2:9" ht="15.75" customHeight="1">
      <c r="B59" s="48" t="s">
        <v>489</v>
      </c>
      <c r="C59" s="48">
        <v>10</v>
      </c>
      <c r="D59" s="48">
        <v>1</v>
      </c>
      <c r="E59">
        <f t="shared" si="4"/>
        <v>10</v>
      </c>
      <c r="F59" s="69" t="s">
        <v>490</v>
      </c>
    </row>
    <row r="60" spans="2:9" ht="15.5">
      <c r="B60" s="48" t="s">
        <v>491</v>
      </c>
      <c r="C60" s="48">
        <v>1.8</v>
      </c>
      <c r="D60" s="48">
        <v>1</v>
      </c>
      <c r="E60">
        <f t="shared" si="4"/>
        <v>1.8</v>
      </c>
      <c r="F60" s="69" t="s">
        <v>492</v>
      </c>
      <c r="G60" s="48" t="s">
        <v>336</v>
      </c>
      <c r="H60" s="48" t="s">
        <v>493</v>
      </c>
      <c r="I60" s="48" t="s">
        <v>494</v>
      </c>
    </row>
    <row r="61" spans="2:9" ht="15.75" customHeight="1">
      <c r="B61" s="48" t="s">
        <v>495</v>
      </c>
      <c r="C61" s="48">
        <v>0.36</v>
      </c>
      <c r="D61" s="48">
        <v>1</v>
      </c>
      <c r="E61">
        <f t="shared" si="4"/>
        <v>0.36</v>
      </c>
      <c r="F61" s="69" t="s">
        <v>496</v>
      </c>
      <c r="G61" s="48" t="s">
        <v>336</v>
      </c>
      <c r="H61" s="48" t="s">
        <v>493</v>
      </c>
      <c r="I61" s="48" t="s">
        <v>494</v>
      </c>
    </row>
    <row r="62" spans="2:9" ht="15.75" customHeight="1">
      <c r="B62" s="48" t="s">
        <v>497</v>
      </c>
      <c r="D62" s="48">
        <v>1</v>
      </c>
      <c r="E62">
        <f t="shared" si="4"/>
        <v>0</v>
      </c>
    </row>
    <row r="63" spans="2:9" ht="15.75" customHeight="1">
      <c r="B63" s="48" t="s">
        <v>498</v>
      </c>
      <c r="C63" s="48">
        <v>20</v>
      </c>
      <c r="D63" s="48">
        <v>1</v>
      </c>
      <c r="E63">
        <f t="shared" si="4"/>
        <v>20</v>
      </c>
      <c r="F63" s="69" t="s">
        <v>499</v>
      </c>
      <c r="G63" s="48" t="s">
        <v>333</v>
      </c>
    </row>
    <row r="64" spans="2:9" ht="15.75" customHeight="1">
      <c r="E64">
        <f t="shared" si="4"/>
        <v>0</v>
      </c>
    </row>
    <row r="65" spans="2:7" ht="15.75" customHeight="1">
      <c r="B65" s="140" t="s">
        <v>500</v>
      </c>
      <c r="E65">
        <f t="shared" si="4"/>
        <v>0</v>
      </c>
    </row>
    <row r="66" spans="2:7" ht="15.75" customHeight="1">
      <c r="B66" t="s">
        <v>501</v>
      </c>
      <c r="C66" s="48">
        <v>45</v>
      </c>
      <c r="D66" s="48">
        <v>1</v>
      </c>
      <c r="E66">
        <f t="shared" si="4"/>
        <v>45</v>
      </c>
      <c r="F66" s="69" t="s">
        <v>254</v>
      </c>
      <c r="G66" s="48" t="s">
        <v>502</v>
      </c>
    </row>
    <row r="67" spans="2:7" ht="15.75" customHeight="1">
      <c r="B67" t="s">
        <v>503</v>
      </c>
      <c r="C67" s="48">
        <v>9</v>
      </c>
      <c r="D67" s="48">
        <v>1</v>
      </c>
      <c r="E67">
        <f t="shared" si="4"/>
        <v>9</v>
      </c>
      <c r="F67" s="69" t="s">
        <v>261</v>
      </c>
      <c r="G67" s="48" t="s">
        <v>502</v>
      </c>
    </row>
    <row r="68" spans="2:7" ht="15.75" customHeight="1">
      <c r="B68" t="s">
        <v>504</v>
      </c>
      <c r="C68">
        <v>70</v>
      </c>
      <c r="D68" s="48">
        <v>1</v>
      </c>
      <c r="E68">
        <f t="shared" si="4"/>
        <v>70</v>
      </c>
      <c r="F68" t="s">
        <v>505</v>
      </c>
      <c r="G68" s="48" t="s">
        <v>333</v>
      </c>
    </row>
    <row r="69" spans="2:7" ht="15.75" customHeight="1">
      <c r="B69" t="s">
        <v>506</v>
      </c>
      <c r="C69" s="48">
        <v>15</v>
      </c>
      <c r="D69" s="48">
        <v>1</v>
      </c>
      <c r="E69">
        <f t="shared" si="4"/>
        <v>15</v>
      </c>
      <c r="F69" s="69" t="s">
        <v>507</v>
      </c>
      <c r="G69" s="48" t="s">
        <v>333</v>
      </c>
    </row>
    <row r="70" spans="2:7" ht="15.75" customHeight="1">
      <c r="B70" t="s">
        <v>508</v>
      </c>
      <c r="C70" s="48">
        <v>12</v>
      </c>
      <c r="D70" s="48">
        <v>1</v>
      </c>
      <c r="E70">
        <f t="shared" si="4"/>
        <v>12</v>
      </c>
      <c r="F70" s="69" t="s">
        <v>263</v>
      </c>
      <c r="G70" s="48" t="s">
        <v>333</v>
      </c>
    </row>
    <row r="71" spans="2:7" ht="15.75" customHeight="1">
      <c r="B71" t="s">
        <v>264</v>
      </c>
      <c r="C71" s="48">
        <v>25</v>
      </c>
      <c r="D71" s="48">
        <v>1</v>
      </c>
      <c r="E71">
        <f t="shared" si="4"/>
        <v>25</v>
      </c>
      <c r="F71" s="69" t="s">
        <v>509</v>
      </c>
      <c r="G71" s="48" t="s">
        <v>333</v>
      </c>
    </row>
    <row r="72" spans="2:7" ht="15.75" customHeight="1">
      <c r="B72" t="s">
        <v>510</v>
      </c>
      <c r="C72" s="48">
        <v>3</v>
      </c>
      <c r="D72" s="48">
        <v>1</v>
      </c>
      <c r="E72">
        <f t="shared" si="4"/>
        <v>3</v>
      </c>
      <c r="F72" s="69" t="s">
        <v>511</v>
      </c>
      <c r="G72" s="48" t="s">
        <v>333</v>
      </c>
    </row>
    <row r="73" spans="2:7" ht="15.75" customHeight="1">
      <c r="B73" s="48" t="s">
        <v>512</v>
      </c>
      <c r="E73">
        <f t="shared" si="4"/>
        <v>0</v>
      </c>
      <c r="F73" s="48" t="s">
        <v>335</v>
      </c>
      <c r="G73" s="48" t="s">
        <v>513</v>
      </c>
    </row>
    <row r="74" spans="2:7" ht="15.75" customHeight="1">
      <c r="B74" s="48" t="s">
        <v>514</v>
      </c>
      <c r="C74" s="48">
        <v>8.99</v>
      </c>
      <c r="D74" s="48">
        <v>1</v>
      </c>
      <c r="E74">
        <f t="shared" si="4"/>
        <v>8.99</v>
      </c>
      <c r="F74" s="69" t="s">
        <v>515</v>
      </c>
      <c r="G74" s="48" t="s">
        <v>333</v>
      </c>
    </row>
    <row r="75" spans="2:7" ht="15.75" customHeight="1"/>
    <row r="76" spans="2:7" ht="15.75" customHeight="1"/>
    <row r="77" spans="2:7" ht="15.75" customHeight="1">
      <c r="B77" t="s">
        <v>449</v>
      </c>
      <c r="E77">
        <f>SUM(E39:E72)</f>
        <v>424.8</v>
      </c>
    </row>
    <row r="78" spans="2:7" ht="15.75" customHeight="1"/>
    <row r="79" spans="2:7" ht="15.75" customHeight="1">
      <c r="B79" s="142" t="s">
        <v>516</v>
      </c>
      <c r="C79" s="143">
        <f>E77+BE14</f>
        <v>735.58200000000011</v>
      </c>
      <c r="D79" s="142" t="s">
        <v>517</v>
      </c>
    </row>
    <row r="80" spans="2:7" ht="15.75" customHeight="1"/>
    <row r="81" spans="2:55" ht="15.75" customHeight="1"/>
    <row r="82" spans="2:55" ht="15.75" customHeight="1"/>
    <row r="83" spans="2:55" ht="15.75" customHeight="1"/>
    <row r="84" spans="2:55" ht="15.75" customHeight="1"/>
    <row r="85" spans="2:55" ht="15.75" customHeight="1"/>
    <row r="86" spans="2:55" ht="15.75" customHeight="1"/>
    <row r="87" spans="2:55" ht="15.75" customHeight="1"/>
    <row r="88" spans="2:55" ht="15.75" customHeight="1"/>
    <row r="89" spans="2:55" ht="15.75" customHeight="1"/>
    <row r="90" spans="2:55" ht="15.75" customHeight="1"/>
    <row r="91" spans="2:55" ht="15.75" customHeight="1"/>
    <row r="92" spans="2:55" ht="15.75" customHeight="1"/>
    <row r="93" spans="2:55" ht="15.75" customHeight="1"/>
    <row r="94" spans="2:55" ht="15.75" customHeight="1"/>
    <row r="95" spans="2:55" ht="15.75" customHeight="1">
      <c r="B95" t="s">
        <v>518</v>
      </c>
    </row>
    <row r="96" spans="2:55" ht="15.75" customHeight="1">
      <c r="E96">
        <f t="shared" ref="E96:BC96" si="5">$C17*E17</f>
        <v>0</v>
      </c>
      <c r="F96">
        <f t="shared" si="5"/>
        <v>0</v>
      </c>
      <c r="G96">
        <f t="shared" si="5"/>
        <v>0</v>
      </c>
      <c r="H96">
        <f t="shared" si="5"/>
        <v>0</v>
      </c>
      <c r="I96">
        <f t="shared" si="5"/>
        <v>0</v>
      </c>
      <c r="J96">
        <f t="shared" si="5"/>
        <v>0</v>
      </c>
      <c r="K96">
        <f t="shared" si="5"/>
        <v>0</v>
      </c>
      <c r="L96">
        <f t="shared" si="5"/>
        <v>0</v>
      </c>
      <c r="M96">
        <f t="shared" si="5"/>
        <v>0</v>
      </c>
      <c r="N96">
        <f t="shared" si="5"/>
        <v>0</v>
      </c>
      <c r="O96">
        <f t="shared" si="5"/>
        <v>0</v>
      </c>
      <c r="P96">
        <f t="shared" si="5"/>
        <v>0</v>
      </c>
      <c r="Q96">
        <f t="shared" si="5"/>
        <v>0</v>
      </c>
      <c r="R96">
        <f t="shared" si="5"/>
        <v>0</v>
      </c>
      <c r="S96">
        <f t="shared" si="5"/>
        <v>0</v>
      </c>
      <c r="T96">
        <f t="shared" si="5"/>
        <v>0</v>
      </c>
      <c r="U96">
        <f t="shared" si="5"/>
        <v>0</v>
      </c>
      <c r="V96">
        <f t="shared" si="5"/>
        <v>0</v>
      </c>
      <c r="W96">
        <f t="shared" si="5"/>
        <v>0</v>
      </c>
      <c r="X96">
        <f t="shared" si="5"/>
        <v>0</v>
      </c>
      <c r="Y96">
        <f t="shared" si="5"/>
        <v>0</v>
      </c>
      <c r="Z96">
        <f t="shared" si="5"/>
        <v>0</v>
      </c>
      <c r="AA96">
        <f t="shared" si="5"/>
        <v>0</v>
      </c>
      <c r="AB96">
        <f t="shared" si="5"/>
        <v>0</v>
      </c>
      <c r="AC96">
        <f t="shared" si="5"/>
        <v>0</v>
      </c>
      <c r="AD96">
        <f t="shared" si="5"/>
        <v>0</v>
      </c>
      <c r="AE96">
        <f t="shared" si="5"/>
        <v>0</v>
      </c>
      <c r="AF96">
        <f t="shared" si="5"/>
        <v>0</v>
      </c>
      <c r="AG96">
        <f t="shared" si="5"/>
        <v>0</v>
      </c>
      <c r="AH96">
        <f t="shared" si="5"/>
        <v>0</v>
      </c>
      <c r="AI96">
        <f t="shared" si="5"/>
        <v>0</v>
      </c>
      <c r="AJ96">
        <f t="shared" si="5"/>
        <v>0</v>
      </c>
      <c r="AK96">
        <f t="shared" si="5"/>
        <v>0</v>
      </c>
      <c r="AL96">
        <f t="shared" si="5"/>
        <v>0</v>
      </c>
      <c r="AM96">
        <f t="shared" si="5"/>
        <v>0</v>
      </c>
      <c r="AN96">
        <f t="shared" si="5"/>
        <v>0</v>
      </c>
      <c r="AO96">
        <f t="shared" si="5"/>
        <v>0</v>
      </c>
      <c r="AP96">
        <f t="shared" si="5"/>
        <v>0</v>
      </c>
      <c r="AQ96">
        <f t="shared" si="5"/>
        <v>0</v>
      </c>
      <c r="AR96">
        <f t="shared" si="5"/>
        <v>0</v>
      </c>
      <c r="AS96">
        <f t="shared" si="5"/>
        <v>0</v>
      </c>
      <c r="AT96">
        <f t="shared" si="5"/>
        <v>0</v>
      </c>
      <c r="AU96">
        <f t="shared" si="5"/>
        <v>0</v>
      </c>
      <c r="AV96">
        <f t="shared" si="5"/>
        <v>0</v>
      </c>
      <c r="AW96">
        <f t="shared" si="5"/>
        <v>0</v>
      </c>
      <c r="AX96">
        <f t="shared" si="5"/>
        <v>0</v>
      </c>
      <c r="AY96">
        <f t="shared" si="5"/>
        <v>0</v>
      </c>
      <c r="AZ96">
        <f t="shared" si="5"/>
        <v>0</v>
      </c>
      <c r="BA96">
        <f t="shared" si="5"/>
        <v>0</v>
      </c>
      <c r="BB96">
        <f t="shared" si="5"/>
        <v>0</v>
      </c>
      <c r="BC96">
        <f t="shared" si="5"/>
        <v>0</v>
      </c>
    </row>
    <row r="97" spans="5:55" ht="15.75" customHeight="1">
      <c r="E97">
        <f t="shared" ref="E97:BC97" si="6">$C18*E18</f>
        <v>1</v>
      </c>
      <c r="F97">
        <f t="shared" si="6"/>
        <v>1</v>
      </c>
      <c r="G97">
        <f t="shared" si="6"/>
        <v>0</v>
      </c>
      <c r="H97">
        <f t="shared" si="6"/>
        <v>0</v>
      </c>
      <c r="I97">
        <f t="shared" si="6"/>
        <v>0</v>
      </c>
      <c r="J97">
        <f t="shared" si="6"/>
        <v>0</v>
      </c>
      <c r="K97">
        <f t="shared" si="6"/>
        <v>0</v>
      </c>
      <c r="L97">
        <f t="shared" si="6"/>
        <v>1</v>
      </c>
      <c r="M97">
        <f t="shared" si="6"/>
        <v>0</v>
      </c>
      <c r="N97">
        <f t="shared" si="6"/>
        <v>0</v>
      </c>
      <c r="O97">
        <f t="shared" si="6"/>
        <v>0</v>
      </c>
      <c r="P97">
        <f t="shared" si="6"/>
        <v>0</v>
      </c>
      <c r="Q97">
        <f t="shared" si="6"/>
        <v>0</v>
      </c>
      <c r="R97">
        <f t="shared" si="6"/>
        <v>0</v>
      </c>
      <c r="S97">
        <f t="shared" si="6"/>
        <v>0</v>
      </c>
      <c r="T97">
        <f t="shared" si="6"/>
        <v>0</v>
      </c>
      <c r="U97">
        <f t="shared" si="6"/>
        <v>0</v>
      </c>
      <c r="V97">
        <f t="shared" si="6"/>
        <v>0</v>
      </c>
      <c r="W97">
        <f t="shared" si="6"/>
        <v>0</v>
      </c>
      <c r="X97">
        <f t="shared" si="6"/>
        <v>0</v>
      </c>
      <c r="Y97">
        <f t="shared" si="6"/>
        <v>0</v>
      </c>
      <c r="Z97">
        <f t="shared" si="6"/>
        <v>0</v>
      </c>
      <c r="AA97">
        <f t="shared" si="6"/>
        <v>0</v>
      </c>
      <c r="AB97">
        <f t="shared" si="6"/>
        <v>0</v>
      </c>
      <c r="AC97">
        <f t="shared" si="6"/>
        <v>0</v>
      </c>
      <c r="AD97">
        <f t="shared" si="6"/>
        <v>1</v>
      </c>
      <c r="AE97">
        <f t="shared" si="6"/>
        <v>0</v>
      </c>
      <c r="AF97">
        <f t="shared" si="6"/>
        <v>0</v>
      </c>
      <c r="AG97">
        <f t="shared" si="6"/>
        <v>0</v>
      </c>
      <c r="AH97">
        <f t="shared" si="6"/>
        <v>0</v>
      </c>
      <c r="AI97">
        <f t="shared" si="6"/>
        <v>0</v>
      </c>
      <c r="AJ97">
        <f t="shared" si="6"/>
        <v>0</v>
      </c>
      <c r="AK97">
        <f t="shared" si="6"/>
        <v>0</v>
      </c>
      <c r="AL97">
        <f t="shared" si="6"/>
        <v>0</v>
      </c>
      <c r="AM97">
        <f t="shared" si="6"/>
        <v>0</v>
      </c>
      <c r="AN97">
        <f t="shared" si="6"/>
        <v>0</v>
      </c>
      <c r="AO97">
        <f t="shared" si="6"/>
        <v>0</v>
      </c>
      <c r="AP97">
        <f t="shared" si="6"/>
        <v>0</v>
      </c>
      <c r="AQ97">
        <f t="shared" si="6"/>
        <v>0</v>
      </c>
      <c r="AR97">
        <f t="shared" si="6"/>
        <v>0</v>
      </c>
      <c r="AS97">
        <f t="shared" si="6"/>
        <v>0</v>
      </c>
      <c r="AT97">
        <f t="shared" si="6"/>
        <v>2</v>
      </c>
      <c r="AU97">
        <f t="shared" si="6"/>
        <v>8</v>
      </c>
      <c r="AV97">
        <f t="shared" si="6"/>
        <v>0</v>
      </c>
      <c r="AW97">
        <f t="shared" si="6"/>
        <v>0</v>
      </c>
      <c r="AX97">
        <f t="shared" si="6"/>
        <v>16</v>
      </c>
      <c r="AY97">
        <f t="shared" si="6"/>
        <v>0</v>
      </c>
      <c r="AZ97">
        <f t="shared" si="6"/>
        <v>0</v>
      </c>
      <c r="BA97">
        <f t="shared" si="6"/>
        <v>0</v>
      </c>
      <c r="BB97">
        <f t="shared" si="6"/>
        <v>0</v>
      </c>
      <c r="BC97">
        <f t="shared" si="6"/>
        <v>0</v>
      </c>
    </row>
    <row r="98" spans="5:55" ht="15.75" customHeight="1">
      <c r="E98">
        <f t="shared" ref="E98:BC98" si="7">$C19*E19</f>
        <v>4</v>
      </c>
      <c r="F98">
        <f t="shared" si="7"/>
        <v>4</v>
      </c>
      <c r="G98">
        <f t="shared" si="7"/>
        <v>0</v>
      </c>
      <c r="H98">
        <f t="shared" si="7"/>
        <v>0</v>
      </c>
      <c r="I98">
        <f t="shared" si="7"/>
        <v>0</v>
      </c>
      <c r="J98">
        <f t="shared" si="7"/>
        <v>0</v>
      </c>
      <c r="K98">
        <f t="shared" si="7"/>
        <v>0</v>
      </c>
      <c r="L98">
        <f t="shared" si="7"/>
        <v>0</v>
      </c>
      <c r="M98">
        <f t="shared" si="7"/>
        <v>4</v>
      </c>
      <c r="N98">
        <f t="shared" si="7"/>
        <v>0</v>
      </c>
      <c r="O98">
        <f t="shared" si="7"/>
        <v>0</v>
      </c>
      <c r="P98">
        <f t="shared" si="7"/>
        <v>0</v>
      </c>
      <c r="Q98">
        <f t="shared" si="7"/>
        <v>0</v>
      </c>
      <c r="R98">
        <f t="shared" si="7"/>
        <v>0</v>
      </c>
      <c r="S98">
        <f t="shared" si="7"/>
        <v>0</v>
      </c>
      <c r="T98">
        <f t="shared" si="7"/>
        <v>0</v>
      </c>
      <c r="U98">
        <f t="shared" si="7"/>
        <v>0</v>
      </c>
      <c r="V98">
        <f t="shared" si="7"/>
        <v>0</v>
      </c>
      <c r="W98">
        <f t="shared" si="7"/>
        <v>0</v>
      </c>
      <c r="X98">
        <f t="shared" si="7"/>
        <v>0</v>
      </c>
      <c r="Y98">
        <f t="shared" si="7"/>
        <v>0</v>
      </c>
      <c r="Z98">
        <f t="shared" si="7"/>
        <v>0</v>
      </c>
      <c r="AA98">
        <f t="shared" si="7"/>
        <v>0</v>
      </c>
      <c r="AB98">
        <f t="shared" si="7"/>
        <v>0</v>
      </c>
      <c r="AC98">
        <f t="shared" si="7"/>
        <v>0</v>
      </c>
      <c r="AD98">
        <f t="shared" si="7"/>
        <v>0</v>
      </c>
      <c r="AE98">
        <f t="shared" si="7"/>
        <v>0</v>
      </c>
      <c r="AF98">
        <f t="shared" si="7"/>
        <v>4</v>
      </c>
      <c r="AG98">
        <f t="shared" si="7"/>
        <v>0</v>
      </c>
      <c r="AH98">
        <f t="shared" si="7"/>
        <v>0</v>
      </c>
      <c r="AI98">
        <f t="shared" si="7"/>
        <v>0</v>
      </c>
      <c r="AJ98">
        <f t="shared" si="7"/>
        <v>0</v>
      </c>
      <c r="AK98">
        <f t="shared" si="7"/>
        <v>0</v>
      </c>
      <c r="AL98">
        <f t="shared" si="7"/>
        <v>0</v>
      </c>
      <c r="AM98">
        <f t="shared" si="7"/>
        <v>0</v>
      </c>
      <c r="AN98">
        <f t="shared" si="7"/>
        <v>0</v>
      </c>
      <c r="AO98">
        <f t="shared" si="7"/>
        <v>0</v>
      </c>
      <c r="AP98">
        <f t="shared" si="7"/>
        <v>0</v>
      </c>
      <c r="AQ98">
        <f t="shared" si="7"/>
        <v>0</v>
      </c>
      <c r="AR98">
        <f t="shared" si="7"/>
        <v>0</v>
      </c>
      <c r="AS98">
        <f t="shared" si="7"/>
        <v>0</v>
      </c>
      <c r="AT98">
        <f t="shared" si="7"/>
        <v>8</v>
      </c>
      <c r="AU98">
        <f t="shared" si="7"/>
        <v>32</v>
      </c>
      <c r="AV98">
        <f t="shared" si="7"/>
        <v>0</v>
      </c>
      <c r="AW98">
        <f t="shared" si="7"/>
        <v>0</v>
      </c>
      <c r="AX98">
        <f t="shared" si="7"/>
        <v>64</v>
      </c>
      <c r="AY98">
        <f t="shared" si="7"/>
        <v>0</v>
      </c>
      <c r="AZ98">
        <f t="shared" si="7"/>
        <v>0</v>
      </c>
      <c r="BA98">
        <f t="shared" si="7"/>
        <v>0</v>
      </c>
      <c r="BB98">
        <f t="shared" si="7"/>
        <v>0</v>
      </c>
      <c r="BC98">
        <f t="shared" si="7"/>
        <v>0</v>
      </c>
    </row>
    <row r="99" spans="5:55" ht="15.75" customHeight="1">
      <c r="E99">
        <f t="shared" ref="E99:BC99" si="8">$C20*E20</f>
        <v>2</v>
      </c>
      <c r="F99">
        <f t="shared" si="8"/>
        <v>2</v>
      </c>
      <c r="G99">
        <f t="shared" si="8"/>
        <v>0</v>
      </c>
      <c r="H99">
        <f t="shared" si="8"/>
        <v>0</v>
      </c>
      <c r="I99">
        <f t="shared" si="8"/>
        <v>0</v>
      </c>
      <c r="J99">
        <f t="shared" si="8"/>
        <v>0</v>
      </c>
      <c r="K99">
        <f t="shared" si="8"/>
        <v>0</v>
      </c>
      <c r="L99">
        <f t="shared" si="8"/>
        <v>0</v>
      </c>
      <c r="M99">
        <f t="shared" si="8"/>
        <v>0</v>
      </c>
      <c r="N99">
        <f t="shared" si="8"/>
        <v>2</v>
      </c>
      <c r="O99">
        <f t="shared" si="8"/>
        <v>0</v>
      </c>
      <c r="P99">
        <f t="shared" si="8"/>
        <v>0</v>
      </c>
      <c r="Q99">
        <f t="shared" si="8"/>
        <v>0</v>
      </c>
      <c r="R99">
        <f t="shared" si="8"/>
        <v>0</v>
      </c>
      <c r="S99">
        <f t="shared" si="8"/>
        <v>0</v>
      </c>
      <c r="T99">
        <f t="shared" si="8"/>
        <v>0</v>
      </c>
      <c r="U99">
        <f t="shared" si="8"/>
        <v>0</v>
      </c>
      <c r="V99">
        <f t="shared" si="8"/>
        <v>0</v>
      </c>
      <c r="W99">
        <f t="shared" si="8"/>
        <v>0</v>
      </c>
      <c r="X99">
        <f t="shared" si="8"/>
        <v>0</v>
      </c>
      <c r="Y99">
        <f t="shared" si="8"/>
        <v>0</v>
      </c>
      <c r="Z99">
        <f t="shared" si="8"/>
        <v>0</v>
      </c>
      <c r="AA99">
        <f t="shared" si="8"/>
        <v>0</v>
      </c>
      <c r="AB99">
        <f t="shared" si="8"/>
        <v>0</v>
      </c>
      <c r="AC99">
        <f t="shared" si="8"/>
        <v>0</v>
      </c>
      <c r="AD99">
        <f t="shared" si="8"/>
        <v>0</v>
      </c>
      <c r="AE99">
        <f t="shared" si="8"/>
        <v>0</v>
      </c>
      <c r="AF99">
        <f t="shared" si="8"/>
        <v>0</v>
      </c>
      <c r="AG99">
        <f t="shared" si="8"/>
        <v>2</v>
      </c>
      <c r="AH99">
        <f t="shared" si="8"/>
        <v>0</v>
      </c>
      <c r="AI99">
        <f t="shared" si="8"/>
        <v>0</v>
      </c>
      <c r="AJ99">
        <f t="shared" si="8"/>
        <v>0</v>
      </c>
      <c r="AK99">
        <f t="shared" si="8"/>
        <v>0</v>
      </c>
      <c r="AL99">
        <f t="shared" si="8"/>
        <v>0</v>
      </c>
      <c r="AM99">
        <f t="shared" si="8"/>
        <v>0</v>
      </c>
      <c r="AN99">
        <f t="shared" si="8"/>
        <v>0</v>
      </c>
      <c r="AO99">
        <f t="shared" si="8"/>
        <v>0</v>
      </c>
      <c r="AP99">
        <f t="shared" si="8"/>
        <v>0</v>
      </c>
      <c r="AQ99">
        <f t="shared" si="8"/>
        <v>0</v>
      </c>
      <c r="AR99">
        <f t="shared" si="8"/>
        <v>0</v>
      </c>
      <c r="AS99">
        <f t="shared" si="8"/>
        <v>0</v>
      </c>
      <c r="AT99">
        <f t="shared" si="8"/>
        <v>4</v>
      </c>
      <c r="AU99">
        <f t="shared" si="8"/>
        <v>16</v>
      </c>
      <c r="AV99">
        <f t="shared" si="8"/>
        <v>0</v>
      </c>
      <c r="AW99">
        <f t="shared" si="8"/>
        <v>0</v>
      </c>
      <c r="AX99">
        <f t="shared" si="8"/>
        <v>32</v>
      </c>
      <c r="AY99">
        <f t="shared" si="8"/>
        <v>0</v>
      </c>
      <c r="AZ99">
        <f t="shared" si="8"/>
        <v>0</v>
      </c>
      <c r="BA99">
        <f t="shared" si="8"/>
        <v>0</v>
      </c>
      <c r="BB99">
        <f t="shared" si="8"/>
        <v>0</v>
      </c>
      <c r="BC99">
        <f t="shared" si="8"/>
        <v>0</v>
      </c>
    </row>
    <row r="100" spans="5:55" ht="15.75" customHeight="1">
      <c r="E100">
        <f t="shared" ref="E100:BC100" si="9">$C21*E21</f>
        <v>0</v>
      </c>
      <c r="F100">
        <f t="shared" si="9"/>
        <v>0</v>
      </c>
      <c r="G100">
        <f t="shared" si="9"/>
        <v>0</v>
      </c>
      <c r="H100">
        <f t="shared" si="9"/>
        <v>1</v>
      </c>
      <c r="I100">
        <f t="shared" si="9"/>
        <v>1</v>
      </c>
      <c r="J100">
        <f t="shared" si="9"/>
        <v>0</v>
      </c>
      <c r="K100">
        <f t="shared" si="9"/>
        <v>0</v>
      </c>
      <c r="L100">
        <f t="shared" si="9"/>
        <v>0</v>
      </c>
      <c r="M100">
        <f t="shared" si="9"/>
        <v>0</v>
      </c>
      <c r="N100">
        <f t="shared" si="9"/>
        <v>0</v>
      </c>
      <c r="O100">
        <f t="shared" si="9"/>
        <v>1</v>
      </c>
      <c r="P100">
        <f t="shared" si="9"/>
        <v>0</v>
      </c>
      <c r="Q100">
        <f t="shared" si="9"/>
        <v>0</v>
      </c>
      <c r="R100">
        <f t="shared" si="9"/>
        <v>0</v>
      </c>
      <c r="S100">
        <f t="shared" si="9"/>
        <v>0</v>
      </c>
      <c r="T100">
        <f t="shared" si="9"/>
        <v>0</v>
      </c>
      <c r="U100">
        <f t="shared" si="9"/>
        <v>0</v>
      </c>
      <c r="V100">
        <f t="shared" si="9"/>
        <v>0</v>
      </c>
      <c r="W100">
        <f t="shared" si="9"/>
        <v>1</v>
      </c>
      <c r="X100">
        <f t="shared" si="9"/>
        <v>0</v>
      </c>
      <c r="Y100">
        <f t="shared" si="9"/>
        <v>0</v>
      </c>
      <c r="Z100">
        <f t="shared" si="9"/>
        <v>0</v>
      </c>
      <c r="AA100">
        <f t="shared" si="9"/>
        <v>0</v>
      </c>
      <c r="AB100">
        <f t="shared" si="9"/>
        <v>0</v>
      </c>
      <c r="AC100">
        <f t="shared" si="9"/>
        <v>0</v>
      </c>
      <c r="AD100">
        <f t="shared" si="9"/>
        <v>0</v>
      </c>
      <c r="AE100">
        <f t="shared" si="9"/>
        <v>0</v>
      </c>
      <c r="AF100">
        <f t="shared" si="9"/>
        <v>0</v>
      </c>
      <c r="AG100">
        <f t="shared" si="9"/>
        <v>0</v>
      </c>
      <c r="AH100">
        <f t="shared" si="9"/>
        <v>0</v>
      </c>
      <c r="AI100">
        <f t="shared" si="9"/>
        <v>0</v>
      </c>
      <c r="AJ100">
        <f t="shared" si="9"/>
        <v>0</v>
      </c>
      <c r="AK100">
        <f t="shared" si="9"/>
        <v>0</v>
      </c>
      <c r="AL100">
        <f t="shared" si="9"/>
        <v>0</v>
      </c>
      <c r="AM100">
        <f t="shared" si="9"/>
        <v>1</v>
      </c>
      <c r="AN100">
        <f t="shared" si="9"/>
        <v>1</v>
      </c>
      <c r="AO100">
        <f t="shared" si="9"/>
        <v>0</v>
      </c>
      <c r="AP100">
        <f t="shared" si="9"/>
        <v>0</v>
      </c>
      <c r="AQ100">
        <f t="shared" si="9"/>
        <v>0</v>
      </c>
      <c r="AR100">
        <f t="shared" si="9"/>
        <v>1</v>
      </c>
      <c r="AS100">
        <f t="shared" si="9"/>
        <v>0</v>
      </c>
      <c r="AT100">
        <f t="shared" si="9"/>
        <v>2</v>
      </c>
      <c r="AU100">
        <f t="shared" si="9"/>
        <v>10</v>
      </c>
      <c r="AV100">
        <f t="shared" si="9"/>
        <v>0</v>
      </c>
      <c r="AW100">
        <f t="shared" si="9"/>
        <v>2</v>
      </c>
      <c r="AX100">
        <f t="shared" si="9"/>
        <v>16</v>
      </c>
      <c r="AY100">
        <f t="shared" si="9"/>
        <v>1</v>
      </c>
      <c r="AZ100">
        <f t="shared" si="9"/>
        <v>0</v>
      </c>
      <c r="BA100">
        <f t="shared" si="9"/>
        <v>0</v>
      </c>
      <c r="BB100">
        <f t="shared" si="9"/>
        <v>0</v>
      </c>
      <c r="BC100">
        <f t="shared" si="9"/>
        <v>1</v>
      </c>
    </row>
    <row r="101" spans="5:55" ht="15.75" customHeight="1">
      <c r="E101">
        <f t="shared" ref="E101:BC101" si="10">$C22*E22</f>
        <v>0</v>
      </c>
      <c r="F101">
        <f t="shared" si="10"/>
        <v>0</v>
      </c>
      <c r="G101">
        <f t="shared" si="10"/>
        <v>1</v>
      </c>
      <c r="H101">
        <f t="shared" si="10"/>
        <v>0</v>
      </c>
      <c r="I101">
        <f t="shared" si="10"/>
        <v>0</v>
      </c>
      <c r="J101">
        <f t="shared" si="10"/>
        <v>0</v>
      </c>
      <c r="K101">
        <f t="shared" si="10"/>
        <v>0</v>
      </c>
      <c r="L101">
        <f t="shared" si="10"/>
        <v>0</v>
      </c>
      <c r="M101">
        <f t="shared" si="10"/>
        <v>0</v>
      </c>
      <c r="N101">
        <f t="shared" si="10"/>
        <v>0</v>
      </c>
      <c r="O101">
        <f t="shared" si="10"/>
        <v>0</v>
      </c>
      <c r="P101">
        <f t="shared" si="10"/>
        <v>1</v>
      </c>
      <c r="Q101">
        <f t="shared" si="10"/>
        <v>0</v>
      </c>
      <c r="R101">
        <f t="shared" si="10"/>
        <v>0</v>
      </c>
      <c r="S101">
        <f t="shared" si="10"/>
        <v>0</v>
      </c>
      <c r="T101">
        <f t="shared" si="10"/>
        <v>0</v>
      </c>
      <c r="U101">
        <f t="shared" si="10"/>
        <v>0</v>
      </c>
      <c r="V101">
        <f t="shared" si="10"/>
        <v>0</v>
      </c>
      <c r="W101">
        <f t="shared" si="10"/>
        <v>1</v>
      </c>
      <c r="X101">
        <f t="shared" si="10"/>
        <v>0</v>
      </c>
      <c r="Y101">
        <f t="shared" si="10"/>
        <v>0</v>
      </c>
      <c r="Z101">
        <f t="shared" si="10"/>
        <v>0</v>
      </c>
      <c r="AA101">
        <f t="shared" si="10"/>
        <v>0</v>
      </c>
      <c r="AB101">
        <f t="shared" si="10"/>
        <v>0</v>
      </c>
      <c r="AC101">
        <f t="shared" si="10"/>
        <v>0</v>
      </c>
      <c r="AD101">
        <f t="shared" si="10"/>
        <v>0</v>
      </c>
      <c r="AE101">
        <f t="shared" si="10"/>
        <v>0</v>
      </c>
      <c r="AF101">
        <f t="shared" si="10"/>
        <v>0</v>
      </c>
      <c r="AG101">
        <f t="shared" si="10"/>
        <v>0</v>
      </c>
      <c r="AH101">
        <f t="shared" si="10"/>
        <v>0</v>
      </c>
      <c r="AI101">
        <f t="shared" si="10"/>
        <v>0</v>
      </c>
      <c r="AJ101">
        <f t="shared" si="10"/>
        <v>0</v>
      </c>
      <c r="AK101">
        <f t="shared" si="10"/>
        <v>0</v>
      </c>
      <c r="AL101">
        <f t="shared" si="10"/>
        <v>0</v>
      </c>
      <c r="AM101">
        <f t="shared" si="10"/>
        <v>1</v>
      </c>
      <c r="AN101">
        <f t="shared" si="10"/>
        <v>0</v>
      </c>
      <c r="AO101">
        <f t="shared" si="10"/>
        <v>0</v>
      </c>
      <c r="AP101">
        <f t="shared" si="10"/>
        <v>0</v>
      </c>
      <c r="AQ101">
        <f t="shared" si="10"/>
        <v>1</v>
      </c>
      <c r="AR101">
        <f t="shared" si="10"/>
        <v>1</v>
      </c>
      <c r="AS101">
        <f t="shared" si="10"/>
        <v>0</v>
      </c>
      <c r="AT101">
        <f t="shared" si="10"/>
        <v>2</v>
      </c>
      <c r="AU101">
        <f t="shared" si="10"/>
        <v>4</v>
      </c>
      <c r="AV101">
        <f t="shared" si="10"/>
        <v>0</v>
      </c>
      <c r="AW101">
        <f t="shared" si="10"/>
        <v>0</v>
      </c>
      <c r="AX101">
        <f t="shared" si="10"/>
        <v>0</v>
      </c>
      <c r="AY101">
        <f t="shared" si="10"/>
        <v>1</v>
      </c>
      <c r="AZ101">
        <f t="shared" si="10"/>
        <v>0</v>
      </c>
      <c r="BA101">
        <f t="shared" si="10"/>
        <v>0</v>
      </c>
      <c r="BB101">
        <f t="shared" si="10"/>
        <v>0</v>
      </c>
      <c r="BC101">
        <f t="shared" si="10"/>
        <v>0</v>
      </c>
    </row>
    <row r="102" spans="5:55" ht="15.75" customHeight="1">
      <c r="E102">
        <f t="shared" ref="E102:BC102" si="11">$C23*E23</f>
        <v>1</v>
      </c>
      <c r="F102">
        <f t="shared" si="11"/>
        <v>1</v>
      </c>
      <c r="G102">
        <f t="shared" si="11"/>
        <v>0</v>
      </c>
      <c r="H102">
        <f t="shared" si="11"/>
        <v>0</v>
      </c>
      <c r="I102">
        <f t="shared" si="11"/>
        <v>0</v>
      </c>
      <c r="J102">
        <f t="shared" si="11"/>
        <v>0</v>
      </c>
      <c r="K102">
        <f t="shared" si="11"/>
        <v>0</v>
      </c>
      <c r="L102">
        <f t="shared" si="11"/>
        <v>0</v>
      </c>
      <c r="M102">
        <f t="shared" si="11"/>
        <v>0</v>
      </c>
      <c r="N102">
        <f t="shared" si="11"/>
        <v>0</v>
      </c>
      <c r="O102">
        <f t="shared" si="11"/>
        <v>0</v>
      </c>
      <c r="P102">
        <f t="shared" si="11"/>
        <v>0</v>
      </c>
      <c r="Q102">
        <f t="shared" si="11"/>
        <v>1</v>
      </c>
      <c r="R102">
        <f t="shared" si="11"/>
        <v>0</v>
      </c>
      <c r="S102">
        <f t="shared" si="11"/>
        <v>0</v>
      </c>
      <c r="T102">
        <f t="shared" si="11"/>
        <v>0</v>
      </c>
      <c r="U102">
        <f t="shared" si="11"/>
        <v>0</v>
      </c>
      <c r="V102">
        <f t="shared" si="11"/>
        <v>0</v>
      </c>
      <c r="W102">
        <f t="shared" si="11"/>
        <v>0</v>
      </c>
      <c r="X102">
        <f t="shared" si="11"/>
        <v>0</v>
      </c>
      <c r="Y102">
        <f t="shared" si="11"/>
        <v>0</v>
      </c>
      <c r="Z102">
        <f t="shared" si="11"/>
        <v>0</v>
      </c>
      <c r="AA102">
        <f t="shared" si="11"/>
        <v>0</v>
      </c>
      <c r="AB102">
        <f t="shared" si="11"/>
        <v>0</v>
      </c>
      <c r="AC102">
        <f t="shared" si="11"/>
        <v>0</v>
      </c>
      <c r="AD102">
        <f t="shared" si="11"/>
        <v>0</v>
      </c>
      <c r="AE102">
        <f t="shared" si="11"/>
        <v>0</v>
      </c>
      <c r="AF102">
        <f t="shared" si="11"/>
        <v>0</v>
      </c>
      <c r="AG102">
        <f t="shared" si="11"/>
        <v>0</v>
      </c>
      <c r="AH102">
        <f t="shared" si="11"/>
        <v>1</v>
      </c>
      <c r="AI102">
        <f t="shared" si="11"/>
        <v>1</v>
      </c>
      <c r="AJ102">
        <f t="shared" si="11"/>
        <v>0</v>
      </c>
      <c r="AK102">
        <f t="shared" si="11"/>
        <v>0</v>
      </c>
      <c r="AL102">
        <f t="shared" si="11"/>
        <v>0</v>
      </c>
      <c r="AM102">
        <f t="shared" si="11"/>
        <v>0</v>
      </c>
      <c r="AN102">
        <f t="shared" si="11"/>
        <v>0</v>
      </c>
      <c r="AO102">
        <f t="shared" si="11"/>
        <v>0</v>
      </c>
      <c r="AP102">
        <f t="shared" si="11"/>
        <v>0</v>
      </c>
      <c r="AQ102">
        <f t="shared" si="11"/>
        <v>0</v>
      </c>
      <c r="AR102">
        <f t="shared" si="11"/>
        <v>0</v>
      </c>
      <c r="AS102">
        <f t="shared" si="11"/>
        <v>0</v>
      </c>
      <c r="AT102">
        <f t="shared" si="11"/>
        <v>2</v>
      </c>
      <c r="AU102">
        <f t="shared" si="11"/>
        <v>8</v>
      </c>
      <c r="AV102">
        <f t="shared" si="11"/>
        <v>0</v>
      </c>
      <c r="AW102">
        <f t="shared" si="11"/>
        <v>0</v>
      </c>
      <c r="AX102">
        <f t="shared" si="11"/>
        <v>16</v>
      </c>
      <c r="AY102">
        <f t="shared" si="11"/>
        <v>0</v>
      </c>
      <c r="AZ102">
        <f t="shared" si="11"/>
        <v>2</v>
      </c>
      <c r="BA102">
        <f t="shared" si="11"/>
        <v>0</v>
      </c>
      <c r="BB102">
        <f t="shared" si="11"/>
        <v>0</v>
      </c>
      <c r="BC102">
        <f t="shared" si="11"/>
        <v>0</v>
      </c>
    </row>
    <row r="103" spans="5:55" ht="15.75" customHeight="1">
      <c r="E103">
        <f t="shared" ref="E103:BC103" si="12">$C24*E24</f>
        <v>1</v>
      </c>
      <c r="F103">
        <f t="shared" si="12"/>
        <v>1</v>
      </c>
      <c r="G103">
        <f t="shared" si="12"/>
        <v>0</v>
      </c>
      <c r="H103">
        <f t="shared" si="12"/>
        <v>0</v>
      </c>
      <c r="I103">
        <f t="shared" si="12"/>
        <v>0</v>
      </c>
      <c r="J103">
        <f t="shared" si="12"/>
        <v>0</v>
      </c>
      <c r="K103">
        <f t="shared" si="12"/>
        <v>0</v>
      </c>
      <c r="L103">
        <f t="shared" si="12"/>
        <v>0</v>
      </c>
      <c r="M103">
        <f t="shared" si="12"/>
        <v>0</v>
      </c>
      <c r="N103">
        <f t="shared" si="12"/>
        <v>0</v>
      </c>
      <c r="O103">
        <f t="shared" si="12"/>
        <v>0</v>
      </c>
      <c r="P103">
        <f t="shared" si="12"/>
        <v>0</v>
      </c>
      <c r="Q103">
        <f t="shared" si="12"/>
        <v>0</v>
      </c>
      <c r="R103">
        <f t="shared" si="12"/>
        <v>1</v>
      </c>
      <c r="S103">
        <f t="shared" si="12"/>
        <v>0</v>
      </c>
      <c r="T103">
        <f t="shared" si="12"/>
        <v>0</v>
      </c>
      <c r="U103">
        <f t="shared" si="12"/>
        <v>0</v>
      </c>
      <c r="V103">
        <f t="shared" si="12"/>
        <v>0</v>
      </c>
      <c r="W103">
        <f t="shared" si="12"/>
        <v>0</v>
      </c>
      <c r="X103">
        <f t="shared" si="12"/>
        <v>0</v>
      </c>
      <c r="Y103">
        <f t="shared" si="12"/>
        <v>0</v>
      </c>
      <c r="Z103">
        <f t="shared" si="12"/>
        <v>0</v>
      </c>
      <c r="AA103">
        <f t="shared" si="12"/>
        <v>0</v>
      </c>
      <c r="AB103">
        <f t="shared" si="12"/>
        <v>0</v>
      </c>
      <c r="AC103">
        <f t="shared" si="12"/>
        <v>0</v>
      </c>
      <c r="AD103">
        <f t="shared" si="12"/>
        <v>0</v>
      </c>
      <c r="AE103">
        <f t="shared" si="12"/>
        <v>1</v>
      </c>
      <c r="AF103">
        <f t="shared" si="12"/>
        <v>1</v>
      </c>
      <c r="AG103">
        <f t="shared" si="12"/>
        <v>0</v>
      </c>
      <c r="AH103">
        <f t="shared" si="12"/>
        <v>0</v>
      </c>
      <c r="AI103">
        <f t="shared" si="12"/>
        <v>0</v>
      </c>
      <c r="AJ103">
        <f t="shared" si="12"/>
        <v>0</v>
      </c>
      <c r="AK103">
        <f t="shared" si="12"/>
        <v>0</v>
      </c>
      <c r="AL103">
        <f t="shared" si="12"/>
        <v>0</v>
      </c>
      <c r="AM103">
        <f t="shared" si="12"/>
        <v>0</v>
      </c>
      <c r="AN103">
        <f t="shared" si="12"/>
        <v>0</v>
      </c>
      <c r="AO103">
        <f t="shared" si="12"/>
        <v>0</v>
      </c>
      <c r="AP103">
        <f t="shared" si="12"/>
        <v>0</v>
      </c>
      <c r="AQ103">
        <f t="shared" si="12"/>
        <v>0</v>
      </c>
      <c r="AR103">
        <f t="shared" si="12"/>
        <v>0</v>
      </c>
      <c r="AS103">
        <f t="shared" si="12"/>
        <v>0</v>
      </c>
      <c r="AT103">
        <f t="shared" si="12"/>
        <v>2</v>
      </c>
      <c r="AU103">
        <f t="shared" si="12"/>
        <v>8</v>
      </c>
      <c r="AV103">
        <f t="shared" si="12"/>
        <v>0</v>
      </c>
      <c r="AW103">
        <f t="shared" si="12"/>
        <v>0</v>
      </c>
      <c r="AX103">
        <f t="shared" si="12"/>
        <v>16</v>
      </c>
      <c r="AY103">
        <f t="shared" si="12"/>
        <v>0</v>
      </c>
      <c r="AZ103">
        <f t="shared" si="12"/>
        <v>0</v>
      </c>
      <c r="BA103">
        <f t="shared" si="12"/>
        <v>0</v>
      </c>
      <c r="BB103">
        <f t="shared" si="12"/>
        <v>0</v>
      </c>
      <c r="BC103">
        <f t="shared" si="12"/>
        <v>0</v>
      </c>
    </row>
    <row r="104" spans="5:55" ht="15.75" customHeight="1">
      <c r="E104">
        <f t="shared" ref="E104:BC104" si="13">$C25*E25</f>
        <v>1</v>
      </c>
      <c r="F104">
        <f t="shared" si="13"/>
        <v>1</v>
      </c>
      <c r="G104">
        <f t="shared" si="13"/>
        <v>0</v>
      </c>
      <c r="H104">
        <f t="shared" si="13"/>
        <v>0</v>
      </c>
      <c r="I104">
        <f t="shared" si="13"/>
        <v>0</v>
      </c>
      <c r="J104">
        <f t="shared" si="13"/>
        <v>0</v>
      </c>
      <c r="K104">
        <f t="shared" si="13"/>
        <v>0</v>
      </c>
      <c r="L104">
        <f t="shared" si="13"/>
        <v>0</v>
      </c>
      <c r="M104">
        <f t="shared" si="13"/>
        <v>0</v>
      </c>
      <c r="N104">
        <f t="shared" si="13"/>
        <v>0</v>
      </c>
      <c r="O104">
        <f t="shared" si="13"/>
        <v>0</v>
      </c>
      <c r="P104">
        <f t="shared" si="13"/>
        <v>0</v>
      </c>
      <c r="Q104">
        <f t="shared" si="13"/>
        <v>0</v>
      </c>
      <c r="R104">
        <f t="shared" si="13"/>
        <v>0</v>
      </c>
      <c r="S104">
        <f t="shared" si="13"/>
        <v>1</v>
      </c>
      <c r="T104">
        <f t="shared" si="13"/>
        <v>0</v>
      </c>
      <c r="U104">
        <f t="shared" si="13"/>
        <v>0</v>
      </c>
      <c r="V104">
        <f t="shared" si="13"/>
        <v>0</v>
      </c>
      <c r="W104">
        <f t="shared" si="13"/>
        <v>0</v>
      </c>
      <c r="X104">
        <f t="shared" si="13"/>
        <v>0</v>
      </c>
      <c r="Y104">
        <f t="shared" si="13"/>
        <v>0</v>
      </c>
      <c r="Z104">
        <f t="shared" si="13"/>
        <v>0</v>
      </c>
      <c r="AA104">
        <f t="shared" si="13"/>
        <v>0</v>
      </c>
      <c r="AB104">
        <f t="shared" si="13"/>
        <v>0</v>
      </c>
      <c r="AC104">
        <f t="shared" si="13"/>
        <v>0</v>
      </c>
      <c r="AD104">
        <f t="shared" si="13"/>
        <v>0</v>
      </c>
      <c r="AE104">
        <f t="shared" si="13"/>
        <v>0</v>
      </c>
      <c r="AF104">
        <f t="shared" si="13"/>
        <v>0</v>
      </c>
      <c r="AG104">
        <f t="shared" si="13"/>
        <v>0</v>
      </c>
      <c r="AH104">
        <f t="shared" si="13"/>
        <v>0</v>
      </c>
      <c r="AI104">
        <f t="shared" si="13"/>
        <v>0</v>
      </c>
      <c r="AJ104">
        <f t="shared" si="13"/>
        <v>1</v>
      </c>
      <c r="AK104">
        <f t="shared" si="13"/>
        <v>0</v>
      </c>
      <c r="AL104">
        <f t="shared" si="13"/>
        <v>0</v>
      </c>
      <c r="AM104">
        <f t="shared" si="13"/>
        <v>1</v>
      </c>
      <c r="AN104">
        <f t="shared" si="13"/>
        <v>0</v>
      </c>
      <c r="AO104">
        <f t="shared" si="13"/>
        <v>0</v>
      </c>
      <c r="AP104">
        <f t="shared" si="13"/>
        <v>0</v>
      </c>
      <c r="AQ104">
        <f t="shared" si="13"/>
        <v>0</v>
      </c>
      <c r="AR104">
        <f t="shared" si="13"/>
        <v>0</v>
      </c>
      <c r="AS104">
        <f t="shared" si="13"/>
        <v>0</v>
      </c>
      <c r="AT104">
        <f t="shared" si="13"/>
        <v>2</v>
      </c>
      <c r="AU104">
        <f t="shared" si="13"/>
        <v>8</v>
      </c>
      <c r="AV104">
        <f t="shared" si="13"/>
        <v>0</v>
      </c>
      <c r="AW104">
        <f t="shared" si="13"/>
        <v>0</v>
      </c>
      <c r="AX104">
        <f t="shared" si="13"/>
        <v>16</v>
      </c>
      <c r="AY104">
        <f t="shared" si="13"/>
        <v>0</v>
      </c>
      <c r="AZ104">
        <f t="shared" si="13"/>
        <v>2</v>
      </c>
      <c r="BA104">
        <f t="shared" si="13"/>
        <v>0</v>
      </c>
      <c r="BB104">
        <f t="shared" si="13"/>
        <v>0</v>
      </c>
      <c r="BC104">
        <f t="shared" si="13"/>
        <v>0</v>
      </c>
    </row>
    <row r="105" spans="5:55" ht="15.75" customHeight="1">
      <c r="E105">
        <f t="shared" ref="E105:BC105" si="14">$C26*E26</f>
        <v>0</v>
      </c>
      <c r="F105">
        <f t="shared" si="14"/>
        <v>1</v>
      </c>
      <c r="G105">
        <f t="shared" si="14"/>
        <v>0</v>
      </c>
      <c r="H105">
        <f t="shared" si="14"/>
        <v>0</v>
      </c>
      <c r="I105">
        <f t="shared" si="14"/>
        <v>0</v>
      </c>
      <c r="J105">
        <f t="shared" si="14"/>
        <v>0</v>
      </c>
      <c r="K105">
        <f t="shared" si="14"/>
        <v>0</v>
      </c>
      <c r="L105">
        <f t="shared" si="14"/>
        <v>0</v>
      </c>
      <c r="M105">
        <f t="shared" si="14"/>
        <v>0</v>
      </c>
      <c r="N105">
        <f t="shared" si="14"/>
        <v>0</v>
      </c>
      <c r="O105">
        <f t="shared" si="14"/>
        <v>0</v>
      </c>
      <c r="P105">
        <f t="shared" si="14"/>
        <v>0</v>
      </c>
      <c r="Q105">
        <f t="shared" si="14"/>
        <v>0</v>
      </c>
      <c r="R105">
        <f t="shared" si="14"/>
        <v>0</v>
      </c>
      <c r="S105">
        <f t="shared" si="14"/>
        <v>0</v>
      </c>
      <c r="T105">
        <f t="shared" si="14"/>
        <v>0</v>
      </c>
      <c r="U105">
        <f t="shared" si="14"/>
        <v>0</v>
      </c>
      <c r="V105">
        <f t="shared" si="14"/>
        <v>0</v>
      </c>
      <c r="W105">
        <f t="shared" si="14"/>
        <v>0</v>
      </c>
      <c r="X105">
        <f t="shared" si="14"/>
        <v>1</v>
      </c>
      <c r="Y105">
        <f t="shared" si="14"/>
        <v>0</v>
      </c>
      <c r="Z105">
        <f t="shared" si="14"/>
        <v>0</v>
      </c>
      <c r="AA105">
        <f t="shared" si="14"/>
        <v>0</v>
      </c>
      <c r="AB105">
        <f t="shared" si="14"/>
        <v>0</v>
      </c>
      <c r="AC105">
        <f t="shared" si="14"/>
        <v>0</v>
      </c>
      <c r="AD105">
        <f t="shared" si="14"/>
        <v>0</v>
      </c>
      <c r="AE105">
        <f t="shared" si="14"/>
        <v>0</v>
      </c>
      <c r="AF105">
        <f t="shared" si="14"/>
        <v>0</v>
      </c>
      <c r="AG105">
        <f t="shared" si="14"/>
        <v>0</v>
      </c>
      <c r="AH105">
        <f t="shared" si="14"/>
        <v>0</v>
      </c>
      <c r="AI105">
        <f t="shared" si="14"/>
        <v>0</v>
      </c>
      <c r="AJ105">
        <f t="shared" si="14"/>
        <v>0</v>
      </c>
      <c r="AK105">
        <f t="shared" si="14"/>
        <v>0</v>
      </c>
      <c r="AL105">
        <f t="shared" si="14"/>
        <v>1</v>
      </c>
      <c r="AM105">
        <f t="shared" si="14"/>
        <v>1</v>
      </c>
      <c r="AN105">
        <f t="shared" si="14"/>
        <v>0</v>
      </c>
      <c r="AO105">
        <f t="shared" si="14"/>
        <v>0</v>
      </c>
      <c r="AP105">
        <f t="shared" si="14"/>
        <v>0</v>
      </c>
      <c r="AQ105">
        <f t="shared" si="14"/>
        <v>0</v>
      </c>
      <c r="AR105">
        <f t="shared" si="14"/>
        <v>0</v>
      </c>
      <c r="AS105">
        <f t="shared" si="14"/>
        <v>0</v>
      </c>
      <c r="AT105">
        <f t="shared" si="14"/>
        <v>2</v>
      </c>
      <c r="AU105">
        <f t="shared" si="14"/>
        <v>4</v>
      </c>
      <c r="AV105">
        <f t="shared" si="14"/>
        <v>0</v>
      </c>
      <c r="AW105">
        <f t="shared" si="14"/>
        <v>0</v>
      </c>
      <c r="AX105">
        <f t="shared" si="14"/>
        <v>0</v>
      </c>
      <c r="AY105">
        <f t="shared" si="14"/>
        <v>0</v>
      </c>
      <c r="AZ105">
        <f t="shared" si="14"/>
        <v>2</v>
      </c>
      <c r="BA105">
        <f t="shared" si="14"/>
        <v>0</v>
      </c>
      <c r="BB105">
        <f t="shared" si="14"/>
        <v>0</v>
      </c>
      <c r="BC105">
        <f t="shared" si="14"/>
        <v>0</v>
      </c>
    </row>
    <row r="106" spans="5:55" ht="15.75" customHeight="1">
      <c r="E106">
        <f t="shared" ref="E106:BC106" si="15">$C27*E27</f>
        <v>0</v>
      </c>
      <c r="F106">
        <f t="shared" si="15"/>
        <v>0</v>
      </c>
      <c r="G106">
        <f t="shared" si="15"/>
        <v>0</v>
      </c>
      <c r="H106">
        <f t="shared" si="15"/>
        <v>0</v>
      </c>
      <c r="I106">
        <f t="shared" si="15"/>
        <v>0</v>
      </c>
      <c r="J106">
        <f t="shared" si="15"/>
        <v>0</v>
      </c>
      <c r="K106">
        <f t="shared" si="15"/>
        <v>0</v>
      </c>
      <c r="L106">
        <f t="shared" si="15"/>
        <v>0</v>
      </c>
      <c r="M106">
        <f t="shared" si="15"/>
        <v>0</v>
      </c>
      <c r="N106">
        <f t="shared" si="15"/>
        <v>0</v>
      </c>
      <c r="O106">
        <f t="shared" si="15"/>
        <v>0</v>
      </c>
      <c r="P106">
        <f t="shared" si="15"/>
        <v>0</v>
      </c>
      <c r="Q106">
        <f t="shared" si="15"/>
        <v>0</v>
      </c>
      <c r="R106">
        <f t="shared" si="15"/>
        <v>0</v>
      </c>
      <c r="S106">
        <f t="shared" si="15"/>
        <v>0</v>
      </c>
      <c r="T106">
        <f t="shared" si="15"/>
        <v>0</v>
      </c>
      <c r="U106">
        <f t="shared" si="15"/>
        <v>0</v>
      </c>
      <c r="V106">
        <f t="shared" si="15"/>
        <v>0</v>
      </c>
      <c r="W106">
        <f t="shared" si="15"/>
        <v>0</v>
      </c>
      <c r="X106">
        <f t="shared" si="15"/>
        <v>0</v>
      </c>
      <c r="Y106">
        <f t="shared" si="15"/>
        <v>1</v>
      </c>
      <c r="Z106">
        <f t="shared" si="15"/>
        <v>0</v>
      </c>
      <c r="AA106">
        <f t="shared" si="15"/>
        <v>0</v>
      </c>
      <c r="AB106">
        <f t="shared" si="15"/>
        <v>0</v>
      </c>
      <c r="AC106">
        <f t="shared" si="15"/>
        <v>0</v>
      </c>
      <c r="AD106">
        <f t="shared" si="15"/>
        <v>0</v>
      </c>
      <c r="AE106">
        <f t="shared" si="15"/>
        <v>0</v>
      </c>
      <c r="AF106">
        <f t="shared" si="15"/>
        <v>0</v>
      </c>
      <c r="AG106">
        <f t="shared" si="15"/>
        <v>0</v>
      </c>
      <c r="AH106">
        <f t="shared" si="15"/>
        <v>0</v>
      </c>
      <c r="AI106">
        <f t="shared" si="15"/>
        <v>0</v>
      </c>
      <c r="AJ106">
        <f t="shared" si="15"/>
        <v>4</v>
      </c>
      <c r="AK106">
        <f t="shared" si="15"/>
        <v>1</v>
      </c>
      <c r="AL106">
        <f t="shared" si="15"/>
        <v>0</v>
      </c>
      <c r="AM106">
        <f t="shared" si="15"/>
        <v>0</v>
      </c>
      <c r="AN106">
        <f t="shared" si="15"/>
        <v>0</v>
      </c>
      <c r="AO106">
        <f t="shared" si="15"/>
        <v>1</v>
      </c>
      <c r="AP106">
        <f t="shared" si="15"/>
        <v>0</v>
      </c>
      <c r="AQ106">
        <f t="shared" si="15"/>
        <v>0</v>
      </c>
      <c r="AR106">
        <f t="shared" si="15"/>
        <v>0</v>
      </c>
      <c r="AS106">
        <f t="shared" si="15"/>
        <v>0</v>
      </c>
      <c r="AT106">
        <f t="shared" si="15"/>
        <v>0</v>
      </c>
      <c r="AU106">
        <f t="shared" si="15"/>
        <v>0</v>
      </c>
      <c r="AV106">
        <f t="shared" si="15"/>
        <v>4</v>
      </c>
      <c r="AW106">
        <f t="shared" si="15"/>
        <v>0</v>
      </c>
      <c r="AX106">
        <f t="shared" si="15"/>
        <v>0</v>
      </c>
      <c r="AY106">
        <f t="shared" si="15"/>
        <v>0</v>
      </c>
      <c r="AZ106">
        <f t="shared" si="15"/>
        <v>0</v>
      </c>
      <c r="BA106">
        <f t="shared" si="15"/>
        <v>0</v>
      </c>
      <c r="BB106">
        <f t="shared" si="15"/>
        <v>0</v>
      </c>
      <c r="BC106">
        <f t="shared" si="15"/>
        <v>0</v>
      </c>
    </row>
    <row r="107" spans="5:55" ht="15.75" customHeight="1">
      <c r="E107">
        <f t="shared" ref="E107:BC107" si="16">$C28*E28</f>
        <v>0</v>
      </c>
      <c r="F107">
        <f t="shared" si="16"/>
        <v>1</v>
      </c>
      <c r="G107">
        <f t="shared" si="16"/>
        <v>0</v>
      </c>
      <c r="H107">
        <f t="shared" si="16"/>
        <v>0</v>
      </c>
      <c r="I107">
        <f t="shared" si="16"/>
        <v>0</v>
      </c>
      <c r="J107">
        <f t="shared" si="16"/>
        <v>0</v>
      </c>
      <c r="K107">
        <f t="shared" si="16"/>
        <v>0</v>
      </c>
      <c r="L107">
        <f t="shared" si="16"/>
        <v>0</v>
      </c>
      <c r="M107">
        <f t="shared" si="16"/>
        <v>0</v>
      </c>
      <c r="N107">
        <f t="shared" si="16"/>
        <v>0</v>
      </c>
      <c r="O107">
        <f t="shared" si="16"/>
        <v>0</v>
      </c>
      <c r="P107">
        <f t="shared" si="16"/>
        <v>0</v>
      </c>
      <c r="Q107">
        <f t="shared" si="16"/>
        <v>0</v>
      </c>
      <c r="R107">
        <f t="shared" si="16"/>
        <v>0</v>
      </c>
      <c r="S107">
        <f t="shared" si="16"/>
        <v>0</v>
      </c>
      <c r="T107">
        <f t="shared" si="16"/>
        <v>0</v>
      </c>
      <c r="U107">
        <f t="shared" si="16"/>
        <v>0</v>
      </c>
      <c r="V107">
        <f t="shared" si="16"/>
        <v>0</v>
      </c>
      <c r="W107">
        <f t="shared" si="16"/>
        <v>0</v>
      </c>
      <c r="X107">
        <f t="shared" si="16"/>
        <v>0</v>
      </c>
      <c r="Y107">
        <f t="shared" si="16"/>
        <v>0</v>
      </c>
      <c r="Z107">
        <f t="shared" si="16"/>
        <v>0</v>
      </c>
      <c r="AA107">
        <f t="shared" si="16"/>
        <v>0</v>
      </c>
      <c r="AB107">
        <f t="shared" si="16"/>
        <v>0</v>
      </c>
      <c r="AC107">
        <f t="shared" si="16"/>
        <v>0</v>
      </c>
      <c r="AD107">
        <f t="shared" si="16"/>
        <v>0</v>
      </c>
      <c r="AE107">
        <f t="shared" si="16"/>
        <v>0</v>
      </c>
      <c r="AF107">
        <f t="shared" si="16"/>
        <v>0</v>
      </c>
      <c r="AG107">
        <f t="shared" si="16"/>
        <v>0</v>
      </c>
      <c r="AH107">
        <f t="shared" si="16"/>
        <v>0</v>
      </c>
      <c r="AI107">
        <f t="shared" si="16"/>
        <v>0</v>
      </c>
      <c r="AJ107">
        <f t="shared" si="16"/>
        <v>0</v>
      </c>
      <c r="AK107">
        <f t="shared" si="16"/>
        <v>0</v>
      </c>
      <c r="AL107">
        <f t="shared" si="16"/>
        <v>0</v>
      </c>
      <c r="AM107">
        <f t="shared" si="16"/>
        <v>0</v>
      </c>
      <c r="AN107">
        <f t="shared" si="16"/>
        <v>0</v>
      </c>
      <c r="AO107">
        <f t="shared" si="16"/>
        <v>0</v>
      </c>
      <c r="AP107">
        <f t="shared" si="16"/>
        <v>1</v>
      </c>
      <c r="AQ107">
        <f t="shared" si="16"/>
        <v>0</v>
      </c>
      <c r="AR107">
        <f t="shared" si="16"/>
        <v>0</v>
      </c>
      <c r="AS107">
        <f t="shared" si="16"/>
        <v>0</v>
      </c>
      <c r="AT107">
        <f t="shared" si="16"/>
        <v>0</v>
      </c>
      <c r="AU107">
        <f t="shared" si="16"/>
        <v>4</v>
      </c>
      <c r="AV107">
        <f t="shared" si="16"/>
        <v>0</v>
      </c>
      <c r="AW107">
        <f t="shared" si="16"/>
        <v>0</v>
      </c>
      <c r="AX107">
        <f t="shared" si="16"/>
        <v>0</v>
      </c>
      <c r="AY107">
        <f t="shared" si="16"/>
        <v>0</v>
      </c>
      <c r="AZ107">
        <f t="shared" si="16"/>
        <v>0</v>
      </c>
      <c r="BA107">
        <f t="shared" si="16"/>
        <v>4</v>
      </c>
      <c r="BB107">
        <f t="shared" si="16"/>
        <v>0</v>
      </c>
      <c r="BC107">
        <f t="shared" si="16"/>
        <v>0</v>
      </c>
    </row>
    <row r="108" spans="5:55" ht="15.75" customHeight="1">
      <c r="E108">
        <f t="shared" ref="E108:BC108" si="17">$C29*E29</f>
        <v>0</v>
      </c>
      <c r="F108">
        <f t="shared" si="17"/>
        <v>0</v>
      </c>
      <c r="G108">
        <f t="shared" si="17"/>
        <v>0</v>
      </c>
      <c r="H108">
        <f t="shared" si="17"/>
        <v>0</v>
      </c>
      <c r="I108">
        <f t="shared" si="17"/>
        <v>0</v>
      </c>
      <c r="J108">
        <f t="shared" si="17"/>
        <v>0</v>
      </c>
      <c r="K108">
        <f t="shared" si="17"/>
        <v>0</v>
      </c>
      <c r="L108">
        <f t="shared" si="17"/>
        <v>0</v>
      </c>
      <c r="M108">
        <f t="shared" si="17"/>
        <v>0</v>
      </c>
      <c r="N108">
        <f t="shared" si="17"/>
        <v>0</v>
      </c>
      <c r="O108">
        <f t="shared" si="17"/>
        <v>0</v>
      </c>
      <c r="P108">
        <f t="shared" si="17"/>
        <v>0</v>
      </c>
      <c r="Q108">
        <f t="shared" si="17"/>
        <v>0</v>
      </c>
      <c r="R108">
        <f t="shared" si="17"/>
        <v>0</v>
      </c>
      <c r="S108">
        <f t="shared" si="17"/>
        <v>0</v>
      </c>
      <c r="T108">
        <f t="shared" si="17"/>
        <v>0</v>
      </c>
      <c r="U108">
        <f t="shared" si="17"/>
        <v>0</v>
      </c>
      <c r="V108">
        <f t="shared" si="17"/>
        <v>0</v>
      </c>
      <c r="W108">
        <f t="shared" si="17"/>
        <v>0</v>
      </c>
      <c r="X108">
        <f t="shared" si="17"/>
        <v>0</v>
      </c>
      <c r="Y108">
        <f t="shared" si="17"/>
        <v>0</v>
      </c>
      <c r="Z108">
        <f t="shared" si="17"/>
        <v>0</v>
      </c>
      <c r="AA108">
        <f t="shared" si="17"/>
        <v>0</v>
      </c>
      <c r="AB108">
        <f t="shared" si="17"/>
        <v>0</v>
      </c>
      <c r="AC108">
        <f t="shared" si="17"/>
        <v>0</v>
      </c>
      <c r="AD108">
        <f t="shared" si="17"/>
        <v>0</v>
      </c>
      <c r="AE108">
        <f t="shared" si="17"/>
        <v>0</v>
      </c>
      <c r="AF108">
        <f t="shared" si="17"/>
        <v>0</v>
      </c>
      <c r="AG108">
        <f t="shared" si="17"/>
        <v>0</v>
      </c>
      <c r="AH108">
        <f t="shared" si="17"/>
        <v>0</v>
      </c>
      <c r="AI108">
        <f t="shared" si="17"/>
        <v>0</v>
      </c>
      <c r="AJ108">
        <f t="shared" si="17"/>
        <v>0</v>
      </c>
      <c r="AK108">
        <f t="shared" si="17"/>
        <v>0</v>
      </c>
      <c r="AL108">
        <f t="shared" si="17"/>
        <v>0</v>
      </c>
      <c r="AM108">
        <f t="shared" si="17"/>
        <v>0</v>
      </c>
      <c r="AN108">
        <f t="shared" si="17"/>
        <v>0</v>
      </c>
      <c r="AO108">
        <f t="shared" si="17"/>
        <v>0</v>
      </c>
      <c r="AP108">
        <f t="shared" si="17"/>
        <v>0</v>
      </c>
      <c r="AQ108">
        <f t="shared" si="17"/>
        <v>0</v>
      </c>
      <c r="AR108">
        <f t="shared" si="17"/>
        <v>0</v>
      </c>
      <c r="AS108">
        <f t="shared" si="17"/>
        <v>0</v>
      </c>
      <c r="AT108">
        <f t="shared" si="17"/>
        <v>0</v>
      </c>
      <c r="AU108">
        <f t="shared" si="17"/>
        <v>0</v>
      </c>
      <c r="AV108">
        <f t="shared" si="17"/>
        <v>0</v>
      </c>
      <c r="AW108">
        <f t="shared" si="17"/>
        <v>0</v>
      </c>
      <c r="AX108">
        <f t="shared" si="17"/>
        <v>0</v>
      </c>
      <c r="AY108">
        <f t="shared" si="17"/>
        <v>0</v>
      </c>
      <c r="AZ108">
        <f t="shared" si="17"/>
        <v>0</v>
      </c>
      <c r="BA108">
        <f t="shared" si="17"/>
        <v>0</v>
      </c>
      <c r="BB108">
        <f t="shared" si="17"/>
        <v>0</v>
      </c>
      <c r="BC108">
        <f t="shared" si="17"/>
        <v>0</v>
      </c>
    </row>
    <row r="109" spans="5:55" ht="15.75" customHeight="1">
      <c r="E109">
        <f t="shared" ref="E109:BC109" si="18">$C30*E30</f>
        <v>1</v>
      </c>
      <c r="F109">
        <f t="shared" si="18"/>
        <v>1</v>
      </c>
      <c r="G109">
        <f t="shared" si="18"/>
        <v>0</v>
      </c>
      <c r="H109">
        <f t="shared" si="18"/>
        <v>0</v>
      </c>
      <c r="I109">
        <f t="shared" si="18"/>
        <v>0</v>
      </c>
      <c r="J109">
        <f t="shared" si="18"/>
        <v>0</v>
      </c>
      <c r="K109">
        <f t="shared" si="18"/>
        <v>0</v>
      </c>
      <c r="L109">
        <f t="shared" si="18"/>
        <v>0</v>
      </c>
      <c r="M109">
        <f t="shared" si="18"/>
        <v>0</v>
      </c>
      <c r="N109">
        <f t="shared" si="18"/>
        <v>0</v>
      </c>
      <c r="O109">
        <f t="shared" si="18"/>
        <v>0</v>
      </c>
      <c r="P109">
        <f t="shared" si="18"/>
        <v>0</v>
      </c>
      <c r="Q109">
        <f t="shared" si="18"/>
        <v>0</v>
      </c>
      <c r="R109">
        <f t="shared" si="18"/>
        <v>0</v>
      </c>
      <c r="S109">
        <f t="shared" si="18"/>
        <v>0</v>
      </c>
      <c r="T109">
        <f t="shared" si="18"/>
        <v>1</v>
      </c>
      <c r="U109">
        <f t="shared" si="18"/>
        <v>0</v>
      </c>
      <c r="V109">
        <f t="shared" si="18"/>
        <v>0</v>
      </c>
      <c r="W109">
        <f t="shared" si="18"/>
        <v>0</v>
      </c>
      <c r="X109">
        <f t="shared" si="18"/>
        <v>0</v>
      </c>
      <c r="Y109">
        <f t="shared" si="18"/>
        <v>0</v>
      </c>
      <c r="Z109">
        <f t="shared" si="18"/>
        <v>0</v>
      </c>
      <c r="AA109">
        <f t="shared" si="18"/>
        <v>0</v>
      </c>
      <c r="AB109">
        <f t="shared" si="18"/>
        <v>0</v>
      </c>
      <c r="AC109">
        <f t="shared" si="18"/>
        <v>0</v>
      </c>
      <c r="AD109">
        <f t="shared" si="18"/>
        <v>0</v>
      </c>
      <c r="AE109">
        <f t="shared" si="18"/>
        <v>0</v>
      </c>
      <c r="AF109">
        <f t="shared" si="18"/>
        <v>0</v>
      </c>
      <c r="AG109">
        <f t="shared" si="18"/>
        <v>0</v>
      </c>
      <c r="AH109">
        <f t="shared" si="18"/>
        <v>0</v>
      </c>
      <c r="AI109">
        <f t="shared" si="18"/>
        <v>0</v>
      </c>
      <c r="AJ109">
        <f t="shared" si="18"/>
        <v>0</v>
      </c>
      <c r="AK109">
        <f t="shared" si="18"/>
        <v>0</v>
      </c>
      <c r="AL109">
        <f t="shared" si="18"/>
        <v>0</v>
      </c>
      <c r="AM109">
        <f t="shared" si="18"/>
        <v>0</v>
      </c>
      <c r="AN109">
        <f t="shared" si="18"/>
        <v>0</v>
      </c>
      <c r="AO109">
        <f t="shared" si="18"/>
        <v>0</v>
      </c>
      <c r="AP109">
        <f t="shared" si="18"/>
        <v>0</v>
      </c>
      <c r="AQ109">
        <f t="shared" si="18"/>
        <v>0</v>
      </c>
      <c r="AR109">
        <f t="shared" si="18"/>
        <v>0</v>
      </c>
      <c r="AS109">
        <f t="shared" si="18"/>
        <v>0</v>
      </c>
      <c r="AT109">
        <f t="shared" si="18"/>
        <v>0</v>
      </c>
      <c r="AU109">
        <f t="shared" si="18"/>
        <v>8</v>
      </c>
      <c r="AV109">
        <f t="shared" si="18"/>
        <v>0</v>
      </c>
      <c r="AW109">
        <f t="shared" si="18"/>
        <v>0</v>
      </c>
      <c r="AX109">
        <f t="shared" si="18"/>
        <v>16</v>
      </c>
      <c r="AY109">
        <f t="shared" si="18"/>
        <v>0</v>
      </c>
      <c r="AZ109">
        <f t="shared" si="18"/>
        <v>0</v>
      </c>
      <c r="BA109">
        <f t="shared" si="18"/>
        <v>0</v>
      </c>
      <c r="BB109">
        <f t="shared" si="18"/>
        <v>1</v>
      </c>
      <c r="BC109">
        <f t="shared" si="18"/>
        <v>0</v>
      </c>
    </row>
    <row r="110" spans="5:55" ht="15.75" customHeight="1">
      <c r="E110">
        <f t="shared" ref="E110:BC110" si="19">$C31*E31</f>
        <v>0</v>
      </c>
      <c r="F110">
        <f t="shared" si="19"/>
        <v>1</v>
      </c>
      <c r="G110">
        <f t="shared" si="19"/>
        <v>0</v>
      </c>
      <c r="H110">
        <f t="shared" si="19"/>
        <v>0</v>
      </c>
      <c r="I110">
        <f t="shared" si="19"/>
        <v>0</v>
      </c>
      <c r="J110">
        <f t="shared" si="19"/>
        <v>0</v>
      </c>
      <c r="K110">
        <f t="shared" si="19"/>
        <v>0</v>
      </c>
      <c r="L110">
        <f t="shared" si="19"/>
        <v>0</v>
      </c>
      <c r="M110">
        <f t="shared" si="19"/>
        <v>0</v>
      </c>
      <c r="N110">
        <f t="shared" si="19"/>
        <v>0</v>
      </c>
      <c r="O110">
        <f t="shared" si="19"/>
        <v>0</v>
      </c>
      <c r="P110">
        <f t="shared" si="19"/>
        <v>0</v>
      </c>
      <c r="Q110">
        <f t="shared" si="19"/>
        <v>0</v>
      </c>
      <c r="R110">
        <f t="shared" si="19"/>
        <v>0</v>
      </c>
      <c r="S110">
        <f t="shared" si="19"/>
        <v>0</v>
      </c>
      <c r="T110">
        <f t="shared" si="19"/>
        <v>0</v>
      </c>
      <c r="U110">
        <f t="shared" si="19"/>
        <v>0</v>
      </c>
      <c r="V110">
        <f t="shared" si="19"/>
        <v>0</v>
      </c>
      <c r="W110">
        <f t="shared" si="19"/>
        <v>0</v>
      </c>
      <c r="X110">
        <f t="shared" si="19"/>
        <v>0</v>
      </c>
      <c r="Y110">
        <f t="shared" si="19"/>
        <v>0</v>
      </c>
      <c r="Z110">
        <f t="shared" si="19"/>
        <v>0</v>
      </c>
      <c r="AA110">
        <f t="shared" si="19"/>
        <v>0</v>
      </c>
      <c r="AB110">
        <f t="shared" si="19"/>
        <v>0</v>
      </c>
      <c r="AC110">
        <f t="shared" si="19"/>
        <v>0</v>
      </c>
      <c r="AD110">
        <f t="shared" si="19"/>
        <v>0</v>
      </c>
      <c r="AE110">
        <f t="shared" si="19"/>
        <v>0</v>
      </c>
      <c r="AF110">
        <f t="shared" si="19"/>
        <v>0</v>
      </c>
      <c r="AG110">
        <f t="shared" si="19"/>
        <v>0</v>
      </c>
      <c r="AH110">
        <f t="shared" si="19"/>
        <v>0</v>
      </c>
      <c r="AI110">
        <f t="shared" si="19"/>
        <v>0</v>
      </c>
      <c r="AJ110">
        <f t="shared" si="19"/>
        <v>0</v>
      </c>
      <c r="AK110">
        <f t="shared" si="19"/>
        <v>0</v>
      </c>
      <c r="AL110">
        <f t="shared" si="19"/>
        <v>0</v>
      </c>
      <c r="AM110">
        <f t="shared" si="19"/>
        <v>0</v>
      </c>
      <c r="AN110">
        <f t="shared" si="19"/>
        <v>0</v>
      </c>
      <c r="AO110">
        <f t="shared" si="19"/>
        <v>0</v>
      </c>
      <c r="AP110">
        <f t="shared" si="19"/>
        <v>0</v>
      </c>
      <c r="AQ110">
        <f t="shared" si="19"/>
        <v>0</v>
      </c>
      <c r="AR110">
        <f t="shared" si="19"/>
        <v>0</v>
      </c>
      <c r="AS110">
        <f t="shared" si="19"/>
        <v>0</v>
      </c>
      <c r="AT110">
        <f t="shared" si="19"/>
        <v>0</v>
      </c>
      <c r="AU110">
        <f t="shared" si="19"/>
        <v>4</v>
      </c>
      <c r="AV110">
        <f t="shared" si="19"/>
        <v>0</v>
      </c>
      <c r="AW110">
        <f t="shared" si="19"/>
        <v>0</v>
      </c>
      <c r="AX110">
        <f t="shared" si="19"/>
        <v>0</v>
      </c>
      <c r="AY110">
        <f t="shared" si="19"/>
        <v>0</v>
      </c>
      <c r="AZ110">
        <f t="shared" si="19"/>
        <v>0</v>
      </c>
      <c r="BA110">
        <f t="shared" si="19"/>
        <v>0</v>
      </c>
      <c r="BB110">
        <f t="shared" si="19"/>
        <v>0</v>
      </c>
      <c r="BC110">
        <f t="shared" si="19"/>
        <v>0</v>
      </c>
    </row>
    <row r="111" spans="5:55" ht="15.75" customHeight="1">
      <c r="E111">
        <f t="shared" ref="E111:BC111" si="20">$C32*E32</f>
        <v>0</v>
      </c>
      <c r="F111">
        <f t="shared" si="20"/>
        <v>2</v>
      </c>
      <c r="G111">
        <f t="shared" si="20"/>
        <v>0</v>
      </c>
      <c r="H111">
        <f t="shared" si="20"/>
        <v>0</v>
      </c>
      <c r="I111">
        <f t="shared" si="20"/>
        <v>0</v>
      </c>
      <c r="J111">
        <f t="shared" si="20"/>
        <v>0</v>
      </c>
      <c r="K111">
        <f t="shared" si="20"/>
        <v>0</v>
      </c>
      <c r="L111">
        <f t="shared" si="20"/>
        <v>0</v>
      </c>
      <c r="M111">
        <f t="shared" si="20"/>
        <v>0</v>
      </c>
      <c r="N111">
        <f t="shared" si="20"/>
        <v>0</v>
      </c>
      <c r="O111">
        <f t="shared" si="20"/>
        <v>0</v>
      </c>
      <c r="P111">
        <f t="shared" si="20"/>
        <v>0</v>
      </c>
      <c r="Q111">
        <f t="shared" si="20"/>
        <v>0</v>
      </c>
      <c r="R111">
        <f t="shared" si="20"/>
        <v>0</v>
      </c>
      <c r="S111">
        <f t="shared" si="20"/>
        <v>0</v>
      </c>
      <c r="T111">
        <f t="shared" si="20"/>
        <v>0</v>
      </c>
      <c r="U111">
        <f t="shared" si="20"/>
        <v>2</v>
      </c>
      <c r="V111">
        <f t="shared" si="20"/>
        <v>0</v>
      </c>
      <c r="W111">
        <f t="shared" si="20"/>
        <v>0</v>
      </c>
      <c r="X111">
        <f t="shared" si="20"/>
        <v>0</v>
      </c>
      <c r="Y111">
        <f t="shared" si="20"/>
        <v>0</v>
      </c>
      <c r="Z111">
        <f t="shared" si="20"/>
        <v>0</v>
      </c>
      <c r="AA111">
        <f t="shared" si="20"/>
        <v>0</v>
      </c>
      <c r="AB111">
        <f t="shared" si="20"/>
        <v>0</v>
      </c>
      <c r="AC111">
        <f t="shared" si="20"/>
        <v>0</v>
      </c>
      <c r="AD111">
        <f t="shared" si="20"/>
        <v>0</v>
      </c>
      <c r="AE111">
        <f t="shared" si="20"/>
        <v>0</v>
      </c>
      <c r="AF111">
        <f t="shared" si="20"/>
        <v>0</v>
      </c>
      <c r="AG111">
        <f t="shared" si="20"/>
        <v>0</v>
      </c>
      <c r="AH111">
        <f t="shared" si="20"/>
        <v>0</v>
      </c>
      <c r="AI111">
        <f t="shared" si="20"/>
        <v>0</v>
      </c>
      <c r="AJ111">
        <f t="shared" si="20"/>
        <v>0</v>
      </c>
      <c r="AK111">
        <f t="shared" si="20"/>
        <v>0</v>
      </c>
      <c r="AL111">
        <f t="shared" si="20"/>
        <v>0</v>
      </c>
      <c r="AM111">
        <f t="shared" si="20"/>
        <v>0</v>
      </c>
      <c r="AN111">
        <f t="shared" si="20"/>
        <v>0</v>
      </c>
      <c r="AO111">
        <f t="shared" si="20"/>
        <v>0</v>
      </c>
      <c r="AP111">
        <f t="shared" si="20"/>
        <v>0</v>
      </c>
      <c r="AQ111">
        <f t="shared" si="20"/>
        <v>0</v>
      </c>
      <c r="AR111">
        <f t="shared" si="20"/>
        <v>0</v>
      </c>
      <c r="AS111">
        <f t="shared" si="20"/>
        <v>0</v>
      </c>
      <c r="AT111">
        <f t="shared" si="20"/>
        <v>0</v>
      </c>
      <c r="AU111">
        <f t="shared" si="20"/>
        <v>8</v>
      </c>
      <c r="AV111">
        <f t="shared" si="20"/>
        <v>0</v>
      </c>
      <c r="AW111">
        <f t="shared" si="20"/>
        <v>0</v>
      </c>
      <c r="AX111">
        <f t="shared" si="20"/>
        <v>0</v>
      </c>
      <c r="AY111">
        <f t="shared" si="20"/>
        <v>0</v>
      </c>
      <c r="AZ111">
        <f t="shared" si="20"/>
        <v>0</v>
      </c>
      <c r="BA111">
        <f t="shared" si="20"/>
        <v>8</v>
      </c>
      <c r="BB111">
        <f t="shared" si="20"/>
        <v>0</v>
      </c>
      <c r="BC111">
        <f t="shared" si="20"/>
        <v>0</v>
      </c>
    </row>
    <row r="112" spans="5:55" ht="15.75" customHeight="1">
      <c r="E112">
        <f t="shared" ref="E112:BC112" si="21">$C33*E33</f>
        <v>1</v>
      </c>
      <c r="F112">
        <f t="shared" si="21"/>
        <v>1</v>
      </c>
      <c r="G112">
        <f t="shared" si="21"/>
        <v>0</v>
      </c>
      <c r="H112">
        <f t="shared" si="21"/>
        <v>0</v>
      </c>
      <c r="I112">
        <f t="shared" si="21"/>
        <v>0</v>
      </c>
      <c r="J112">
        <f t="shared" si="21"/>
        <v>0</v>
      </c>
      <c r="K112">
        <f t="shared" si="21"/>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 t="shared" si="21"/>
        <v>1</v>
      </c>
      <c r="W112">
        <f t="shared" si="21"/>
        <v>0</v>
      </c>
      <c r="X112">
        <f t="shared" si="21"/>
        <v>0</v>
      </c>
      <c r="Y112">
        <f t="shared" si="21"/>
        <v>0</v>
      </c>
      <c r="Z112">
        <f t="shared" si="21"/>
        <v>1</v>
      </c>
      <c r="AA112">
        <f t="shared" si="21"/>
        <v>1</v>
      </c>
      <c r="AB112">
        <f t="shared" si="21"/>
        <v>0</v>
      </c>
      <c r="AC112">
        <f t="shared" si="21"/>
        <v>0</v>
      </c>
      <c r="AD112">
        <f t="shared" si="21"/>
        <v>0</v>
      </c>
      <c r="AE112">
        <f t="shared" si="21"/>
        <v>0</v>
      </c>
      <c r="AF112">
        <f t="shared" si="21"/>
        <v>0</v>
      </c>
      <c r="AG112">
        <f t="shared" si="21"/>
        <v>2</v>
      </c>
      <c r="AH112">
        <f t="shared" si="21"/>
        <v>0</v>
      </c>
      <c r="AI112">
        <f t="shared" si="21"/>
        <v>0</v>
      </c>
      <c r="AJ112">
        <f t="shared" si="21"/>
        <v>0</v>
      </c>
      <c r="AK112">
        <f t="shared" si="21"/>
        <v>0</v>
      </c>
      <c r="AL112">
        <f t="shared" si="21"/>
        <v>0</v>
      </c>
      <c r="AM112">
        <f t="shared" si="21"/>
        <v>0</v>
      </c>
      <c r="AN112">
        <f t="shared" si="21"/>
        <v>0</v>
      </c>
      <c r="AO112">
        <f t="shared" si="21"/>
        <v>0</v>
      </c>
      <c r="AP112">
        <f t="shared" si="21"/>
        <v>0</v>
      </c>
      <c r="AQ112">
        <f t="shared" si="21"/>
        <v>0</v>
      </c>
      <c r="AR112">
        <f t="shared" si="21"/>
        <v>0</v>
      </c>
      <c r="AS112">
        <f t="shared" si="21"/>
        <v>1</v>
      </c>
      <c r="AT112">
        <f t="shared" si="21"/>
        <v>0</v>
      </c>
      <c r="AU112">
        <f t="shared" si="21"/>
        <v>8</v>
      </c>
      <c r="AV112">
        <f t="shared" si="21"/>
        <v>0</v>
      </c>
      <c r="AW112">
        <f t="shared" si="21"/>
        <v>0</v>
      </c>
      <c r="AX112">
        <f t="shared" si="21"/>
        <v>16</v>
      </c>
      <c r="AY112">
        <f t="shared" si="21"/>
        <v>0</v>
      </c>
      <c r="AZ112">
        <f t="shared" si="21"/>
        <v>0</v>
      </c>
      <c r="BA112">
        <f t="shared" si="21"/>
        <v>0</v>
      </c>
      <c r="BB112">
        <f t="shared" si="21"/>
        <v>0</v>
      </c>
      <c r="BC112">
        <f t="shared" si="21"/>
        <v>0</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hyperlinks>
    <hyperlink ref="AD5" r:id="rId1" xr:uid="{00000000-0004-0000-0200-000000000000}"/>
    <hyperlink ref="AE5" r:id="rId2" xr:uid="{00000000-0004-0000-0200-000001000000}"/>
    <hyperlink ref="AG5" r:id="rId3" xr:uid="{00000000-0004-0000-0200-000002000000}"/>
    <hyperlink ref="AH5" r:id="rId4" xr:uid="{00000000-0004-0000-0200-000003000000}"/>
    <hyperlink ref="AI5" r:id="rId5" xr:uid="{00000000-0004-0000-0200-000004000000}"/>
    <hyperlink ref="AJ5" r:id="rId6" xr:uid="{00000000-0004-0000-0200-000005000000}"/>
    <hyperlink ref="AL5" r:id="rId7" xr:uid="{00000000-0004-0000-0200-000006000000}"/>
    <hyperlink ref="AM5" r:id="rId8" xr:uid="{00000000-0004-0000-0200-000007000000}"/>
    <hyperlink ref="AN5" r:id="rId9" xr:uid="{00000000-0004-0000-0200-000008000000}"/>
    <hyperlink ref="AO5" r:id="rId10" xr:uid="{00000000-0004-0000-0200-000009000000}"/>
    <hyperlink ref="AP5" r:id="rId11" xr:uid="{00000000-0004-0000-0200-00000A000000}"/>
    <hyperlink ref="AQ5" r:id="rId12" xr:uid="{00000000-0004-0000-0200-00000B000000}"/>
    <hyperlink ref="AR5" r:id="rId13" xr:uid="{00000000-0004-0000-0200-00000C000000}"/>
    <hyperlink ref="AS5" r:id="rId14" xr:uid="{00000000-0004-0000-0200-00000D000000}"/>
    <hyperlink ref="AT5" r:id="rId15" xr:uid="{00000000-0004-0000-0200-00000E000000}"/>
    <hyperlink ref="AU5" r:id="rId16" xr:uid="{00000000-0004-0000-0200-00000F000000}"/>
    <hyperlink ref="AV5" r:id="rId17" xr:uid="{00000000-0004-0000-0200-000010000000}"/>
    <hyperlink ref="AW5" r:id="rId18" xr:uid="{00000000-0004-0000-0200-000011000000}"/>
    <hyperlink ref="AX5" r:id="rId19" xr:uid="{00000000-0004-0000-0200-000012000000}"/>
    <hyperlink ref="AY5" r:id="rId20" xr:uid="{00000000-0004-0000-0200-000013000000}"/>
    <hyperlink ref="AZ5" r:id="rId21" xr:uid="{00000000-0004-0000-0200-000014000000}"/>
    <hyperlink ref="BA5" r:id="rId22" xr:uid="{00000000-0004-0000-0200-000015000000}"/>
    <hyperlink ref="BB5" r:id="rId23" xr:uid="{00000000-0004-0000-0200-000016000000}"/>
    <hyperlink ref="F39" r:id="rId24" xr:uid="{00000000-0004-0000-0200-000017000000}"/>
    <hyperlink ref="F40" r:id="rId25" xr:uid="{00000000-0004-0000-0200-000018000000}"/>
    <hyperlink ref="F41" r:id="rId26" xr:uid="{00000000-0004-0000-0200-000019000000}"/>
    <hyperlink ref="F42" r:id="rId27" xr:uid="{00000000-0004-0000-0200-00001A000000}"/>
    <hyperlink ref="F43" r:id="rId28" xr:uid="{00000000-0004-0000-0200-00001B000000}"/>
    <hyperlink ref="I43" r:id="rId29" xr:uid="{00000000-0004-0000-0200-00001C000000}"/>
    <hyperlink ref="F44" r:id="rId30" xr:uid="{00000000-0004-0000-0200-00001D000000}"/>
    <hyperlink ref="F46" r:id="rId31" xr:uid="{00000000-0004-0000-0200-00001E000000}"/>
    <hyperlink ref="F47" r:id="rId32" xr:uid="{00000000-0004-0000-0200-00001F000000}"/>
    <hyperlink ref="F48" r:id="rId33" xr:uid="{00000000-0004-0000-0200-000020000000}"/>
    <hyperlink ref="F49" r:id="rId34" xr:uid="{00000000-0004-0000-0200-000021000000}"/>
    <hyperlink ref="F52" r:id="rId35" xr:uid="{00000000-0004-0000-0200-000022000000}"/>
    <hyperlink ref="F53" r:id="rId36" xr:uid="{00000000-0004-0000-0200-000023000000}"/>
    <hyperlink ref="F54" r:id="rId37" xr:uid="{00000000-0004-0000-0200-000024000000}"/>
    <hyperlink ref="F55" r:id="rId38" xr:uid="{00000000-0004-0000-0200-000025000000}"/>
    <hyperlink ref="F56" r:id="rId39" xr:uid="{00000000-0004-0000-0200-000026000000}"/>
    <hyperlink ref="F59" r:id="rId40" xr:uid="{00000000-0004-0000-0200-000027000000}"/>
    <hyperlink ref="F60" r:id="rId41" xr:uid="{00000000-0004-0000-0200-000028000000}"/>
    <hyperlink ref="F61" r:id="rId42" xr:uid="{00000000-0004-0000-0200-000029000000}"/>
    <hyperlink ref="F63" r:id="rId43" xr:uid="{00000000-0004-0000-0200-00002A000000}"/>
    <hyperlink ref="F66" r:id="rId44" xr:uid="{00000000-0004-0000-0200-00002B000000}"/>
    <hyperlink ref="F67" r:id="rId45" xr:uid="{00000000-0004-0000-0200-00002C000000}"/>
    <hyperlink ref="F69" r:id="rId46" xr:uid="{00000000-0004-0000-0200-00002D000000}"/>
    <hyperlink ref="F70" r:id="rId47" xr:uid="{00000000-0004-0000-0200-00002E000000}"/>
    <hyperlink ref="F71" r:id="rId48" xr:uid="{00000000-0004-0000-0200-00002F000000}"/>
    <hyperlink ref="F72" r:id="rId49" xr:uid="{00000000-0004-0000-0200-000030000000}"/>
    <hyperlink ref="F74" r:id="rId50" xr:uid="{00000000-0004-0000-0200-000031000000}"/>
  </hyperlinks>
  <printOptions gridLines="1"/>
  <pageMargins left="0.25" right="0.25" top="0.75" bottom="0.75" header="0" footer="0"/>
  <pageSetup paperSize="9" scale="5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0"/>
  <sheetViews>
    <sheetView workbookViewId="0"/>
  </sheetViews>
  <sheetFormatPr defaultColWidth="11.1640625" defaultRowHeight="15" customHeight="1"/>
  <cols>
    <col min="1" max="1" width="27.33203125" customWidth="1"/>
    <col min="2" max="2" width="8.5" customWidth="1"/>
    <col min="4" max="4" width="7.83203125" customWidth="1"/>
    <col min="5" max="5" width="21.83203125" customWidth="1"/>
    <col min="6" max="6" width="20.5" customWidth="1"/>
    <col min="7" max="7" width="15.5" customWidth="1"/>
    <col min="9" max="9" width="28.5" customWidth="1"/>
  </cols>
  <sheetData>
    <row r="1" spans="1:26">
      <c r="A1" s="144"/>
      <c r="B1" s="145" t="s">
        <v>519</v>
      </c>
      <c r="C1" s="144" t="s">
        <v>451</v>
      </c>
      <c r="D1" s="146" t="s">
        <v>59</v>
      </c>
      <c r="E1" s="146" t="s">
        <v>520</v>
      </c>
      <c r="F1" s="146" t="s">
        <v>521</v>
      </c>
      <c r="G1" s="146" t="s">
        <v>522</v>
      </c>
      <c r="H1" s="146" t="s">
        <v>453</v>
      </c>
      <c r="I1" s="146" t="s">
        <v>523</v>
      </c>
      <c r="J1" s="147"/>
      <c r="K1" s="147"/>
      <c r="L1" s="148"/>
      <c r="M1" s="147"/>
      <c r="N1" s="149"/>
      <c r="O1" s="149"/>
      <c r="P1" s="149"/>
      <c r="Q1" s="149"/>
      <c r="R1" s="149"/>
      <c r="S1" s="149"/>
      <c r="T1" s="149"/>
      <c r="U1" s="149"/>
      <c r="V1" s="149"/>
      <c r="W1" s="149"/>
      <c r="X1" s="149"/>
      <c r="Y1" s="149"/>
      <c r="Z1" s="149"/>
    </row>
    <row r="2" spans="1:26">
      <c r="A2" s="150" t="s">
        <v>524</v>
      </c>
      <c r="B2" s="151" t="s">
        <v>525</v>
      </c>
      <c r="C2" s="147"/>
      <c r="D2" s="147"/>
      <c r="E2" s="147"/>
      <c r="F2" s="147" t="s">
        <v>461</v>
      </c>
      <c r="G2" s="152" t="s">
        <v>526</v>
      </c>
      <c r="H2" s="147"/>
      <c r="I2" s="153" t="s">
        <v>527</v>
      </c>
      <c r="J2" s="147"/>
      <c r="K2" s="147"/>
      <c r="L2" s="148"/>
      <c r="M2" s="147"/>
      <c r="N2" s="149"/>
      <c r="O2" s="149"/>
      <c r="P2" s="149"/>
      <c r="Q2" s="149"/>
      <c r="R2" s="149"/>
      <c r="S2" s="149"/>
      <c r="T2" s="149"/>
      <c r="U2" s="149"/>
      <c r="V2" s="149"/>
      <c r="W2" s="149"/>
      <c r="X2" s="149"/>
      <c r="Y2" s="149"/>
      <c r="Z2" s="149"/>
    </row>
    <row r="3" spans="1:26">
      <c r="A3" s="154" t="s">
        <v>528</v>
      </c>
      <c r="B3" s="151" t="s">
        <v>525</v>
      </c>
      <c r="C3" s="155">
        <v>65.81</v>
      </c>
      <c r="D3" s="156">
        <v>1</v>
      </c>
      <c r="E3" s="152" t="s">
        <v>101</v>
      </c>
      <c r="F3" s="147" t="s">
        <v>336</v>
      </c>
      <c r="G3" s="157" t="s">
        <v>529</v>
      </c>
      <c r="H3" s="158" t="s">
        <v>530</v>
      </c>
      <c r="I3" s="148"/>
      <c r="J3" s="147"/>
      <c r="K3" s="147"/>
      <c r="L3" s="147"/>
      <c r="M3" s="147"/>
      <c r="N3" s="149"/>
      <c r="O3" s="149"/>
      <c r="P3" s="149"/>
      <c r="Q3" s="149"/>
      <c r="R3" s="149"/>
      <c r="S3" s="149"/>
      <c r="T3" s="149"/>
      <c r="U3" s="149"/>
      <c r="V3" s="149"/>
      <c r="W3" s="149"/>
      <c r="X3" s="149"/>
      <c r="Y3" s="149"/>
      <c r="Z3" s="149"/>
    </row>
    <row r="4" spans="1:26">
      <c r="A4" s="150" t="s">
        <v>375</v>
      </c>
      <c r="B4" s="151" t="s">
        <v>525</v>
      </c>
      <c r="C4" s="155">
        <v>34.840000000000003</v>
      </c>
      <c r="D4" s="156">
        <v>1</v>
      </c>
      <c r="E4" s="159" t="e">
        <f t="shared" ref="E4:E5" si="0">HYPERLINK("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f>
        <v>#VALUE!</v>
      </c>
      <c r="F4" s="147" t="s">
        <v>336</v>
      </c>
      <c r="G4" s="152" t="s">
        <v>531</v>
      </c>
      <c r="H4" s="158" t="s">
        <v>530</v>
      </c>
      <c r="I4" s="148"/>
      <c r="J4" s="147"/>
      <c r="K4" s="147"/>
      <c r="L4" s="147"/>
      <c r="M4" s="147"/>
      <c r="N4" s="149"/>
      <c r="O4" s="149"/>
      <c r="P4" s="149"/>
      <c r="Q4" s="149"/>
      <c r="R4" s="149"/>
      <c r="S4" s="149"/>
      <c r="T4" s="149"/>
      <c r="U4" s="149"/>
      <c r="V4" s="149"/>
      <c r="W4" s="149"/>
      <c r="X4" s="149"/>
      <c r="Y4" s="149"/>
      <c r="Z4" s="149"/>
    </row>
    <row r="5" spans="1:26">
      <c r="A5" s="150" t="s">
        <v>376</v>
      </c>
      <c r="B5" s="151" t="s">
        <v>525</v>
      </c>
      <c r="C5" s="160" t="s">
        <v>532</v>
      </c>
      <c r="D5" s="156">
        <v>2</v>
      </c>
      <c r="E5" s="159" t="e">
        <f t="shared" si="0"/>
        <v>#VALUE!</v>
      </c>
      <c r="F5" s="147" t="s">
        <v>336</v>
      </c>
      <c r="G5" s="152" t="s">
        <v>533</v>
      </c>
      <c r="H5" s="158" t="s">
        <v>530</v>
      </c>
      <c r="I5" s="148"/>
      <c r="J5" s="147"/>
      <c r="K5" s="147"/>
      <c r="L5" s="147"/>
      <c r="M5" s="147"/>
      <c r="N5" s="149"/>
      <c r="O5" s="149"/>
      <c r="P5" s="149"/>
      <c r="Q5" s="149"/>
      <c r="R5" s="149"/>
      <c r="S5" s="149"/>
      <c r="T5" s="149"/>
      <c r="U5" s="149"/>
      <c r="V5" s="149"/>
      <c r="W5" s="149"/>
      <c r="X5" s="149"/>
      <c r="Y5" s="149"/>
      <c r="Z5" s="149"/>
    </row>
    <row r="6" spans="1:26">
      <c r="A6" s="161" t="s">
        <v>534</v>
      </c>
      <c r="B6" s="162" t="s">
        <v>535</v>
      </c>
      <c r="C6" s="147"/>
      <c r="D6" s="156">
        <v>3</v>
      </c>
      <c r="E6" s="152" t="e">
        <f>HYPERLINK("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f>
        <v>#VALUE!</v>
      </c>
      <c r="F6" s="147" t="s">
        <v>333</v>
      </c>
      <c r="G6" s="163" t="s">
        <v>174</v>
      </c>
      <c r="H6" s="148"/>
      <c r="I6" s="164" t="s">
        <v>355</v>
      </c>
      <c r="J6" s="147"/>
      <c r="K6" s="147"/>
      <c r="L6" s="147"/>
      <c r="M6" s="147"/>
      <c r="N6" s="149"/>
      <c r="O6" s="149"/>
      <c r="P6" s="149"/>
      <c r="Q6" s="149"/>
      <c r="R6" s="149"/>
      <c r="S6" s="149"/>
      <c r="T6" s="149"/>
      <c r="U6" s="149"/>
      <c r="V6" s="149"/>
      <c r="W6" s="149"/>
      <c r="X6" s="149"/>
      <c r="Y6" s="149"/>
      <c r="Z6" s="149"/>
    </row>
    <row r="7" spans="1:26">
      <c r="A7" s="161" t="s">
        <v>481</v>
      </c>
      <c r="B7" s="162" t="s">
        <v>535</v>
      </c>
      <c r="C7" s="147"/>
      <c r="D7" s="147">
        <v>1</v>
      </c>
      <c r="E7" s="152" t="s">
        <v>482</v>
      </c>
      <c r="F7" s="147" t="s">
        <v>333</v>
      </c>
      <c r="G7" s="147"/>
      <c r="H7" s="147"/>
      <c r="I7" s="147" t="s">
        <v>536</v>
      </c>
      <c r="J7" s="147"/>
      <c r="K7" s="147"/>
      <c r="L7" s="147"/>
      <c r="M7" s="147"/>
      <c r="N7" s="149"/>
      <c r="O7" s="149"/>
      <c r="P7" s="149"/>
      <c r="Q7" s="149"/>
      <c r="R7" s="149"/>
      <c r="S7" s="149"/>
      <c r="T7" s="149"/>
      <c r="U7" s="149"/>
      <c r="V7" s="149"/>
      <c r="W7" s="149"/>
      <c r="X7" s="149"/>
      <c r="Y7" s="149"/>
      <c r="Z7" s="149"/>
    </row>
    <row r="8" spans="1:26">
      <c r="A8" s="161" t="s">
        <v>486</v>
      </c>
      <c r="B8" s="162" t="s">
        <v>535</v>
      </c>
      <c r="C8" s="147"/>
      <c r="D8" s="147">
        <v>1</v>
      </c>
      <c r="E8" s="152" t="s">
        <v>128</v>
      </c>
      <c r="F8" s="147" t="s">
        <v>333</v>
      </c>
      <c r="G8" s="147"/>
      <c r="H8" s="147"/>
      <c r="I8" s="147"/>
      <c r="J8" s="147"/>
      <c r="K8" s="147"/>
      <c r="L8" s="147"/>
      <c r="M8" s="147"/>
      <c r="N8" s="149"/>
      <c r="O8" s="149"/>
      <c r="P8" s="149"/>
      <c r="Q8" s="149"/>
      <c r="R8" s="149"/>
      <c r="S8" s="149"/>
      <c r="T8" s="149"/>
      <c r="U8" s="149"/>
      <c r="V8" s="149"/>
      <c r="W8" s="149"/>
      <c r="X8" s="149"/>
      <c r="Y8" s="149"/>
      <c r="Z8" s="149"/>
    </row>
    <row r="9" spans="1:26">
      <c r="A9" s="161" t="s">
        <v>537</v>
      </c>
      <c r="B9" s="162" t="s">
        <v>535</v>
      </c>
      <c r="C9" s="147"/>
      <c r="D9" s="156">
        <v>1</v>
      </c>
      <c r="E9" s="152" t="str">
        <f>HYPERLINK("https://www.amazon.de/Edelstahl-Sechskopf-Knopf-Schrauben-Unterlegscheiben-Sortiment-Aufbewahrung/dp/B073SS7D8J/ref=sr_1_fkmr0_1?__mk_de_DE=%C3%85M%C3%85%C5%BD%C3%95%C3%91&amp;keywords=zylinderkopfschrauben+set+galvanisiert&amp;qid=1565007371&amp;s=diy&amp;sr=1-1-fkmr0","https://www.amazon.de/Edelstahl-Sechskopf-Knopf-Schrauben-Unterlegscheiben-Sortiment-Aufbewahrung/dp/B073SS7D8J/ref=sr_1_fkmr0_1?__mk_de_DE=%C3%85M%C3%85%C5%BD%C3%95%C3%91&amp;keywords=zylinderkopfschrauben+set+galvanisiert&amp;qid=1565007371&amp;s=diy&amp;sr=1-1-fkmr0")</f>
        <v>https://www.amazon.de/Edelstahl-Sechskopf-Knopf-Schrauben-Unterlegscheiben-Sortiment-Aufbewahrung/dp/B073SS7D8J/ref=sr_1_fkmr0_1?__mk_de_DE=%C3%85M%C3%85%C5%BD%C3%95%C3%91&amp;keywords=zylinderkopfschrauben+set+galvanisiert&amp;qid=1565007371&amp;s=diy&amp;sr=1-1-fkmr0</v>
      </c>
      <c r="F9" s="147" t="s">
        <v>333</v>
      </c>
      <c r="G9" s="147"/>
      <c r="H9" s="147"/>
      <c r="I9" s="147"/>
      <c r="J9" s="147"/>
      <c r="K9" s="147"/>
      <c r="L9" s="147"/>
      <c r="M9" s="147"/>
      <c r="N9" s="149"/>
      <c r="O9" s="149"/>
      <c r="P9" s="149"/>
      <c r="Q9" s="149"/>
      <c r="R9" s="149"/>
      <c r="S9" s="149"/>
      <c r="T9" s="149"/>
      <c r="U9" s="149"/>
      <c r="V9" s="149"/>
      <c r="W9" s="149"/>
      <c r="X9" s="149"/>
      <c r="Y9" s="149"/>
      <c r="Z9" s="149"/>
    </row>
    <row r="10" spans="1:26">
      <c r="A10" s="165" t="s">
        <v>271</v>
      </c>
      <c r="B10" s="166"/>
      <c r="C10" s="147"/>
      <c r="D10" s="147">
        <v>1</v>
      </c>
      <c r="E10" s="152" t="s">
        <v>272</v>
      </c>
      <c r="F10" s="147" t="s">
        <v>538</v>
      </c>
      <c r="G10" s="147"/>
      <c r="H10" s="167"/>
      <c r="I10" s="168"/>
      <c r="J10" s="147"/>
      <c r="K10" s="147"/>
      <c r="L10" s="147"/>
      <c r="M10" s="147"/>
      <c r="N10" s="149"/>
      <c r="O10" s="149"/>
      <c r="P10" s="149"/>
      <c r="Q10" s="149"/>
      <c r="R10" s="149"/>
      <c r="S10" s="149"/>
      <c r="T10" s="149"/>
      <c r="U10" s="149"/>
      <c r="V10" s="149"/>
      <c r="W10" s="149"/>
      <c r="X10" s="149"/>
      <c r="Y10" s="149"/>
      <c r="Z10" s="149"/>
    </row>
    <row r="11" spans="1:26">
      <c r="A11" s="150" t="s">
        <v>498</v>
      </c>
      <c r="B11" s="151" t="s">
        <v>525</v>
      </c>
      <c r="C11" s="160">
        <v>19.95</v>
      </c>
      <c r="D11" s="147">
        <v>1</v>
      </c>
      <c r="E11" s="152" t="s">
        <v>539</v>
      </c>
      <c r="F11" s="169" t="s">
        <v>502</v>
      </c>
      <c r="G11" s="147"/>
      <c r="H11" s="147"/>
      <c r="I11" s="169" t="s">
        <v>540</v>
      </c>
      <c r="J11" s="147"/>
      <c r="K11" s="147"/>
      <c r="L11" s="147"/>
      <c r="M11" s="147"/>
      <c r="N11" s="149"/>
      <c r="O11" s="149"/>
      <c r="P11" s="149"/>
      <c r="Q11" s="149"/>
      <c r="R11" s="149"/>
      <c r="S11" s="149"/>
      <c r="T11" s="149"/>
      <c r="U11" s="149"/>
      <c r="V11" s="149"/>
      <c r="W11" s="149"/>
      <c r="X11" s="149"/>
      <c r="Y11" s="149"/>
      <c r="Z11" s="149"/>
    </row>
    <row r="12" spans="1:26">
      <c r="A12" s="150" t="s">
        <v>498</v>
      </c>
      <c r="B12" s="151" t="s">
        <v>525</v>
      </c>
      <c r="C12" s="160">
        <v>19.95</v>
      </c>
      <c r="D12" s="156">
        <v>1</v>
      </c>
      <c r="E12" s="152" t="s">
        <v>541</v>
      </c>
      <c r="F12" s="169" t="s">
        <v>502</v>
      </c>
      <c r="G12" s="147"/>
      <c r="H12" s="147"/>
      <c r="I12" s="169" t="s">
        <v>542</v>
      </c>
      <c r="J12" s="147"/>
      <c r="K12" s="147"/>
      <c r="L12" s="147"/>
      <c r="M12" s="147"/>
      <c r="N12" s="149"/>
      <c r="O12" s="149"/>
      <c r="P12" s="149"/>
      <c r="Q12" s="149"/>
      <c r="R12" s="149"/>
      <c r="S12" s="149"/>
      <c r="T12" s="149"/>
      <c r="U12" s="149"/>
      <c r="V12" s="149"/>
      <c r="W12" s="149"/>
      <c r="X12" s="149"/>
      <c r="Y12" s="149"/>
      <c r="Z12" s="149"/>
    </row>
    <row r="13" spans="1:26">
      <c r="A13" s="150" t="s">
        <v>501</v>
      </c>
      <c r="B13" s="151" t="s">
        <v>525</v>
      </c>
      <c r="C13" s="156">
        <v>37.9</v>
      </c>
      <c r="D13" s="147">
        <v>1</v>
      </c>
      <c r="E13" s="152" t="s">
        <v>254</v>
      </c>
      <c r="F13" s="169" t="s">
        <v>502</v>
      </c>
      <c r="G13" s="147"/>
      <c r="H13" s="147"/>
      <c r="I13" s="147"/>
      <c r="J13" s="147"/>
      <c r="K13" s="147"/>
      <c r="L13" s="147"/>
      <c r="M13" s="147"/>
      <c r="N13" s="149"/>
      <c r="O13" s="149"/>
      <c r="P13" s="149"/>
      <c r="Q13" s="149"/>
      <c r="R13" s="149"/>
      <c r="S13" s="149"/>
      <c r="T13" s="149"/>
      <c r="U13" s="149"/>
      <c r="V13" s="149"/>
      <c r="W13" s="149"/>
      <c r="X13" s="149"/>
      <c r="Y13" s="149"/>
      <c r="Z13" s="149"/>
    </row>
    <row r="14" spans="1:26">
      <c r="A14" s="150" t="s">
        <v>543</v>
      </c>
      <c r="B14" s="151" t="s">
        <v>525</v>
      </c>
      <c r="C14" s="156">
        <v>29.9</v>
      </c>
      <c r="D14" s="156">
        <v>2</v>
      </c>
      <c r="E14" s="170" t="str">
        <f>HYPERLINK("https://www.amazon.de/Raspberry-Pi-v2-1-1080P-Kamera-Modul/dp/B01ER2SMHY/ref=sr_1_4?__mk_de_DE=%C3%85M%C3%85%C5%BD%C3%95%C3%91&amp;crid=1LUZK9XHFS5CX&amp;keywords=raspberry+pi+camera+v2.1&amp;qid=1565008837&amp;s=gateway&amp;sprefix=raspberry+pi+camera+%2Caps%2C163&amp;sr=8-4","https://www.amazon.de/Raspberry-Pi-v2-1-1080P-Kamera-Modul/dp/B01ER2SMHY/ref=sr_1_4?__mk_de_DE=%C3%85M%C3%85%C5%BD%C3%95%C3%91&amp;crid=1LUZK9XHFS5CX&amp;keywords=raspberry+pi+camera+v2.1&amp;qid=1565008837&amp;s=gateway&amp;sprefix=raspberry+pi+camera+%2Caps%2C163&amp;sr=8-4")</f>
        <v>https://www.amazon.de/Raspberry-Pi-v2-1-1080P-Kamera-Modul/dp/B01ER2SMHY/ref=sr_1_4?__mk_de_DE=%C3%85M%C3%85%C5%BD%C3%95%C3%91&amp;crid=1LUZK9XHFS5CX&amp;keywords=raspberry+pi+camera+v2.1&amp;qid=1565008837&amp;s=gateway&amp;sprefix=raspberry+pi+camera+%2Caps%2C163&amp;sr=8-4</v>
      </c>
      <c r="F14" s="147" t="s">
        <v>333</v>
      </c>
      <c r="G14" s="152" t="str">
        <f>HYPERLINK("https://www.reichelt.de/raspberry-pi-kamera-8mp-ir-v2-imx219pq-rasp-can-2-p170857.html?&amp;trstct=pos_2","https://www.reichelt.de/raspberry-pi-kamera-8mp-ir-v2-imx219pq-rasp-can-2-p170857.html?&amp;trstct=pos_2")</f>
        <v>https://www.reichelt.de/raspberry-pi-kamera-8mp-ir-v2-imx219pq-rasp-can-2-p170857.html?&amp;trstct=pos_2</v>
      </c>
      <c r="H14" s="169" t="s">
        <v>502</v>
      </c>
      <c r="I14" s="147"/>
      <c r="J14" s="147"/>
      <c r="K14" s="147"/>
      <c r="L14" s="147"/>
      <c r="M14" s="147"/>
      <c r="N14" s="149"/>
      <c r="O14" s="149"/>
      <c r="P14" s="149"/>
      <c r="Q14" s="149"/>
      <c r="R14" s="149"/>
      <c r="S14" s="149"/>
      <c r="T14" s="149"/>
      <c r="U14" s="149"/>
      <c r="V14" s="149"/>
      <c r="W14" s="149"/>
      <c r="X14" s="149"/>
      <c r="Y14" s="149"/>
      <c r="Z14" s="149"/>
    </row>
    <row r="15" spans="1:26">
      <c r="A15" s="154" t="s">
        <v>544</v>
      </c>
      <c r="B15" s="151" t="s">
        <v>525</v>
      </c>
      <c r="C15" s="147"/>
      <c r="D15" s="156">
        <v>2</v>
      </c>
      <c r="E15" s="152" t="str">
        <f>HYPERLINK("https://www.amazon.de/gp/product/B075JN61S7/ref=ox_sc_act_title_2?smid=A1X7QLRQH87QA3&amp;psc=1","https://www.amazon.de/gp/product/B075JN61S7/ref=ox_sc_act_title_2?smid=A1X7QLRQH87QA3&amp;psc=1")</f>
        <v>https://www.amazon.de/gp/product/B075JN61S7/ref=ox_sc_act_title_2?smid=A1X7QLRQH87QA3&amp;psc=1</v>
      </c>
      <c r="F15" s="147" t="s">
        <v>333</v>
      </c>
      <c r="G15" s="152" t="str">
        <f>HYPERLINK("https://www.az-delivery.de/collections/raspberry-pi-kamera-zubehor/products/100cmflexkabel?ls=de","https://www.az-delivery.de/collections/raspberry-pi-kamera-zubehor/products/100cmflexkabel?ls=de")</f>
        <v>https://www.az-delivery.de/collections/raspberry-pi-kamera-zubehor/products/100cmflexkabel?ls=de</v>
      </c>
      <c r="H15" s="147" t="s">
        <v>545</v>
      </c>
      <c r="I15" s="169" t="s">
        <v>546</v>
      </c>
      <c r="J15" s="147"/>
      <c r="K15" s="147"/>
      <c r="L15" s="147"/>
      <c r="M15" s="147"/>
      <c r="N15" s="149"/>
      <c r="O15" s="149"/>
      <c r="P15" s="149"/>
      <c r="Q15" s="149"/>
      <c r="R15" s="149"/>
      <c r="S15" s="149"/>
      <c r="T15" s="149"/>
      <c r="U15" s="149"/>
      <c r="V15" s="149"/>
      <c r="W15" s="149"/>
      <c r="X15" s="149"/>
      <c r="Y15" s="149"/>
      <c r="Z15" s="149"/>
    </row>
    <row r="16" spans="1:26">
      <c r="A16" s="150" t="s">
        <v>504</v>
      </c>
      <c r="B16" s="151" t="s">
        <v>525</v>
      </c>
      <c r="C16" s="156">
        <v>64.5</v>
      </c>
      <c r="D16" s="147">
        <v>1</v>
      </c>
      <c r="E16" s="152" t="str">
        <f>HYPERLINK("https://www.amazon.de/Raspberry-Pi-7-Inch-Screen-Display/dp/B014WKCFR4/ref=sr_1_fkmrnull_3?__mk_de_DE=ÅMÅŽÕÑ&amp;keywords=raspi+7""+tft&amp;qid=1555581857&amp;s=gateway&amp;sr=8-3-fkmrnull","https://www.amazon.de/Raspberry-Pi-7-Inch-Screen-Display/dp/B014WKCFR4/ref=sr_1_fkmrnull_3?__mk_de_DE=ÅMÅŽÕÑ&amp;keywords=raspi+7""+tft&amp;qid=1555581857&amp;s=gateway&amp;sr=8-3-fkmrnull")</f>
        <v>https://www.amazon.de/Raspberry-Pi-7-Inch-Screen-Display/dp/B014WKCFR4/ref=sr_1_fkmrnull_3?__mk_de_DE=ÅMÅŽÕÑ&amp;keywords=raspi+7"+tft&amp;qid=1555581857&amp;s=gateway&amp;sr=8-3-fkmrnull</v>
      </c>
      <c r="F16" s="147" t="s">
        <v>333</v>
      </c>
      <c r="G16" s="152" t="s">
        <v>547</v>
      </c>
      <c r="H16" s="147" t="s">
        <v>548</v>
      </c>
      <c r="I16" s="147"/>
      <c r="J16" s="147"/>
      <c r="K16" s="147"/>
      <c r="L16" s="147"/>
      <c r="M16" s="147"/>
      <c r="N16" s="149"/>
      <c r="O16" s="149"/>
      <c r="P16" s="149"/>
      <c r="Q16" s="149"/>
      <c r="R16" s="149"/>
      <c r="S16" s="149"/>
      <c r="T16" s="149"/>
      <c r="U16" s="149"/>
      <c r="V16" s="149"/>
      <c r="W16" s="149"/>
      <c r="X16" s="149"/>
      <c r="Y16" s="149"/>
      <c r="Z16" s="149"/>
    </row>
    <row r="17" spans="1:26">
      <c r="A17" s="150" t="s">
        <v>506</v>
      </c>
      <c r="B17" s="151" t="s">
        <v>525</v>
      </c>
      <c r="C17" s="156">
        <v>17.8</v>
      </c>
      <c r="D17" s="147">
        <v>1</v>
      </c>
      <c r="E17" s="152" t="s">
        <v>507</v>
      </c>
      <c r="F17" s="147" t="s">
        <v>333</v>
      </c>
      <c r="G17" s="69" t="s">
        <v>259</v>
      </c>
      <c r="H17" s="169" t="s">
        <v>502</v>
      </c>
      <c r="I17" s="147"/>
      <c r="J17" s="147"/>
      <c r="K17" s="147"/>
      <c r="L17" s="147"/>
      <c r="M17" s="147"/>
      <c r="N17" s="149"/>
      <c r="O17" s="149"/>
      <c r="P17" s="149"/>
      <c r="Q17" s="149"/>
      <c r="R17" s="149"/>
      <c r="S17" s="149"/>
      <c r="T17" s="149"/>
      <c r="U17" s="149"/>
      <c r="V17" s="149"/>
      <c r="W17" s="149"/>
      <c r="X17" s="149"/>
      <c r="Y17" s="149"/>
      <c r="Z17" s="149"/>
    </row>
    <row r="18" spans="1:26">
      <c r="A18" s="150" t="s">
        <v>503</v>
      </c>
      <c r="B18" s="151" t="s">
        <v>525</v>
      </c>
      <c r="C18" s="156">
        <v>8.5500000000000007</v>
      </c>
      <c r="D18" s="147">
        <v>1</v>
      </c>
      <c r="E18" s="152" t="s">
        <v>261</v>
      </c>
      <c r="F18" s="169" t="s">
        <v>502</v>
      </c>
      <c r="G18" s="147"/>
      <c r="H18" s="147"/>
      <c r="I18" s="147"/>
      <c r="J18" s="147"/>
      <c r="K18" s="147"/>
      <c r="L18" s="147"/>
      <c r="M18" s="147"/>
      <c r="N18" s="149"/>
      <c r="O18" s="149"/>
      <c r="P18" s="149"/>
      <c r="Q18" s="149"/>
      <c r="R18" s="149"/>
      <c r="S18" s="149"/>
      <c r="T18" s="149"/>
      <c r="U18" s="149"/>
      <c r="V18" s="149"/>
      <c r="W18" s="149"/>
      <c r="X18" s="149"/>
      <c r="Y18" s="149"/>
      <c r="Z18" s="149"/>
    </row>
    <row r="19" spans="1:26">
      <c r="A19" s="161" t="s">
        <v>353</v>
      </c>
      <c r="B19" s="162" t="s">
        <v>535</v>
      </c>
      <c r="C19" s="147"/>
      <c r="D19" s="156">
        <v>1</v>
      </c>
      <c r="E19" s="152" t="str">
        <f>HYPERLINK("https://www.amazon.de/BisLinks%C2%AE-Facing-Kamera-Ersatz-Repair/dp/B01M9K9RVN/ref=sr_1_10?__mk_de_DE=%C3%85M%C3%85%C5%BD%C3%95%C3%91&amp;keywords=lg+g3+camera&amp;qid=1565005739&amp;s=gateway&amp;sr=8-10","https://www.amazon.de/BisLinks%C2%AE-Facing-Kamera-Ersatz-Repair/dp/B01M9K9RVN/ref=sr_1_10?__mk_de_DE=%C3%85M%C3%85%C5%BD%C3%95%C3%91&amp;keywords=lg+g3+camera&amp;qid=1565005739&amp;s=gateway&amp;sr=8-10")</f>
        <v>https://www.amazon.de/BisLinks%C2%AE-Facing-Kamera-Ersatz-Repair/dp/B01M9K9RVN/ref=sr_1_10?__mk_de_DE=%C3%85M%C3%85%C5%BD%C3%95%C3%91&amp;keywords=lg+g3+camera&amp;qid=1565005739&amp;s=gateway&amp;sr=8-10</v>
      </c>
      <c r="F19" s="147" t="s">
        <v>333</v>
      </c>
      <c r="G19" s="147" t="s">
        <v>549</v>
      </c>
      <c r="H19" s="147"/>
      <c r="I19" s="147"/>
      <c r="J19" s="147"/>
      <c r="K19" s="147"/>
      <c r="L19" s="147"/>
      <c r="M19" s="147"/>
      <c r="N19" s="149"/>
      <c r="O19" s="149"/>
      <c r="P19" s="149"/>
      <c r="Q19" s="149"/>
      <c r="R19" s="149"/>
      <c r="S19" s="149"/>
      <c r="T19" s="149"/>
      <c r="U19" s="149"/>
      <c r="V19" s="149"/>
      <c r="W19" s="149"/>
      <c r="X19" s="149"/>
      <c r="Y19" s="149"/>
      <c r="Z19" s="149"/>
    </row>
    <row r="20" spans="1:26">
      <c r="A20" s="150" t="s">
        <v>550</v>
      </c>
      <c r="B20" s="151" t="s">
        <v>551</v>
      </c>
      <c r="C20" s="156"/>
      <c r="D20" s="156">
        <v>3</v>
      </c>
      <c r="E20" s="152" t="str">
        <f>HYPERLINK("https://www.amazon.de/AZDelivery-NodeMCU-Development-Nachfolgermodell-ESP8266/dp/B074RGW2VQ/ref=sr_1_3?__mk_de_DE=%C3%85M%C3%85%C5%BD%C3%95%C3%91&amp;keywords=esp32&amp;qid=1565008313&amp;s=gateway&amp;sr=8-3","https://www.amazon.de/AZDelivery-NodeMCU-Development-Nachfolgermodell-ESP8266/dp/B074RGW2VQ/ref=sr_1_3?__mk_de_DE=%C3%85M%C3%85%C5%BD%C3%95%C3%91&amp;keywords=esp32&amp;qid=1565008313&amp;s=gateway&amp;sr=8-3")</f>
        <v>https://www.amazon.de/AZDelivery-NodeMCU-Development-Nachfolgermodell-ESP8266/dp/B074RGW2VQ/ref=sr_1_3?__mk_de_DE=%C3%85M%C3%85%C5%BD%C3%95%C3%91&amp;keywords=esp32&amp;qid=1565008313&amp;s=gateway&amp;sr=8-3</v>
      </c>
      <c r="F20" s="147" t="s">
        <v>333</v>
      </c>
      <c r="G20" s="152" t="str">
        <f>HYPERLINK("https://www.az-delivery.de/products/esp32-developmentboard?ls=de","https://www.az-delivery.de/products/esp32-developmentboard?ls=de")</f>
        <v>https://www.az-delivery.de/products/esp32-developmentboard?ls=de</v>
      </c>
      <c r="H20" s="147" t="s">
        <v>545</v>
      </c>
      <c r="I20" s="147" t="s">
        <v>552</v>
      </c>
      <c r="J20" s="147"/>
      <c r="K20" s="147"/>
      <c r="L20" s="147"/>
      <c r="M20" s="147"/>
      <c r="N20" s="149"/>
      <c r="O20" s="149"/>
      <c r="P20" s="149"/>
      <c r="Q20" s="149"/>
      <c r="R20" s="149"/>
      <c r="S20" s="149"/>
      <c r="T20" s="149"/>
      <c r="U20" s="149"/>
      <c r="V20" s="149"/>
      <c r="W20" s="149"/>
      <c r="X20" s="149"/>
      <c r="Y20" s="149"/>
      <c r="Z20" s="149"/>
    </row>
    <row r="21" spans="1:26">
      <c r="A21" s="171" t="s">
        <v>553</v>
      </c>
      <c r="B21" s="172" t="s">
        <v>325</v>
      </c>
      <c r="C21" s="173"/>
      <c r="D21" s="156">
        <v>1</v>
      </c>
      <c r="E21" s="152" t="s">
        <v>140</v>
      </c>
      <c r="F21" s="169" t="s">
        <v>554</v>
      </c>
      <c r="G21" s="147"/>
      <c r="H21" s="147"/>
      <c r="I21" s="171" t="s">
        <v>555</v>
      </c>
      <c r="J21" s="174"/>
      <c r="K21" s="147"/>
      <c r="L21" s="147"/>
      <c r="M21" s="147"/>
      <c r="N21" s="149"/>
      <c r="O21" s="149"/>
      <c r="P21" s="149"/>
      <c r="Q21" s="149"/>
      <c r="R21" s="149"/>
      <c r="S21" s="149"/>
      <c r="T21" s="149"/>
      <c r="U21" s="149"/>
      <c r="V21" s="149"/>
      <c r="W21" s="149"/>
      <c r="X21" s="149"/>
      <c r="Y21" s="149"/>
      <c r="Z21" s="149"/>
    </row>
    <row r="22" spans="1:26">
      <c r="A22" s="150" t="s">
        <v>556</v>
      </c>
      <c r="B22" s="151" t="s">
        <v>551</v>
      </c>
      <c r="C22" s="156"/>
      <c r="D22" s="156">
        <v>1</v>
      </c>
      <c r="E22" s="152" t="str">
        <f>HYPERLINK("https://www.amazon.de/AZDelivery-Matrix-CJMCU-8-Arduino-Raspberry/dp/B078HYP681/ref=sr_1_2?__mk_de_DE=%C3%85M%C3%85%C5%BD%C3%95%C3%91&amp;keywords=neopixel+matrix&amp;qid=1565008576&amp;s=gateway&amp;sr=8-2","https://www.amazon.de/AZDelivery-Matrix-CJMCU-8-Arduino-Raspberry/dp/B078HYP681/ref=sr_1_2?__mk_de_DE=%C3%85M%C3%85%C5%BD%C3%95%C3%91&amp;keywords=neopixel+matrix&amp;qid=1565008576&amp;s=gateway&amp;sr=8-2")</f>
        <v>https://www.amazon.de/AZDelivery-Matrix-CJMCU-8-Arduino-Raspberry/dp/B078HYP681/ref=sr_1_2?__mk_de_DE=%C3%85M%C3%85%C5%BD%C3%95%C3%91&amp;keywords=neopixel+matrix&amp;qid=1565008576&amp;s=gateway&amp;sr=8-2</v>
      </c>
      <c r="F22" s="147" t="s">
        <v>333</v>
      </c>
      <c r="G22" s="152" t="str">
        <f>HYPERLINK("https://www.az-delivery.de/products/u-64-led-panel?ls=de","https://www.az-delivery.de/products/u-64-led-panel?ls=de")</f>
        <v>https://www.az-delivery.de/products/u-64-led-panel?ls=de</v>
      </c>
      <c r="H22" s="147" t="s">
        <v>545</v>
      </c>
      <c r="I22" s="153" t="s">
        <v>557</v>
      </c>
      <c r="J22" s="175"/>
      <c r="K22" s="147"/>
      <c r="L22" s="147"/>
      <c r="M22" s="147"/>
      <c r="N22" s="149"/>
      <c r="O22" s="149"/>
      <c r="P22" s="149"/>
      <c r="Q22" s="149"/>
      <c r="R22" s="149"/>
      <c r="S22" s="149"/>
      <c r="T22" s="149"/>
      <c r="U22" s="149"/>
      <c r="V22" s="149"/>
      <c r="W22" s="149"/>
      <c r="X22" s="149"/>
      <c r="Y22" s="149"/>
      <c r="Z22" s="149"/>
    </row>
    <row r="23" spans="1:26">
      <c r="A23" s="147" t="s">
        <v>558</v>
      </c>
      <c r="B23" s="176" t="s">
        <v>525</v>
      </c>
      <c r="C23" s="156"/>
      <c r="D23" s="156">
        <v>3</v>
      </c>
      <c r="E23" s="152" t="str">
        <f>HYPERLINK("https://www.ebay.de/itm/Hi-Power-LED-1W-3W-UV-STAR-Ultraviolet-/131326525056?var=","https://www.ebay.de/itm/Hi-Power-LED-1W-3W-UV-STAR-Ultraviolet-/131326525056?var=")</f>
        <v>https://www.ebay.de/itm/Hi-Power-LED-1W-3W-UV-STAR-Ultraviolet-/131326525056?var=</v>
      </c>
      <c r="F23" s="169" t="s">
        <v>334</v>
      </c>
      <c r="G23" s="152" t="str">
        <f>HYPERLINK("https://avonec.de/3w-high-power-led/3w-high-power-led-10000k-20000k-kaltweiss-46-47-48.html","https://avonec.de/3w-high-power-led/3w-high-power-led-10000k-20000k-kaltweiss-46-47-48.html")</f>
        <v>https://avonec.de/3w-high-power-led/3w-high-power-led-10000k-20000k-kaltweiss-46-47-48.html</v>
      </c>
      <c r="H23" s="147" t="s">
        <v>559</v>
      </c>
      <c r="I23" s="147" t="s">
        <v>560</v>
      </c>
      <c r="J23" s="177"/>
      <c r="K23" s="147"/>
      <c r="L23" s="147"/>
      <c r="M23" s="147"/>
      <c r="N23" s="149"/>
      <c r="O23" s="149"/>
      <c r="P23" s="149"/>
      <c r="Q23" s="149"/>
      <c r="R23" s="149"/>
      <c r="S23" s="149"/>
      <c r="T23" s="149"/>
      <c r="U23" s="149"/>
      <c r="V23" s="149"/>
      <c r="W23" s="149"/>
      <c r="X23" s="149"/>
      <c r="Y23" s="149"/>
      <c r="Z23" s="149"/>
    </row>
    <row r="24" spans="1:26">
      <c r="A24" s="154" t="s">
        <v>561</v>
      </c>
      <c r="B24" s="151" t="s">
        <v>525</v>
      </c>
      <c r="C24" s="156"/>
      <c r="D24" s="156">
        <v>1</v>
      </c>
      <c r="E24" s="152" t="str">
        <f>HYPERLINK("https://www.ebay.de/itm/BD809-Transistor-npn-80V-10A-90W-TO220/360661360188?hash=item53f9179e3c:g:ssEAAOSw-fNaqt1l","https://www.ebay.de/itm/BD809-Transistor-npn-80V-10A-90W-TO220/360661360188?hash=item53f9179e3c:g:ssEAAOSw-fNaqt1l")</f>
        <v>https://www.ebay.de/itm/BD809-Transistor-npn-80V-10A-90W-TO220/360661360188?hash=item53f9179e3c:g:ssEAAOSw-fNaqt1l</v>
      </c>
      <c r="F24" s="169" t="s">
        <v>334</v>
      </c>
      <c r="G24" s="152" t="str">
        <f>HYPERLINK("https://www.reichelt.de/index.html?ACTION=446&amp;LA=446&amp;q=bd809%20transistor%20npn%2080v%2010a%2090w%20to220","https://www.reichelt.de/index.html?ACTION=446&amp;LA=446&amp;q=bd809%20transistor%20npn%2080v%2010a%2090w%20to220")</f>
        <v>https://www.reichelt.de/index.html?ACTION=446&amp;LA=446&amp;q=bd809%20transistor%20npn%2080v%2010a%2090w%20to220</v>
      </c>
      <c r="H24" s="169" t="s">
        <v>502</v>
      </c>
      <c r="I24" s="171" t="s">
        <v>363</v>
      </c>
      <c r="J24" s="147"/>
      <c r="K24" s="147"/>
      <c r="L24" s="147"/>
      <c r="M24" s="147"/>
      <c r="N24" s="149"/>
      <c r="O24" s="149"/>
      <c r="P24" s="149"/>
      <c r="Q24" s="149"/>
      <c r="R24" s="149"/>
      <c r="S24" s="149"/>
      <c r="T24" s="149"/>
      <c r="U24" s="149"/>
      <c r="V24" s="149"/>
      <c r="W24" s="149"/>
      <c r="X24" s="149"/>
      <c r="Y24" s="149"/>
      <c r="Z24" s="149"/>
    </row>
    <row r="25" spans="1:26">
      <c r="A25" s="154" t="s">
        <v>562</v>
      </c>
      <c r="B25" s="151" t="s">
        <v>525</v>
      </c>
      <c r="C25" s="156"/>
      <c r="D25" s="156">
        <v>2</v>
      </c>
      <c r="E25" s="152" t="str">
        <f>HYPERLINK("https://www.amazon.de/Elegoo-Stepper-Schrittmotor-28BYJ-48-Treiberplatine/dp/B01MEGIHLF/ref=sr_1_1_sspa?__mk_de_DE=%C3%85M%C3%85%C5%BD%C3%95%C3%91&amp;keywords=stepper+arduino&amp;qid=1565008205&amp;s=gateway&amp;sr=8-1-spons&amp;psc=1","https://www.amazon.de/Elegoo-Stepper-Schrittmotor-28BYJ-48-Treiberplatine/dp/B01MEGIHLF/ref=sr_1_1_sspa?__mk_de_DE=%C3%85M%C3%85%C5%BD%C3%95%C3%91&amp;keywords=stepper+arduino&amp;qid=1565008205&amp;s=gateway&amp;sr=8-1-spons&amp;psc=1")</f>
        <v>https://www.amazon.de/Elegoo-Stepper-Schrittmotor-28BYJ-48-Treiberplatine/dp/B01MEGIHLF/ref=sr_1_1_sspa?__mk_de_DE=%C3%85M%C3%85%C5%BD%C3%95%C3%91&amp;keywords=stepper+arduino&amp;qid=1565008205&amp;s=gateway&amp;sr=8-1-spons&amp;psc=1</v>
      </c>
      <c r="F25" s="147" t="s">
        <v>333</v>
      </c>
      <c r="G25" s="152" t="s">
        <v>207</v>
      </c>
      <c r="H25" s="169" t="s">
        <v>502</v>
      </c>
      <c r="I25" s="171" t="s">
        <v>563</v>
      </c>
      <c r="J25" s="147"/>
      <c r="K25" s="147"/>
      <c r="L25" s="147"/>
      <c r="M25" s="147"/>
      <c r="N25" s="149"/>
      <c r="O25" s="149"/>
      <c r="P25" s="149"/>
      <c r="Q25" s="149"/>
      <c r="R25" s="149"/>
      <c r="S25" s="149"/>
      <c r="T25" s="149"/>
      <c r="U25" s="149"/>
      <c r="V25" s="149"/>
      <c r="W25" s="149"/>
      <c r="X25" s="149"/>
      <c r="Y25" s="149"/>
      <c r="Z25" s="149"/>
    </row>
    <row r="26" spans="1:26">
      <c r="A26" s="150" t="s">
        <v>564</v>
      </c>
      <c r="B26" s="151" t="s">
        <v>525</v>
      </c>
      <c r="C26" s="147"/>
      <c r="D26" s="156">
        <v>160</v>
      </c>
      <c r="E26" s="152" t="str">
        <f>HYPERLINK("https://eshop.wuerth.de/Zylinderschraube-mit-Innensechskant-SHR-ZYL-ISO4762-88-IS25-A2K-M3X8/00843%20%208.sku/de/DE/EUR/","https://eshop.wuerth.de/Zylinderschraube-mit-Innensechskant-SHR-ZYL-ISO4762-88-IS25-A2K-M3X8/00843%20%208.sku/de/DE/EUR/")</f>
        <v>https://eshop.wuerth.de/Zylinderschraube-mit-Innensechskant-SHR-ZYL-ISO4762-88-IS25-A2K-M3X8/00843%20%208.sku/de/DE/EUR/</v>
      </c>
      <c r="F26" s="147" t="s">
        <v>337</v>
      </c>
      <c r="G26" s="147"/>
      <c r="H26" s="147"/>
      <c r="I26" s="178" t="s">
        <v>565</v>
      </c>
      <c r="J26" s="147"/>
      <c r="K26" s="178"/>
      <c r="L26" s="178"/>
      <c r="M26" s="178"/>
      <c r="N26" s="149"/>
      <c r="O26" s="149"/>
      <c r="P26" s="149"/>
      <c r="Q26" s="149"/>
      <c r="R26" s="149"/>
      <c r="S26" s="149"/>
      <c r="T26" s="149"/>
      <c r="U26" s="149"/>
      <c r="V26" s="149"/>
      <c r="W26" s="149"/>
      <c r="X26" s="149"/>
      <c r="Y26" s="149"/>
      <c r="Z26" s="149"/>
    </row>
    <row r="27" spans="1:26">
      <c r="A27" s="150" t="s">
        <v>566</v>
      </c>
      <c r="B27" s="151" t="s">
        <v>525</v>
      </c>
      <c r="C27" s="147"/>
      <c r="D27" s="156">
        <v>160</v>
      </c>
      <c r="E27" s="152" t="str">
        <f>HYPERLINK("https://eshop.wuerth.de/Zylinderschraube-mit-Innensechskant-SHR-ZYL-ISO4762-88-IS25-A2K-M3X12/00843%20%2012.sku/de/DE/EUR/","https://eshop.wuerth.de/Zylinderschraube-mit-Innensechskant-SHR-ZYL-ISO4762-88-IS25-A2K-M3X12/00843%20%2012.sku/de/DE/EUR/")</f>
        <v>https://eshop.wuerth.de/Zylinderschraube-mit-Innensechskant-SHR-ZYL-ISO4762-88-IS25-A2K-M3X12/00843%20%2012.sku/de/DE/EUR/</v>
      </c>
      <c r="F27" s="147" t="s">
        <v>337</v>
      </c>
      <c r="G27" s="147"/>
      <c r="H27" s="147"/>
      <c r="I27" s="178" t="s">
        <v>565</v>
      </c>
      <c r="J27" s="147"/>
      <c r="K27" s="147"/>
      <c r="L27" s="147"/>
      <c r="M27" s="147"/>
      <c r="N27" s="149"/>
      <c r="O27" s="149"/>
      <c r="P27" s="149"/>
      <c r="Q27" s="149"/>
      <c r="R27" s="149"/>
      <c r="S27" s="149"/>
      <c r="T27" s="149"/>
      <c r="U27" s="149"/>
      <c r="V27" s="149"/>
      <c r="W27" s="149"/>
      <c r="X27" s="149"/>
      <c r="Y27" s="149"/>
      <c r="Z27" s="149"/>
    </row>
    <row r="28" spans="1:26">
      <c r="A28" s="161" t="s">
        <v>567</v>
      </c>
      <c r="B28" s="162" t="s">
        <v>535</v>
      </c>
      <c r="C28" s="147"/>
      <c r="D28" s="156">
        <v>4</v>
      </c>
      <c r="E28" s="152" t="str">
        <f>HYPERLINK("https://eshop.wuerth.de/Zylinderschraube-mit-Innensechskant-SHR-ZYL-ISO4762-88-IS25-A2K-M3X18/00843%20%2018.sku/de/DE/EUR/","https://eshop.wuerth.de/Zylinderschraube-mit-Innensechskant-SHR-ZYL-ISO4762-88-IS25-A2K-M3X18/00843%20%2018.sku/de/DE/EUR/")</f>
        <v>https://eshop.wuerth.de/Zylinderschraube-mit-Innensechskant-SHR-ZYL-ISO4762-88-IS25-A2K-M3X18/00843%20%2018.sku/de/DE/EUR/</v>
      </c>
      <c r="F28" s="147" t="s">
        <v>337</v>
      </c>
      <c r="G28" s="147"/>
      <c r="H28" s="147"/>
      <c r="I28" s="179" t="s">
        <v>568</v>
      </c>
      <c r="J28" s="178"/>
      <c r="K28" s="147"/>
      <c r="L28" s="147"/>
      <c r="M28" s="147"/>
      <c r="N28" s="149"/>
      <c r="O28" s="149"/>
      <c r="P28" s="149"/>
      <c r="Q28" s="149"/>
      <c r="R28" s="149"/>
      <c r="S28" s="149"/>
      <c r="T28" s="149"/>
      <c r="U28" s="149"/>
      <c r="V28" s="149"/>
      <c r="W28" s="149"/>
      <c r="X28" s="149"/>
      <c r="Y28" s="149"/>
      <c r="Z28" s="149"/>
    </row>
    <row r="29" spans="1:26">
      <c r="A29" s="150" t="s">
        <v>569</v>
      </c>
      <c r="B29" s="151" t="s">
        <v>525</v>
      </c>
      <c r="C29" s="180">
        <v>0.36</v>
      </c>
      <c r="D29" s="156">
        <v>160</v>
      </c>
      <c r="E29" s="152" t="str">
        <f>HYPERLINK("https://www.ebay.de/itm/216-Neodym-Kugelmagnete-D5mm-D7mm-D10mm-GOLD-SILVER-BLACK-NICKEL-NdFeB/372719170845?hash=item56c7cb351d:m:mj8zDp5AN1PxzUDiyJu1Rsg","https://www.ebay.de/itm/216-Neodym-Kugelmagnete-D5mm-D7mm-D10mm-GOLD-SILVER-BLACK-NICKEL-NdFeB/372719170845?hash=item56c7cb351d:m:mj8zDp5AN1PxzUDiyJu1Rsg")</f>
        <v>https://www.ebay.de/itm/216-Neodym-Kugelmagnete-D5mm-D7mm-D10mm-GOLD-SILVER-BLACK-NICKEL-NdFeB/372719170845?hash=item56c7cb351d:m:mj8zDp5AN1PxzUDiyJu1Rsg</v>
      </c>
      <c r="F29" s="147" t="s">
        <v>334</v>
      </c>
      <c r="G29" s="152" t="s">
        <v>570</v>
      </c>
      <c r="H29" s="147" t="s">
        <v>571</v>
      </c>
      <c r="I29" s="179" t="s">
        <v>572</v>
      </c>
      <c r="J29" s="181"/>
      <c r="K29" s="178"/>
      <c r="L29" s="147"/>
      <c r="M29" s="147"/>
      <c r="N29" s="149"/>
      <c r="O29" s="149"/>
      <c r="P29" s="149"/>
      <c r="Q29" s="149"/>
      <c r="R29" s="149"/>
      <c r="S29" s="149"/>
      <c r="T29" s="149"/>
      <c r="U29" s="149"/>
      <c r="V29" s="149"/>
      <c r="W29" s="149"/>
      <c r="X29" s="149"/>
      <c r="Y29" s="149"/>
      <c r="Z29" s="149"/>
    </row>
    <row r="30" spans="1:26">
      <c r="A30" s="161" t="s">
        <v>573</v>
      </c>
      <c r="B30" s="162" t="s">
        <v>535</v>
      </c>
      <c r="C30" s="147"/>
      <c r="D30" s="156">
        <v>160</v>
      </c>
      <c r="E30" s="152" t="str">
        <f>HYPERLINK("https://eshop.wuerth.de/Gewindestift-Innensechskant-und-Kegelstumpf-STI-STMPF-ISO4026-45H-IS15-A2K-M3X25/025503%2025.sku/WuerthGroup-Wuerth.cgid/de/DE/EUR/?VisibleSearchTerm=STI-STMPF-ISO4026-45H-IS1%2C5-%28A2K%29-M3X25&amp;CampaignName=SR001","https://eshop.wuerth.de/Gewindestift-Innensechskant-und-Kegelstumpf-STI-STMPF-ISO4026-45H-IS15-A2K-M3X25/025503%2025.sku/WuerthGroup-Wuerth.cgid/de/DE/EUR/?VisibleSearchTerm=STI-STMPF-ISO4026-45H-IS1%2C5-%28A2K%29-M3X25&amp;CampaignName=SR001")</f>
        <v>https://eshop.wuerth.de/Gewindestift-Innensechskant-und-Kegelstumpf-STI-STMPF-ISO4026-45H-IS15-A2K-M3X25/025503%2025.sku/WuerthGroup-Wuerth.cgid/de/DE/EUR/?VisibleSearchTerm=STI-STMPF-ISO4026-45H-IS1%2C5-%28A2K%29-M3X25&amp;CampaignName=SR001</v>
      </c>
      <c r="F30" s="147" t="s">
        <v>337</v>
      </c>
      <c r="G30" s="147"/>
      <c r="H30" s="147"/>
      <c r="I30" s="147"/>
      <c r="J30" s="178"/>
      <c r="K30" s="147"/>
      <c r="L30" s="147"/>
      <c r="M30" s="147"/>
      <c r="N30" s="149"/>
      <c r="O30" s="149"/>
      <c r="P30" s="149"/>
      <c r="Q30" s="149"/>
      <c r="R30" s="149"/>
      <c r="S30" s="149"/>
      <c r="T30" s="149"/>
      <c r="U30" s="149"/>
      <c r="V30" s="149"/>
      <c r="W30" s="149"/>
      <c r="X30" s="149"/>
      <c r="Y30" s="149"/>
      <c r="Z30" s="149"/>
    </row>
    <row r="31" spans="1:26">
      <c r="A31" s="161" t="s">
        <v>508</v>
      </c>
      <c r="B31" s="162" t="s">
        <v>535</v>
      </c>
      <c r="C31" s="147"/>
      <c r="D31" s="147">
        <v>1</v>
      </c>
      <c r="E31" s="152" t="s">
        <v>263</v>
      </c>
      <c r="F31" s="147" t="s">
        <v>333</v>
      </c>
      <c r="G31" s="147"/>
      <c r="H31" s="147"/>
      <c r="I31" s="147"/>
      <c r="J31" s="147"/>
      <c r="K31" s="147"/>
      <c r="L31" s="147"/>
      <c r="M31" s="147"/>
      <c r="N31" s="149"/>
      <c r="O31" s="149"/>
      <c r="P31" s="149"/>
      <c r="Q31" s="149"/>
      <c r="R31" s="149"/>
      <c r="S31" s="149"/>
      <c r="T31" s="149"/>
      <c r="U31" s="149"/>
      <c r="V31" s="149"/>
      <c r="W31" s="149"/>
      <c r="X31" s="149"/>
      <c r="Y31" s="149"/>
      <c r="Z31" s="149"/>
    </row>
    <row r="32" spans="1:26">
      <c r="A32" s="150" t="s">
        <v>264</v>
      </c>
      <c r="B32" s="151" t="s">
        <v>525</v>
      </c>
      <c r="C32" s="147"/>
      <c r="D32" s="147">
        <v>1</v>
      </c>
      <c r="E32" s="152" t="s">
        <v>509</v>
      </c>
      <c r="F32" s="147" t="s">
        <v>333</v>
      </c>
      <c r="G32" s="182" t="s">
        <v>265</v>
      </c>
      <c r="H32" s="147" t="s">
        <v>502</v>
      </c>
      <c r="I32" s="147"/>
      <c r="J32" s="147"/>
      <c r="K32" s="147"/>
      <c r="L32" s="147"/>
      <c r="M32" s="147"/>
      <c r="N32" s="149"/>
      <c r="O32" s="149"/>
      <c r="P32" s="149"/>
      <c r="Q32" s="149"/>
      <c r="R32" s="149"/>
      <c r="S32" s="149"/>
      <c r="T32" s="149"/>
      <c r="U32" s="149"/>
      <c r="V32" s="149"/>
      <c r="W32" s="149"/>
      <c r="X32" s="149"/>
      <c r="Y32" s="149"/>
      <c r="Z32" s="149"/>
    </row>
    <row r="33" spans="1:26">
      <c r="A33" s="169" t="s">
        <v>512</v>
      </c>
      <c r="B33" s="183" t="s">
        <v>574</v>
      </c>
      <c r="C33" s="169"/>
      <c r="D33" s="147"/>
      <c r="E33" s="147"/>
      <c r="F33" s="169" t="s">
        <v>575</v>
      </c>
      <c r="G33" s="147"/>
      <c r="H33" s="147"/>
      <c r="I33" s="147"/>
      <c r="J33" s="184" t="s">
        <v>576</v>
      </c>
      <c r="K33" s="147"/>
      <c r="L33" s="147"/>
      <c r="M33" s="147"/>
      <c r="N33" s="149"/>
      <c r="O33" s="149"/>
      <c r="P33" s="149"/>
      <c r="Q33" s="149"/>
      <c r="R33" s="149"/>
      <c r="S33" s="149"/>
      <c r="T33" s="149"/>
      <c r="U33" s="149"/>
      <c r="V33" s="149"/>
      <c r="W33" s="149"/>
      <c r="X33" s="149"/>
      <c r="Y33" s="149"/>
      <c r="Z33" s="149"/>
    </row>
    <row r="34" spans="1:26">
      <c r="A34" s="147" t="s">
        <v>514</v>
      </c>
      <c r="B34" s="176" t="s">
        <v>525</v>
      </c>
      <c r="C34" s="147"/>
      <c r="D34" s="156">
        <v>3</v>
      </c>
      <c r="E34" s="152" t="s">
        <v>515</v>
      </c>
      <c r="F34" s="147" t="s">
        <v>333</v>
      </c>
      <c r="G34" s="147"/>
      <c r="H34" s="147"/>
      <c r="I34" s="147" t="s">
        <v>577</v>
      </c>
      <c r="J34" s="181"/>
      <c r="K34" s="147"/>
      <c r="L34" s="185" t="s">
        <v>578</v>
      </c>
      <c r="M34" s="147"/>
      <c r="N34" s="149"/>
      <c r="O34" s="149"/>
      <c r="P34" s="149"/>
      <c r="Q34" s="149"/>
      <c r="R34" s="149"/>
      <c r="S34" s="149"/>
      <c r="T34" s="149"/>
      <c r="U34" s="149"/>
      <c r="V34" s="149"/>
      <c r="W34" s="149"/>
      <c r="X34" s="149"/>
      <c r="Y34" s="149"/>
      <c r="Z34" s="149"/>
    </row>
    <row r="35" spans="1:26">
      <c r="A35" s="179" t="s">
        <v>579</v>
      </c>
      <c r="B35" s="172" t="s">
        <v>525</v>
      </c>
      <c r="C35" s="147"/>
      <c r="D35" s="147"/>
      <c r="E35" s="186" t="s">
        <v>580</v>
      </c>
      <c r="F35" s="147" t="s">
        <v>581</v>
      </c>
      <c r="G35" s="182" t="s">
        <v>582</v>
      </c>
      <c r="H35" s="147" t="s">
        <v>502</v>
      </c>
      <c r="I35" s="147"/>
      <c r="J35" s="147"/>
      <c r="K35" s="147"/>
      <c r="L35" s="147"/>
      <c r="M35" s="147"/>
      <c r="N35" s="149"/>
      <c r="O35" s="149"/>
      <c r="P35" s="149"/>
      <c r="Q35" s="149"/>
      <c r="R35" s="149"/>
      <c r="S35" s="149"/>
      <c r="T35" s="149"/>
      <c r="U35" s="149"/>
      <c r="V35" s="149"/>
      <c r="W35" s="149"/>
      <c r="X35" s="149"/>
      <c r="Y35" s="149"/>
      <c r="Z35" s="149"/>
    </row>
    <row r="36" spans="1:26">
      <c r="A36" s="154" t="s">
        <v>583</v>
      </c>
      <c r="B36" s="187" t="s">
        <v>525</v>
      </c>
      <c r="C36" s="147"/>
      <c r="D36" s="156">
        <v>1</v>
      </c>
      <c r="E36" s="186" t="s">
        <v>93</v>
      </c>
      <c r="F36" s="147" t="s">
        <v>584</v>
      </c>
      <c r="G36" s="147"/>
      <c r="H36" s="147"/>
      <c r="I36" s="179" t="s">
        <v>585</v>
      </c>
      <c r="J36" s="181"/>
      <c r="K36" s="147"/>
      <c r="L36" s="147"/>
      <c r="M36" s="147"/>
      <c r="N36" s="149"/>
      <c r="O36" s="149"/>
      <c r="P36" s="149"/>
      <c r="Q36" s="149"/>
      <c r="R36" s="149"/>
      <c r="S36" s="149"/>
      <c r="T36" s="149"/>
      <c r="U36" s="149"/>
      <c r="V36" s="149"/>
      <c r="W36" s="149"/>
      <c r="X36" s="149"/>
      <c r="Y36" s="149"/>
      <c r="Z36" s="149"/>
    </row>
    <row r="37" spans="1:26">
      <c r="A37" s="161" t="s">
        <v>586</v>
      </c>
      <c r="B37" s="162" t="s">
        <v>535</v>
      </c>
      <c r="C37" s="147"/>
      <c r="D37" s="156">
        <v>2</v>
      </c>
      <c r="E37" s="147"/>
      <c r="F37" s="147"/>
      <c r="G37" s="147"/>
      <c r="H37" s="147"/>
      <c r="I37" s="147"/>
      <c r="J37" s="147"/>
      <c r="K37" s="147"/>
      <c r="L37" s="147"/>
      <c r="M37" s="147"/>
      <c r="N37" s="149"/>
      <c r="O37" s="149"/>
      <c r="P37" s="149"/>
      <c r="Q37" s="149"/>
      <c r="R37" s="149"/>
      <c r="S37" s="149"/>
      <c r="T37" s="149"/>
      <c r="U37" s="149"/>
      <c r="V37" s="149"/>
      <c r="W37" s="149"/>
      <c r="X37" s="149"/>
      <c r="Y37" s="149"/>
      <c r="Z37" s="149"/>
    </row>
    <row r="38" spans="1:26">
      <c r="A38" s="161" t="s">
        <v>587</v>
      </c>
      <c r="B38" s="162" t="s">
        <v>535</v>
      </c>
      <c r="C38" s="147"/>
      <c r="D38" s="156">
        <v>1</v>
      </c>
      <c r="E38" s="147"/>
      <c r="F38" s="147"/>
      <c r="G38" s="147"/>
      <c r="H38" s="147"/>
      <c r="I38" s="147"/>
      <c r="J38" s="178"/>
      <c r="K38" s="147"/>
      <c r="L38" s="147"/>
      <c r="M38" s="147"/>
      <c r="N38" s="149"/>
      <c r="O38" s="149"/>
      <c r="P38" s="149"/>
      <c r="Q38" s="149"/>
      <c r="R38" s="149"/>
      <c r="S38" s="149"/>
      <c r="T38" s="149"/>
      <c r="U38" s="149"/>
      <c r="V38" s="149"/>
      <c r="W38" s="149"/>
      <c r="X38" s="149"/>
      <c r="Y38" s="149"/>
      <c r="Z38" s="149"/>
    </row>
    <row r="39" spans="1:26">
      <c r="A39" s="147" t="s">
        <v>588</v>
      </c>
      <c r="B39" s="188"/>
      <c r="C39" s="147"/>
      <c r="D39" s="156">
        <v>1</v>
      </c>
      <c r="E39" s="147"/>
      <c r="F39" s="147"/>
      <c r="G39" s="147"/>
      <c r="H39" s="147"/>
      <c r="I39" s="149"/>
      <c r="J39" s="189"/>
      <c r="K39" s="149"/>
      <c r="L39" s="149"/>
      <c r="M39" s="147"/>
      <c r="N39" s="149"/>
      <c r="O39" s="149"/>
      <c r="P39" s="149"/>
      <c r="Q39" s="149"/>
      <c r="R39" s="149"/>
      <c r="S39" s="149"/>
      <c r="T39" s="149"/>
      <c r="U39" s="149"/>
      <c r="V39" s="149"/>
      <c r="W39" s="149"/>
      <c r="X39" s="149"/>
      <c r="Y39" s="149"/>
      <c r="Z39" s="149"/>
    </row>
    <row r="40" spans="1:26">
      <c r="A40" s="190" t="s">
        <v>589</v>
      </c>
      <c r="B40" s="156"/>
      <c r="C40" s="147"/>
      <c r="D40" s="147"/>
      <c r="E40" s="147"/>
      <c r="F40" s="147"/>
      <c r="G40" s="147"/>
      <c r="H40" s="147"/>
      <c r="I40" s="147"/>
      <c r="J40" s="147"/>
      <c r="K40" s="147"/>
      <c r="L40" s="147"/>
      <c r="M40" s="147"/>
      <c r="N40" s="149"/>
      <c r="O40" s="149"/>
      <c r="P40" s="149"/>
      <c r="Q40" s="149"/>
      <c r="R40" s="149"/>
      <c r="S40" s="149"/>
      <c r="T40" s="149"/>
      <c r="U40" s="149"/>
      <c r="V40" s="149"/>
      <c r="W40" s="149"/>
      <c r="X40" s="149"/>
      <c r="Y40" s="149"/>
      <c r="Z40" s="149"/>
    </row>
    <row r="41" spans="1:26">
      <c r="A41" s="147"/>
      <c r="B41" s="147"/>
      <c r="C41" s="147"/>
      <c r="D41" s="147"/>
      <c r="E41" s="147"/>
      <c r="F41" s="147"/>
      <c r="G41" s="147"/>
      <c r="H41" s="147"/>
      <c r="I41" s="147"/>
      <c r="J41" s="147"/>
      <c r="K41" s="147"/>
      <c r="L41" s="147"/>
      <c r="M41" s="147"/>
      <c r="N41" s="149"/>
      <c r="O41" s="149"/>
      <c r="P41" s="149"/>
      <c r="Q41" s="149"/>
      <c r="R41" s="149"/>
      <c r="S41" s="149"/>
      <c r="T41" s="149"/>
      <c r="U41" s="149"/>
      <c r="V41" s="149"/>
      <c r="W41" s="149"/>
      <c r="X41" s="149"/>
      <c r="Y41" s="149"/>
      <c r="Z41" s="149"/>
    </row>
    <row r="42" spans="1:26">
      <c r="A42" s="147"/>
      <c r="B42" s="147"/>
      <c r="C42" s="147"/>
      <c r="D42" s="147"/>
      <c r="E42" s="147"/>
      <c r="F42" s="147"/>
      <c r="G42" s="147"/>
      <c r="H42" s="147"/>
      <c r="I42" s="147"/>
      <c r="J42" s="147"/>
      <c r="K42" s="147"/>
      <c r="L42" s="147"/>
      <c r="M42" s="147"/>
      <c r="N42" s="149"/>
      <c r="O42" s="149"/>
      <c r="P42" s="149"/>
      <c r="Q42" s="149"/>
      <c r="R42" s="149"/>
      <c r="S42" s="149"/>
      <c r="T42" s="149"/>
      <c r="U42" s="149"/>
      <c r="V42" s="149"/>
      <c r="W42" s="149"/>
      <c r="X42" s="149"/>
      <c r="Y42" s="149"/>
      <c r="Z42" s="149"/>
    </row>
    <row r="43" spans="1:26">
      <c r="A43" s="147"/>
      <c r="B43" s="147"/>
      <c r="C43" s="147"/>
      <c r="D43" s="147"/>
      <c r="E43" s="147"/>
      <c r="F43" s="147"/>
      <c r="G43" s="147"/>
      <c r="H43" s="147"/>
      <c r="I43" s="147"/>
      <c r="J43" s="147"/>
      <c r="K43" s="147"/>
      <c r="L43" s="147"/>
      <c r="M43" s="147"/>
      <c r="N43" s="149"/>
      <c r="O43" s="149"/>
      <c r="P43" s="149"/>
      <c r="Q43" s="149"/>
      <c r="R43" s="149"/>
      <c r="S43" s="149"/>
      <c r="T43" s="149"/>
      <c r="U43" s="149"/>
      <c r="V43" s="149"/>
      <c r="W43" s="149"/>
      <c r="X43" s="149"/>
      <c r="Y43" s="149"/>
      <c r="Z43" s="149"/>
    </row>
    <row r="44" spans="1:26">
      <c r="A44" s="147"/>
      <c r="B44" s="147"/>
      <c r="C44" s="147"/>
      <c r="D44" s="147"/>
      <c r="E44" s="147"/>
      <c r="F44" s="147"/>
      <c r="G44" s="147"/>
      <c r="H44" s="147"/>
      <c r="I44" s="147"/>
      <c r="J44" s="147"/>
      <c r="K44" s="147"/>
      <c r="L44" s="147"/>
      <c r="M44" s="147"/>
      <c r="N44" s="149"/>
      <c r="O44" s="149"/>
      <c r="P44" s="149"/>
      <c r="Q44" s="149"/>
      <c r="R44" s="149"/>
      <c r="S44" s="149"/>
      <c r="T44" s="149"/>
      <c r="U44" s="149"/>
      <c r="V44" s="149"/>
      <c r="W44" s="149"/>
      <c r="X44" s="149"/>
      <c r="Y44" s="149"/>
      <c r="Z44" s="149"/>
    </row>
    <row r="45" spans="1:26">
      <c r="A45" s="147"/>
      <c r="B45" s="147"/>
      <c r="C45" s="147"/>
      <c r="D45" s="147"/>
      <c r="E45" s="147"/>
      <c r="F45" s="147"/>
      <c r="G45" s="147"/>
      <c r="H45" s="147"/>
      <c r="I45" s="147"/>
      <c r="J45" s="147"/>
      <c r="K45" s="147"/>
      <c r="L45" s="147"/>
      <c r="M45" s="147"/>
      <c r="N45" s="149"/>
      <c r="O45" s="149"/>
      <c r="P45" s="149"/>
      <c r="Q45" s="149"/>
      <c r="R45" s="149"/>
      <c r="S45" s="149"/>
      <c r="T45" s="149"/>
      <c r="U45" s="149"/>
      <c r="V45" s="149"/>
      <c r="W45" s="149"/>
      <c r="X45" s="149"/>
      <c r="Y45" s="149"/>
      <c r="Z45" s="149"/>
    </row>
    <row r="46" spans="1:26">
      <c r="A46" s="147"/>
      <c r="B46" s="147"/>
      <c r="C46" s="147"/>
      <c r="D46" s="147"/>
      <c r="E46" s="147"/>
      <c r="F46" s="147"/>
      <c r="G46" s="147"/>
      <c r="H46" s="147"/>
      <c r="I46" s="147"/>
      <c r="J46" s="147"/>
      <c r="K46" s="147"/>
      <c r="L46" s="147"/>
      <c r="M46" s="147"/>
      <c r="N46" s="149"/>
      <c r="O46" s="149"/>
      <c r="P46" s="149"/>
      <c r="Q46" s="149"/>
      <c r="R46" s="149"/>
      <c r="S46" s="149"/>
      <c r="T46" s="149"/>
      <c r="U46" s="149"/>
      <c r="V46" s="149"/>
      <c r="W46" s="149"/>
      <c r="X46" s="149"/>
      <c r="Y46" s="149"/>
      <c r="Z46" s="149"/>
    </row>
    <row r="47" spans="1:26">
      <c r="A47" s="147"/>
      <c r="B47" s="147"/>
      <c r="C47" s="147"/>
      <c r="D47" s="147"/>
      <c r="E47" s="147"/>
      <c r="F47" s="147"/>
      <c r="G47" s="147"/>
      <c r="H47" s="147"/>
      <c r="I47" s="147"/>
      <c r="J47" s="147"/>
      <c r="K47" s="147"/>
      <c r="L47" s="147"/>
      <c r="M47" s="147"/>
      <c r="N47" s="149"/>
      <c r="O47" s="149"/>
      <c r="P47" s="149"/>
      <c r="Q47" s="149"/>
      <c r="R47" s="149"/>
      <c r="S47" s="149"/>
      <c r="T47" s="149"/>
      <c r="U47" s="149"/>
      <c r="V47" s="149"/>
      <c r="W47" s="149"/>
      <c r="X47" s="149"/>
      <c r="Y47" s="149"/>
      <c r="Z47" s="149"/>
    </row>
    <row r="48" spans="1:26">
      <c r="A48" s="147"/>
      <c r="B48" s="147"/>
      <c r="C48" s="147"/>
      <c r="D48" s="147"/>
      <c r="E48" s="147"/>
      <c r="F48" s="147"/>
      <c r="G48" s="147"/>
      <c r="H48" s="147"/>
      <c r="I48" s="147"/>
      <c r="J48" s="147"/>
      <c r="K48" s="147"/>
      <c r="L48" s="147"/>
      <c r="M48" s="147"/>
      <c r="N48" s="149"/>
      <c r="O48" s="149"/>
      <c r="P48" s="149"/>
      <c r="Q48" s="149"/>
      <c r="R48" s="149"/>
      <c r="S48" s="149"/>
      <c r="T48" s="149"/>
      <c r="U48" s="149"/>
      <c r="V48" s="149"/>
      <c r="W48" s="149"/>
      <c r="X48" s="149"/>
      <c r="Y48" s="149"/>
      <c r="Z48" s="149"/>
    </row>
    <row r="49" spans="1:26">
      <c r="A49" s="147"/>
      <c r="B49" s="147"/>
      <c r="C49" s="147"/>
      <c r="D49" s="147"/>
      <c r="E49" s="147"/>
      <c r="F49" s="147"/>
      <c r="G49" s="147"/>
      <c r="H49" s="147"/>
      <c r="I49" s="147"/>
      <c r="J49" s="147"/>
      <c r="K49" s="147"/>
      <c r="L49" s="147"/>
      <c r="M49" s="147"/>
      <c r="N49" s="149"/>
      <c r="O49" s="149"/>
      <c r="P49" s="149"/>
      <c r="Q49" s="149"/>
      <c r="R49" s="149"/>
      <c r="S49" s="149"/>
      <c r="T49" s="149"/>
      <c r="U49" s="149"/>
      <c r="V49" s="149"/>
      <c r="W49" s="149"/>
      <c r="X49" s="149"/>
      <c r="Y49" s="149"/>
      <c r="Z49" s="149"/>
    </row>
    <row r="50" spans="1:26">
      <c r="A50" s="147"/>
      <c r="B50" s="147"/>
      <c r="C50" s="147"/>
      <c r="D50" s="147"/>
      <c r="E50" s="147"/>
      <c r="F50" s="147"/>
      <c r="G50" s="147"/>
      <c r="H50" s="147"/>
      <c r="I50" s="147"/>
      <c r="J50" s="147"/>
      <c r="K50" s="147"/>
      <c r="L50" s="147"/>
      <c r="M50" s="147"/>
      <c r="N50" s="149"/>
      <c r="O50" s="149"/>
      <c r="P50" s="149"/>
      <c r="Q50" s="149"/>
      <c r="R50" s="149"/>
      <c r="S50" s="149"/>
      <c r="T50" s="149"/>
      <c r="U50" s="149"/>
      <c r="V50" s="149"/>
      <c r="W50" s="149"/>
      <c r="X50" s="149"/>
      <c r="Y50" s="149"/>
      <c r="Z50" s="149"/>
    </row>
    <row r="51" spans="1:26">
      <c r="A51" s="147"/>
      <c r="B51" s="147"/>
      <c r="C51" s="147"/>
      <c r="D51" s="147"/>
      <c r="E51" s="147"/>
      <c r="F51" s="147"/>
      <c r="G51" s="147"/>
      <c r="H51" s="147"/>
      <c r="I51" s="147"/>
      <c r="J51" s="147"/>
      <c r="K51" s="147"/>
      <c r="L51" s="147"/>
      <c r="M51" s="147"/>
      <c r="N51" s="149"/>
      <c r="O51" s="149"/>
      <c r="P51" s="149"/>
      <c r="Q51" s="149"/>
      <c r="R51" s="149"/>
      <c r="S51" s="149"/>
      <c r="T51" s="149"/>
      <c r="U51" s="149"/>
      <c r="V51" s="149"/>
      <c r="W51" s="149"/>
      <c r="X51" s="149"/>
      <c r="Y51" s="149"/>
      <c r="Z51" s="149"/>
    </row>
    <row r="52" spans="1:26">
      <c r="A52" s="147"/>
      <c r="B52" s="147"/>
      <c r="C52" s="147"/>
      <c r="D52" s="147"/>
      <c r="E52" s="147"/>
      <c r="F52" s="147"/>
      <c r="G52" s="147"/>
      <c r="H52" s="147"/>
      <c r="I52" s="147"/>
      <c r="J52" s="147"/>
      <c r="K52" s="147"/>
      <c r="L52" s="147"/>
      <c r="M52" s="147"/>
      <c r="N52" s="149"/>
      <c r="O52" s="149"/>
      <c r="P52" s="149"/>
      <c r="Q52" s="149"/>
      <c r="R52" s="149"/>
      <c r="S52" s="149"/>
      <c r="T52" s="149"/>
      <c r="U52" s="149"/>
      <c r="V52" s="149"/>
      <c r="W52" s="149"/>
      <c r="X52" s="149"/>
      <c r="Y52" s="149"/>
      <c r="Z52" s="149"/>
    </row>
    <row r="53" spans="1:26">
      <c r="A53" s="147"/>
      <c r="B53" s="147"/>
      <c r="C53" s="147"/>
      <c r="D53" s="147"/>
      <c r="E53" s="147"/>
      <c r="F53" s="147"/>
      <c r="G53" s="147"/>
      <c r="H53" s="147"/>
      <c r="I53" s="147"/>
      <c r="J53" s="147"/>
      <c r="K53" s="147"/>
      <c r="L53" s="147"/>
      <c r="M53" s="147"/>
      <c r="N53" s="149"/>
      <c r="O53" s="149"/>
      <c r="P53" s="149"/>
      <c r="Q53" s="149"/>
      <c r="R53" s="149"/>
      <c r="S53" s="149"/>
      <c r="T53" s="149"/>
      <c r="U53" s="149"/>
      <c r="V53" s="149"/>
      <c r="W53" s="149"/>
      <c r="X53" s="149"/>
      <c r="Y53" s="149"/>
      <c r="Z53" s="149"/>
    </row>
    <row r="54" spans="1:26">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spans="1:26">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spans="1:26">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spans="1:26">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spans="1:26">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spans="1:26">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spans="1:26">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spans="1:26">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spans="1:26">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spans="1:26">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spans="1:26">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spans="1:26">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spans="1:26">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spans="1:26">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spans="1:26">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spans="1:26">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spans="1:26">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spans="1:26">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spans="1:26">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spans="1:26">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1:26">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spans="1:26">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spans="1:26">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spans="1:26">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spans="1:26">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spans="1:26">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spans="1:26">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spans="1:26">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spans="1:26">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spans="1:26">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spans="1:26">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spans="1:26">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spans="1:26">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spans="1:26">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spans="1:26">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spans="1:26">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spans="1:26">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spans="1:26">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spans="1:26">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spans="1:26">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spans="1:26">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spans="1:26">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spans="1:26">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1:26">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spans="1:26">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spans="1:26">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spans="1:26">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spans="1:26">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spans="1:26">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spans="1:26">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spans="1:26">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spans="1:26">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spans="1:26">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spans="1:26">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spans="1:26">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spans="1:26">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spans="1:26">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spans="1:26">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spans="1:26">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spans="1:26">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spans="1:26">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spans="1:26">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spans="1:26">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spans="1:26">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spans="1:26">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spans="1:26">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spans="1:26">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spans="1:26">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spans="1:26">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spans="1:26">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spans="1:26">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spans="1:26">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spans="1:26">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spans="1:26">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spans="1:26">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spans="1:26">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spans="1:26">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spans="1:26">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spans="1:26">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spans="1:26">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spans="1:26">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spans="1:26">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spans="1:26">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spans="1:26">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spans="1:26">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spans="1:26">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spans="1:26">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spans="1:26">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spans="1:26">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spans="1:26">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spans="1:26">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spans="1:26">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spans="1:26">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spans="1:26">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spans="1:26">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spans="1:26">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spans="1:26">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spans="1:26">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spans="1:26">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spans="1:26">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spans="1:26">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spans="1:26">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spans="1:26">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spans="1:26">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spans="1:26">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spans="1:26">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spans="1:26">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spans="1:26">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spans="1:26">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spans="1:26">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spans="1:26">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spans="1:26">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spans="1:26">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spans="1:26">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spans="1:26">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spans="1:26">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spans="1:26">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spans="1:26">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spans="1:26">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spans="1:26">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spans="1:26">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spans="1:26">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spans="1:26">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spans="1:26">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spans="1:26">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spans="1:26">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spans="1:26">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spans="1:26">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spans="1:26">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spans="1:26">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spans="1:26">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spans="1:26">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spans="1:26">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spans="1:26">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spans="1:26">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spans="1:26">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spans="1:26">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spans="1:26">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spans="1:26">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spans="1:26">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spans="1:26">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spans="1:26">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spans="1:26">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spans="1:26">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spans="1:26">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spans="1:26">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spans="1:26">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spans="1:26">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spans="1:26">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spans="1:26">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spans="1:26">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spans="1:26">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spans="1:26">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spans="1:26">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spans="1:26">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spans="1:26">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spans="1:26">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spans="1:26">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spans="1:26">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spans="1:26">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spans="1:26">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spans="1:26">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spans="1:26">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spans="1:26">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spans="1:26">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spans="1:26">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spans="1:26">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spans="1:26">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spans="1:26">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spans="1:26">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spans="1:26">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spans="1:26">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spans="1:26">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spans="1:26">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spans="1:26">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spans="1:26">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spans="1:26">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spans="1:26">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spans="1:26">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spans="1:26">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spans="1:26">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spans="1:26">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spans="1:26">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spans="1:26">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spans="1:26">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spans="1:26">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spans="1:26">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spans="1:26">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spans="1:26">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spans="1:26">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spans="1:26">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spans="1:26">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spans="1:26">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spans="1:26">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spans="1:26">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spans="1:26">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spans="1:26">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spans="1:26">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spans="1:26">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spans="1:26">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spans="1:26">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spans="1:26">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spans="1:26">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spans="1:26">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spans="1:26">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spans="1:26">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spans="1:26">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spans="1:26">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spans="1:26">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spans="1:26">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spans="1:26">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spans="1:26">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spans="1:26">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spans="1:26">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spans="1:26">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spans="1:26">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spans="1:26">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spans="1:26">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spans="1:26">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spans="1:26">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spans="1:26">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spans="1:26">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spans="1:26">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spans="1:26">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spans="1:26">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spans="1:26">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spans="1:26">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spans="1:26">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spans="1:26">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spans="1:26">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spans="1:26">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spans="1:26">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spans="1:26">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spans="1:26">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spans="1:26">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spans="1:26">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spans="1:26">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spans="1:26">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spans="1:26">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spans="1:26">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spans="1:26">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spans="1:26">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spans="1:26">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spans="1:26">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spans="1:26">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spans="1:26">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spans="1:26">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spans="1:26">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spans="1:26">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spans="1:26">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spans="1:26">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spans="1:26">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spans="1:26">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spans="1:26">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spans="1:26">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spans="1:26">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spans="1:26">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spans="1:26">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spans="1:26">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spans="1:26">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spans="1:26">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spans="1:26">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spans="1:26">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spans="1:26">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spans="1:26">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spans="1:26">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spans="1:26">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spans="1:26">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spans="1:26">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spans="1:26">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spans="1:26">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spans="1:26">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spans="1:26">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spans="1:26">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spans="1:26">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spans="1:26">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spans="1:26">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spans="1:26">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spans="1:26">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spans="1:26">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spans="1:26">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spans="1:26">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spans="1:26">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spans="1:26">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spans="1:26">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spans="1:26">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spans="1:26">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spans="1:26">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spans="1:26">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spans="1:26">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spans="1:26">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spans="1:26">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spans="1:26">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spans="1:26">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spans="1:26">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spans="1:26">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spans="1:26">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spans="1:26">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spans="1:26">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spans="1:26">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spans="1:26">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spans="1:26">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spans="1:26">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spans="1:26">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spans="1:26">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spans="1:26">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spans="1:26">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spans="1:26">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spans="1:26">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spans="1:26">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spans="1:26">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spans="1:26">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spans="1:26">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spans="1:26">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spans="1:26">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spans="1:26">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spans="1:26">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spans="1:26">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spans="1:26">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spans="1:26">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spans="1:26">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spans="1:26">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spans="1:26">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spans="1:26">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spans="1:26">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spans="1:26">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spans="1:26">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spans="1:26">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spans="1:26">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spans="1:26">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spans="1:26">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spans="1:26">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spans="1:26">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spans="1:26">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spans="1:26">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spans="1:26">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spans="1:26">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spans="1:26">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spans="1:26">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spans="1:26">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spans="1:26">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spans="1:26">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spans="1:26">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spans="1:26">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spans="1:26">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spans="1:26">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spans="1:26">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spans="1:26">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spans="1:26">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spans="1:26">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spans="1:26">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spans="1:26">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spans="1:26">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spans="1:26">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spans="1:26">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spans="1:26">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spans="1:26">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spans="1:26">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spans="1:26">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spans="1:26">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spans="1:26">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spans="1:26">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spans="1:26">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spans="1:26">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spans="1:26">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spans="1:26">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spans="1:26">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spans="1:26">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spans="1:26">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spans="1:26">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spans="1:26">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spans="1:26">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spans="1:26">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spans="1:26">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spans="1:26">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spans="1:26">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spans="1:26">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spans="1:26">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spans="1:26">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spans="1:26">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spans="1:26">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spans="1:26">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spans="1:26">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spans="1:26">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spans="1:26">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spans="1:26">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spans="1:26">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spans="1:26">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spans="1:26">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spans="1:26">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spans="1:26">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spans="1:26">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spans="1:26">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spans="1:26">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spans="1:26">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spans="1:26">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spans="1:26">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spans="1:26">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spans="1:26">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spans="1:26">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spans="1:26">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spans="1:26">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spans="1:26">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spans="1:26">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spans="1:26">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spans="1:26">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spans="1:26">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spans="1:26">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spans="1:26">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spans="1:26">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spans="1:26">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spans="1:26">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spans="1:26">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spans="1:26">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spans="1:26">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spans="1:26">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spans="1:26">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spans="1:26">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spans="1:26">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spans="1:26">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spans="1:26">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spans="1:26">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spans="1:26">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spans="1:26">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spans="1:26">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spans="1:26">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spans="1:26">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spans="1:26">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spans="1:26">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spans="1:26">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spans="1:26">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spans="1:26">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spans="1:26">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spans="1:26">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spans="1:26">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spans="1:26">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spans="1:26">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spans="1:26">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spans="1:26">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spans="1:26">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spans="1:26">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spans="1:26">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spans="1:26">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spans="1:26">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spans="1:26">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spans="1:26">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spans="1:26">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spans="1:26">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spans="1:26">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spans="1:26">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spans="1:26">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spans="1:26">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spans="1:26">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spans="1:26">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spans="1:26">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spans="1:26">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spans="1:26">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spans="1:26">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spans="1:26">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spans="1:26">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spans="1:26">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spans="1:26">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spans="1:26">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spans="1:26">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spans="1:26">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spans="1:26">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spans="1:26">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spans="1:26">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spans="1:26">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spans="1:26">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spans="1:26">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spans="1:26">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spans="1:26">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spans="1:26">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spans="1:26">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spans="1:26">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spans="1:26">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spans="1:26">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spans="1:26">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spans="1:26">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spans="1:26">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spans="1:26">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spans="1:26">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spans="1:26">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spans="1:26">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spans="1:26">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spans="1:26">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spans="1:26">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spans="1:26">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spans="1:26">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spans="1:26">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spans="1:26">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spans="1:26">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spans="1:26">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spans="1:26">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spans="1:26">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spans="1:26">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spans="1:26">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spans="1:26">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spans="1:26">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spans="1:26">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spans="1:26">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spans="1:26">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spans="1:26">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spans="1:26">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spans="1:26">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spans="1:26">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spans="1:26">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spans="1:26">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spans="1:26">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spans="1:26">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spans="1:26">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spans="1:26">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spans="1:26">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spans="1:26">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spans="1:26">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spans="1:26">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spans="1:26">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spans="1:26">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spans="1:26">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spans="1:26">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spans="1:26">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spans="1:26">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spans="1:26">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spans="1:26">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spans="1:26">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spans="1:26">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spans="1:26">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spans="1:26">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spans="1:26">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spans="1:26">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spans="1:26">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spans="1:26">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spans="1:26">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spans="1:26">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spans="1:26">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spans="1:26">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spans="1:26">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spans="1:26">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spans="1:26">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spans="1:26">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spans="1:26">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spans="1:26">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spans="1:26">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spans="1:26">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spans="1:26">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spans="1:26">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spans="1:26">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spans="1:26">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spans="1:26">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spans="1:26">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spans="1:26">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spans="1:26">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spans="1:26">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spans="1:26">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spans="1:26">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spans="1:26">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spans="1:26">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spans="1:26">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spans="1:26">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spans="1:26">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spans="1:26">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spans="1:26">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spans="1:26">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spans="1:26">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spans="1:26">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spans="1:26">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spans="1:26">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spans="1:26">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spans="1:26">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spans="1:26">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spans="1:26">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spans="1:26">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spans="1:26">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spans="1:26">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spans="1:26">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spans="1:26">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spans="1:26">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spans="1:26">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spans="1:26">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spans="1:26">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spans="1:26">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spans="1:26">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spans="1:26">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spans="1:26">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spans="1:26">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spans="1:26">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spans="1:26">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spans="1:26">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spans="1:26">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spans="1:26">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spans="1:26">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spans="1:26">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spans="1:26">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spans="1:26">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spans="1:26">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spans="1:26">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spans="1:26">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spans="1:26">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spans="1:26">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spans="1:26">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spans="1:26">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spans="1:26">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spans="1:26">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spans="1:26">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spans="1:26">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spans="1:26">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spans="1:26">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spans="1:26">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spans="1:26">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spans="1:26">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spans="1:26">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spans="1:26">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spans="1:26">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spans="1:26">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spans="1:26">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spans="1:26">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spans="1:26">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spans="1:26">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spans="1:26">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spans="1:26">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spans="1:26">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spans="1:26">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spans="1:26">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spans="1:26">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spans="1:26">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spans="1:26">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spans="1:26">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spans="1:26">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spans="1:26">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spans="1:26">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spans="1:26">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spans="1:26">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spans="1:26">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spans="1:26">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spans="1:26">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spans="1:26">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spans="1:26">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spans="1:26">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spans="1:26">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spans="1:26">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spans="1:26">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spans="1:26">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spans="1:26">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spans="1:26">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spans="1:26">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spans="1:26">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spans="1:26">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spans="1:26">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spans="1:26">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spans="1:26">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spans="1:26">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spans="1:26">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spans="1:26">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spans="1:26">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spans="1:26">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spans="1:26">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spans="1:26">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spans="1:26">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spans="1:26">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spans="1:26">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spans="1:26">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spans="1:26">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spans="1:26">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spans="1:26">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spans="1:26">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spans="1:26">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spans="1:26">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spans="1:26">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spans="1:26">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spans="1:26">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spans="1:26">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spans="1:26">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spans="1:26">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spans="1:26">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spans="1:26">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spans="1:26">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spans="1:26">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spans="1:26">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spans="1:26">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spans="1:26">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spans="1:26">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spans="1:26">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spans="1:26">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spans="1:26">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spans="1:26">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spans="1:26">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spans="1:26">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spans="1:26">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spans="1:26">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spans="1:26">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spans="1:26">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spans="1:26">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spans="1:26">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spans="1:26">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spans="1:26">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spans="1:26">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spans="1:26">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spans="1:26">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spans="1:26">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spans="1:26">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spans="1:26">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spans="1:26">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spans="1:26">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spans="1:26">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spans="1:26">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spans="1:26">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spans="1:26">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spans="1:26">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spans="1:26">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spans="1:26">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spans="1:26">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spans="1:26">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spans="1:26">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spans="1:26">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spans="1:26">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spans="1:26">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spans="1:26">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spans="1:26">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spans="1:26">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spans="1:26">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spans="1:26">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spans="1:26">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spans="1:26">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spans="1:26">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spans="1:26">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spans="1:26">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spans="1:26">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spans="1:26">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spans="1:26">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spans="1:26">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spans="1:26">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spans="1:26">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spans="1:26">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spans="1:26">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spans="1:26">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spans="1:26">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spans="1:26">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spans="1:26">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spans="1:26">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spans="1:26">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spans="1:26">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spans="1:26">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spans="1:26">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spans="1:26">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spans="1:26">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spans="1:26">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spans="1:26">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spans="1:26">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spans="1:26">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spans="1:26">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spans="1:26">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spans="1:26">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spans="1:26">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spans="1:26">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spans="1:26">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spans="1:26">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spans="1:26">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spans="1:26">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spans="1:26">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spans="1:26">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spans="1:26">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spans="1:26">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spans="1:26">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spans="1:26">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spans="1:26">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spans="1:26">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spans="1:26">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spans="1:26">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spans="1:26">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spans="1:26">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spans="1:26">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spans="1:26">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spans="1:26">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spans="1:26">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spans="1:26">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spans="1:26">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spans="1:26">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spans="1:26">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spans="1:26">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spans="1:26">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spans="1:26">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spans="1:26">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spans="1:26">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spans="1:26">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spans="1:26">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spans="1:26">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spans="1:26">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spans="1:26">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spans="1:26">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spans="1:26">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spans="1:26">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spans="1:26">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spans="1:26">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spans="1:26">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spans="1:26">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spans="1:26">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spans="1:26">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spans="1:26">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spans="1:26">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spans="1:26">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spans="1:26">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spans="1:26">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spans="1:26">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spans="1:26">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spans="1:26">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spans="1:26">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spans="1:26">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spans="1:26">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spans="1:26">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spans="1:26">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spans="1:26">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spans="1:26">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spans="1:26">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spans="1:26">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spans="1:26">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spans="1:26">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spans="1:26">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spans="1:26">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spans="1:26">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spans="1:26">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spans="1:26">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spans="1:26">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spans="1:26">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spans="1:26">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spans="1:26">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spans="1:26">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spans="1:26">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spans="1:26">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spans="1:26">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spans="1:26">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spans="1:26">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spans="1:26">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spans="1:26">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spans="1:26">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spans="1:26">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spans="1:26">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spans="1:26">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spans="1:26">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spans="1:26">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spans="1:26">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spans="1:26">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spans="1:26">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spans="1:26">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spans="1:26">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spans="1:26">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spans="1:26">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spans="1:26">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spans="1:26">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spans="1:26">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spans="1:26">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spans="1:26">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spans="1:26">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spans="1:26">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spans="1:26">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spans="1:26">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spans="1:26">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spans="1:26">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spans="1:26">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spans="1:26">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spans="1:26">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spans="1:26">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spans="1:26">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spans="1:26">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spans="1:26">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spans="1:26">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spans="1:26">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spans="1:26">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spans="1:26">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spans="1:26">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spans="1:26">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spans="1:26">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spans="1:26">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spans="1:26">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spans="1:26">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spans="1:26">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spans="1:26">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spans="1:26">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spans="1:26">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spans="1:26">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spans="1:26">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spans="1:26">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spans="1:26">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spans="1:26">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spans="1:26">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spans="1:26">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spans="1:26">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spans="1:26">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spans="1:26">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spans="1:26">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spans="1:26">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spans="1:26">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spans="1:26">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spans="1:26">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spans="1:26">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spans="1:26">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spans="1:26">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spans="1:26">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spans="1:26">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spans="1:26">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spans="1:26">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spans="1:26">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spans="1:26">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spans="1:26">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spans="1:26">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spans="1:26">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spans="1:26">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spans="1:26">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spans="1:26">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spans="1:26">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spans="1:26">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spans="1:26">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spans="1:26">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spans="1:26">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spans="1:26">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spans="1:26">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spans="1:26">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spans="1:26">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spans="1:26">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spans="1:26">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spans="1:26">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sheetData>
  <hyperlinks>
    <hyperlink ref="G2" r:id="rId1" xr:uid="{00000000-0004-0000-0300-000000000000}"/>
    <hyperlink ref="E3" r:id="rId2" xr:uid="{00000000-0004-0000-0300-000001000000}"/>
    <hyperlink ref="G3" r:id="rId3" xr:uid="{00000000-0004-0000-0300-000002000000}"/>
    <hyperlink ref="G4" r:id="rId4" xr:uid="{00000000-0004-0000-0300-000003000000}"/>
    <hyperlink ref="G5" r:id="rId5" xr:uid="{00000000-0004-0000-0300-000004000000}"/>
    <hyperlink ref="G6" r:id="rId6" xr:uid="{00000000-0004-0000-0300-000005000000}"/>
    <hyperlink ref="E7" r:id="rId7" xr:uid="{00000000-0004-0000-0300-000006000000}"/>
    <hyperlink ref="E8" r:id="rId8" xr:uid="{00000000-0004-0000-0300-000007000000}"/>
    <hyperlink ref="E10" r:id="rId9" xr:uid="{00000000-0004-0000-0300-000008000000}"/>
    <hyperlink ref="E11" r:id="rId10" xr:uid="{00000000-0004-0000-0300-000009000000}"/>
    <hyperlink ref="E12" r:id="rId11" xr:uid="{00000000-0004-0000-0300-00000A000000}"/>
    <hyperlink ref="E13" r:id="rId12" xr:uid="{00000000-0004-0000-0300-00000B000000}"/>
    <hyperlink ref="G16" r:id="rId13" xr:uid="{00000000-0004-0000-0300-00000C000000}"/>
    <hyperlink ref="E17" r:id="rId14" xr:uid="{00000000-0004-0000-0300-00000D000000}"/>
    <hyperlink ref="G17" r:id="rId15" xr:uid="{00000000-0004-0000-0300-00000E000000}"/>
    <hyperlink ref="E18" r:id="rId16" xr:uid="{00000000-0004-0000-0300-00000F000000}"/>
    <hyperlink ref="G25" r:id="rId17" xr:uid="{00000000-0004-0000-0300-000010000000}"/>
    <hyperlink ref="G29" r:id="rId18" xr:uid="{00000000-0004-0000-0300-000011000000}"/>
    <hyperlink ref="E31" r:id="rId19" xr:uid="{00000000-0004-0000-0300-000012000000}"/>
    <hyperlink ref="E32" r:id="rId20" xr:uid="{00000000-0004-0000-0300-000013000000}"/>
    <hyperlink ref="G32" r:id="rId21" xr:uid="{00000000-0004-0000-0300-000014000000}"/>
    <hyperlink ref="J33" r:id="rId22" location="010&amp;filter=cf" xr:uid="{00000000-0004-0000-0300-000015000000}"/>
    <hyperlink ref="E34" r:id="rId23" xr:uid="{00000000-0004-0000-0300-000016000000}"/>
    <hyperlink ref="E35" r:id="rId24" xr:uid="{00000000-0004-0000-0300-000017000000}"/>
    <hyperlink ref="G35" r:id="rId25" xr:uid="{00000000-0004-0000-0300-000018000000}"/>
    <hyperlink ref="E36" r:id="rId26" xr:uid="{00000000-0004-0000-0300-000019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5</vt:i4>
      </vt:variant>
    </vt:vector>
  </HeadingPairs>
  <TitlesOfParts>
    <vt:vector size="5" baseType="lpstr">
      <vt:lpstr>Complete overview</vt:lpstr>
      <vt:lpstr>v3</vt:lpstr>
      <vt:lpstr>Assemblies</vt:lpstr>
      <vt:lpstr>Modules</vt:lpstr>
      <vt:lpstr>Alternative vendors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Marsikova,Barbora //Leibniz-IPHT</cp:lastModifiedBy>
  <dcterms:modified xsi:type="dcterms:W3CDTF">2021-01-12T08:25:14Z</dcterms:modified>
</cp:coreProperties>
</file>