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Rinehart\Documents\ECE740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B32" i="1"/>
  <c r="B9" i="1"/>
  <c r="B10" i="1"/>
  <c r="B11" i="1" s="1"/>
  <c r="B23" i="1" l="1"/>
  <c r="I5" i="1"/>
  <c r="I6" i="1"/>
  <c r="I7" i="1"/>
  <c r="H4" i="1"/>
  <c r="H3" i="1"/>
  <c r="I3" i="1" s="1"/>
  <c r="B20" i="1"/>
  <c r="C20" i="1" s="1"/>
  <c r="D20" i="1" s="1"/>
  <c r="E20" i="1" s="1"/>
  <c r="F20" i="1" s="1"/>
  <c r="C18" i="1"/>
  <c r="D18" i="1" s="1"/>
  <c r="E18" i="1" s="1"/>
  <c r="F18" i="1" s="1"/>
  <c r="F23" i="1" s="1"/>
  <c r="B17" i="1"/>
  <c r="C17" i="1" s="1"/>
  <c r="D17" i="1" s="1"/>
  <c r="E17" i="1" s="1"/>
  <c r="F17" i="1" s="1"/>
  <c r="D23" i="1" l="1"/>
  <c r="I4" i="1"/>
  <c r="E23" i="1"/>
  <c r="C23" i="1"/>
  <c r="F19" i="1"/>
  <c r="D19" i="1"/>
  <c r="C19" i="1"/>
  <c r="E19" i="1"/>
  <c r="F7" i="1"/>
  <c r="F6" i="1"/>
  <c r="F5" i="1"/>
  <c r="F4" i="1"/>
  <c r="F3" i="1"/>
  <c r="C4" i="1"/>
  <c r="C5" i="1"/>
  <c r="C6" i="1"/>
  <c r="C7" i="1"/>
  <c r="C3" i="1"/>
  <c r="B16" i="1" s="1"/>
  <c r="C21" i="1" l="1"/>
  <c r="C22" i="1" s="1"/>
  <c r="C16" i="1"/>
  <c r="D16" i="1" s="1"/>
  <c r="E16" i="1" s="1"/>
  <c r="F16" i="1" s="1"/>
  <c r="D21" i="1" l="1"/>
  <c r="D22" i="1" l="1"/>
  <c r="E21" i="1"/>
  <c r="F21" i="1" s="1"/>
  <c r="F22" i="1" s="1"/>
  <c r="E22" i="1" l="1"/>
</calcChain>
</file>

<file path=xl/sharedStrings.xml><?xml version="1.0" encoding="utf-8"?>
<sst xmlns="http://schemas.openxmlformats.org/spreadsheetml/2006/main" count="31" uniqueCount="30">
  <si>
    <t>dB</t>
  </si>
  <si>
    <t>Factor</t>
  </si>
  <si>
    <t>linear</t>
  </si>
  <si>
    <t>Noise Metrics</t>
  </si>
  <si>
    <t>Tx/Rx</t>
  </si>
  <si>
    <t>Preselect Filter</t>
  </si>
  <si>
    <t>LNA</t>
  </si>
  <si>
    <t>Mixer</t>
  </si>
  <si>
    <t>AGC+LPF</t>
  </si>
  <si>
    <t>Gain Metrics</t>
  </si>
  <si>
    <t>Noise Factors</t>
  </si>
  <si>
    <t>Signal (dBm)</t>
  </si>
  <si>
    <t>Gain (dB)</t>
  </si>
  <si>
    <t>Noise (dBm)</t>
  </si>
  <si>
    <t>S/N (dB)</t>
  </si>
  <si>
    <t>IIP_3 (factor)</t>
  </si>
  <si>
    <t>IIP3 (dBm)</t>
  </si>
  <si>
    <t>A</t>
  </si>
  <si>
    <t>B</t>
  </si>
  <si>
    <t>C</t>
  </si>
  <si>
    <t>D</t>
  </si>
  <si>
    <t>E</t>
  </si>
  <si>
    <t>IIP3 (mW)</t>
  </si>
  <si>
    <t>IIP_3 (dBm)</t>
  </si>
  <si>
    <t>Minimum Signal to Noise Ratio (determined by (Rb/B)*(Eb/N0)</t>
  </si>
  <si>
    <t>Rb/B</t>
  </si>
  <si>
    <t>Eb/N0 (Factor)</t>
  </si>
  <si>
    <t>Minimum Detectable Signal (B = 200 kHz, Rb = 13.2 kb/s) (dBm)</t>
  </si>
  <si>
    <t>See Pozar p. 342 (Microwave and RF Design of Wireless Systems) for minimum detectable signal information</t>
  </si>
  <si>
    <t>Noise Figures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</si>
</sst>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80" zoomScaleNormal="80" workbookViewId="0">
      <selection activeCell="F25" sqref="F25"/>
    </sheetView>
  </sheetViews>
  <sheetFormatPr defaultRowHeight="14.4" x14ac:dyDescent="0.3"/>
  <cols>
    <col min="1" max="1" width="56.33203125" style="2" bestFit="1" customWidth="1"/>
    <col min="2" max="2" width="14.6640625" style="2" customWidth="1"/>
    <col min="3" max="3" width="13.6640625" style="2" bestFit="1" customWidth="1"/>
    <col min="4" max="6" width="8.88671875" style="2"/>
    <col min="7" max="7" width="8.88671875" style="1"/>
    <col min="8" max="8" width="19.44140625" style="2" bestFit="1" customWidth="1"/>
    <col min="9" max="9" width="19.44140625" style="2" customWidth="1"/>
    <col min="10" max="16384" width="8.88671875" style="1"/>
  </cols>
  <sheetData>
    <row r="1" spans="1:9" x14ac:dyDescent="0.3">
      <c r="B1" s="4" t="s">
        <v>3</v>
      </c>
      <c r="C1" s="4"/>
      <c r="E1" s="4" t="s">
        <v>9</v>
      </c>
      <c r="F1" s="4"/>
      <c r="H1" s="2" t="s">
        <v>16</v>
      </c>
      <c r="I1" s="2" t="s">
        <v>22</v>
      </c>
    </row>
    <row r="2" spans="1:9" s="2" customFormat="1" x14ac:dyDescent="0.3">
      <c r="B2" s="2" t="s">
        <v>0</v>
      </c>
      <c r="C2" s="2" t="s">
        <v>1</v>
      </c>
      <c r="E2" s="2" t="s">
        <v>0</v>
      </c>
      <c r="F2" s="2" t="s">
        <v>2</v>
      </c>
    </row>
    <row r="3" spans="1:9" x14ac:dyDescent="0.3">
      <c r="A3" s="2" t="s">
        <v>4</v>
      </c>
      <c r="B3" s="2">
        <v>1</v>
      </c>
      <c r="C3" s="2">
        <f>10^(B3/10)</f>
        <v>1.2589254117941673</v>
      </c>
      <c r="E3" s="2">
        <v>-1</v>
      </c>
      <c r="F3" s="2">
        <f>10^(E3/10)</f>
        <v>0.79432823472428149</v>
      </c>
      <c r="H3" s="2">
        <f>100</f>
        <v>100</v>
      </c>
      <c r="I3" s="2">
        <f>10^(H3/10)</f>
        <v>10000000000</v>
      </c>
    </row>
    <row r="4" spans="1:9" x14ac:dyDescent="0.3">
      <c r="A4" s="2" t="s">
        <v>5</v>
      </c>
      <c r="B4" s="2">
        <v>3</v>
      </c>
      <c r="C4" s="2">
        <f t="shared" ref="C4:C7" si="0">10^(B4/10)</f>
        <v>1.9952623149688797</v>
      </c>
      <c r="E4" s="2">
        <v>-3</v>
      </c>
      <c r="F4" s="2">
        <f t="shared" ref="F4:F7" si="1">10^(E4/10)</f>
        <v>0.50118723362727224</v>
      </c>
      <c r="H4" s="2">
        <f>100</f>
        <v>100</v>
      </c>
      <c r="I4" s="2">
        <f t="shared" ref="I4:I7" si="2">10^(H4/10)</f>
        <v>10000000000</v>
      </c>
    </row>
    <row r="5" spans="1:9" x14ac:dyDescent="0.3">
      <c r="A5" s="2" t="s">
        <v>6</v>
      </c>
      <c r="B5" s="2">
        <v>1.25</v>
      </c>
      <c r="C5" s="2">
        <f t="shared" si="0"/>
        <v>1.333521432163324</v>
      </c>
      <c r="E5" s="2">
        <v>20</v>
      </c>
      <c r="F5" s="2">
        <f t="shared" si="1"/>
        <v>100</v>
      </c>
      <c r="H5" s="3">
        <v>-15</v>
      </c>
      <c r="I5" s="5">
        <f t="shared" si="2"/>
        <v>3.1622776601683784E-2</v>
      </c>
    </row>
    <row r="6" spans="1:9" x14ac:dyDescent="0.3">
      <c r="A6" s="2" t="s">
        <v>7</v>
      </c>
      <c r="B6" s="3">
        <v>9</v>
      </c>
      <c r="C6" s="3">
        <f t="shared" si="0"/>
        <v>7.9432823472428176</v>
      </c>
      <c r="E6" s="2">
        <v>5</v>
      </c>
      <c r="F6" s="2">
        <f t="shared" si="1"/>
        <v>3.1622776601683795</v>
      </c>
      <c r="H6" s="2">
        <v>8</v>
      </c>
      <c r="I6" s="2">
        <f t="shared" si="2"/>
        <v>6.3095734448019343</v>
      </c>
    </row>
    <row r="7" spans="1:9" x14ac:dyDescent="0.3">
      <c r="A7" s="2" t="s">
        <v>8</v>
      </c>
      <c r="B7" s="2">
        <v>7</v>
      </c>
      <c r="C7" s="2">
        <f t="shared" si="0"/>
        <v>5.0118723362727229</v>
      </c>
      <c r="E7" s="2">
        <v>43</v>
      </c>
      <c r="F7" s="2">
        <f t="shared" si="1"/>
        <v>19952.623149688792</v>
      </c>
      <c r="H7" s="2">
        <v>10</v>
      </c>
      <c r="I7" s="2">
        <f t="shared" si="2"/>
        <v>10</v>
      </c>
    </row>
    <row r="9" spans="1:9" x14ac:dyDescent="0.3">
      <c r="A9" s="2" t="s">
        <v>26</v>
      </c>
      <c r="B9" s="2">
        <f>10^(14/10)</f>
        <v>25.118864315095799</v>
      </c>
    </row>
    <row r="10" spans="1:9" ht="11.4" customHeight="1" x14ac:dyDescent="0.3">
      <c r="A10" s="2" t="s">
        <v>25</v>
      </c>
      <c r="B10" s="2">
        <f>(13.2*10^3/(200*10^3))</f>
        <v>6.6000000000000003E-2</v>
      </c>
    </row>
    <row r="11" spans="1:9" x14ac:dyDescent="0.3">
      <c r="A11" s="2" t="s">
        <v>24</v>
      </c>
      <c r="B11" s="2">
        <f>B10*B9</f>
        <v>1.6578450447963229</v>
      </c>
    </row>
    <row r="15" spans="1:9" x14ac:dyDescent="0.3"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</row>
    <row r="16" spans="1:9" x14ac:dyDescent="0.3">
      <c r="A16" s="2" t="s">
        <v>10</v>
      </c>
      <c r="B16" s="2">
        <f>C3</f>
        <v>1.2589254117941673</v>
      </c>
      <c r="C16" s="2">
        <f>B16+((C4-1)/F3)</f>
        <v>2.5118864315095806</v>
      </c>
      <c r="D16" s="2">
        <f>C16+((C5-1)/(F4*F3))</f>
        <v>3.349654391578277</v>
      </c>
      <c r="E16" s="2">
        <f>D16+((C6-1)/(F5*F4*F3))</f>
        <v>3.5240617587600691</v>
      </c>
      <c r="F16" s="2">
        <f>E16+((C7-1)/(F6*F5*F4*F3))</f>
        <v>3.555929193468176</v>
      </c>
    </row>
    <row r="17" spans="1:6" x14ac:dyDescent="0.3">
      <c r="A17" s="2" t="s">
        <v>12</v>
      </c>
      <c r="B17" s="2">
        <f>E3</f>
        <v>-1</v>
      </c>
      <c r="C17" s="2">
        <f>B17+E4</f>
        <v>-4</v>
      </c>
      <c r="D17" s="2">
        <f>C17+E5</f>
        <v>16</v>
      </c>
      <c r="E17" s="2">
        <f>D17+E6</f>
        <v>21</v>
      </c>
      <c r="F17" s="2">
        <f>E17+E7</f>
        <v>64</v>
      </c>
    </row>
    <row r="18" spans="1:6" x14ac:dyDescent="0.3">
      <c r="A18" s="2" t="s">
        <v>11</v>
      </c>
      <c r="B18" s="2">
        <v>-107</v>
      </c>
      <c r="C18" s="2">
        <f>B18+$E$4</f>
        <v>-110</v>
      </c>
      <c r="D18" s="2">
        <f>C18+E5</f>
        <v>-90</v>
      </c>
      <c r="E18" s="2">
        <f>D18+E6</f>
        <v>-85</v>
      </c>
      <c r="F18" s="2">
        <f>E18+E7</f>
        <v>-42</v>
      </c>
    </row>
    <row r="19" spans="1:6" x14ac:dyDescent="0.3">
      <c r="A19" s="2" t="s">
        <v>13</v>
      </c>
      <c r="B19" s="2">
        <v>-121</v>
      </c>
      <c r="C19" s="2">
        <f>C18-C20</f>
        <v>-121</v>
      </c>
      <c r="D19" s="2">
        <f t="shared" ref="D19:F19" si="3">D18-D20</f>
        <v>-99.75</v>
      </c>
      <c r="E19" s="2">
        <f t="shared" si="3"/>
        <v>-85.75</v>
      </c>
      <c r="F19" s="2">
        <f t="shared" si="3"/>
        <v>-35.75</v>
      </c>
    </row>
    <row r="20" spans="1:6" x14ac:dyDescent="0.3">
      <c r="A20" s="2" t="s">
        <v>14</v>
      </c>
      <c r="B20" s="2">
        <f>B18-B19</f>
        <v>14</v>
      </c>
      <c r="C20" s="2">
        <f>B20-B4</f>
        <v>11</v>
      </c>
      <c r="D20" s="2">
        <f>C20-B5</f>
        <v>9.75</v>
      </c>
      <c r="E20" s="2">
        <f>D20-B6</f>
        <v>0.75</v>
      </c>
      <c r="F20" s="2">
        <f>E20-B7</f>
        <v>-6.25</v>
      </c>
    </row>
    <row r="21" spans="1:6" x14ac:dyDescent="0.3">
      <c r="A21" s="2" t="s">
        <v>15</v>
      </c>
      <c r="C21" s="2">
        <f>((1/I3)+(F3/I4))^-1</f>
        <v>5573116337.6229267</v>
      </c>
      <c r="D21" s="2">
        <f>((1/C21)+(F3*F4/I5))^-1</f>
        <v>7.9432823471295988E-2</v>
      </c>
      <c r="E21" s="2">
        <f>((1/D21)+(F3*F4*F5/I6))^-1</f>
        <v>5.2913335320433616E-2</v>
      </c>
      <c r="F21" s="2">
        <f>((1/E21)+(F3*F4*F5*F6/I7))^-1</f>
        <v>3.1758047699923853E-2</v>
      </c>
    </row>
    <row r="22" spans="1:6" x14ac:dyDescent="0.3">
      <c r="A22" s="2" t="s">
        <v>23</v>
      </c>
      <c r="C22" s="2">
        <f>10*LOG10(C21)</f>
        <v>97.460981089561329</v>
      </c>
      <c r="D22" s="2">
        <f>10*LOG10(D21)</f>
        <v>-11.000000000061901</v>
      </c>
      <c r="E22" s="2">
        <f>10*LOG10(E21)</f>
        <v>-12.764348624406088</v>
      </c>
      <c r="F22" s="2">
        <f>10*LOG10(F21)</f>
        <v>-14.981462033233644</v>
      </c>
    </row>
    <row r="23" spans="1:6" x14ac:dyDescent="0.3">
      <c r="A23" s="2" t="s">
        <v>27</v>
      </c>
      <c r="B23" s="2">
        <f>10*LOG($B$11)+B18</f>
        <v>-104.80456064458131</v>
      </c>
      <c r="C23" s="2">
        <f t="shared" ref="C23:F23" si="4">10*LOG($B$11)+C18</f>
        <v>-107.80456064458131</v>
      </c>
      <c r="D23" s="2">
        <f t="shared" si="4"/>
        <v>-87.804560644581315</v>
      </c>
      <c r="E23" s="2">
        <f t="shared" si="4"/>
        <v>-82.804560644581315</v>
      </c>
      <c r="F23" s="2">
        <f t="shared" si="4"/>
        <v>-39.804560644581315</v>
      </c>
    </row>
    <row r="29" spans="1:6" x14ac:dyDescent="0.3">
      <c r="A29" s="4" t="s">
        <v>28</v>
      </c>
      <c r="B29" s="4"/>
      <c r="C29" s="4"/>
      <c r="D29" s="4"/>
    </row>
    <row r="32" spans="1:6" x14ac:dyDescent="0.3">
      <c r="A32" s="2" t="s">
        <v>29</v>
      </c>
      <c r="B32" s="2">
        <f>10*LOG10(B16)</f>
        <v>1.0000000000000002</v>
      </c>
      <c r="C32" s="2">
        <f t="shared" ref="C32:F32" si="5">10*LOG10(C16)</f>
        <v>4.0000000000000009</v>
      </c>
      <c r="D32" s="2">
        <f t="shared" si="5"/>
        <v>5.25</v>
      </c>
      <c r="E32" s="2">
        <f t="shared" si="5"/>
        <v>5.4704351076545983</v>
      </c>
      <c r="F32" s="2">
        <f t="shared" si="5"/>
        <v>5.5095310460632803</v>
      </c>
    </row>
  </sheetData>
  <mergeCells count="3">
    <mergeCell ref="B1:C1"/>
    <mergeCell ref="E1:F1"/>
    <mergeCell ref="A29:D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Rinehart</dc:creator>
  <cp:lastModifiedBy>John Rinehart</cp:lastModifiedBy>
  <dcterms:created xsi:type="dcterms:W3CDTF">2015-09-21T22:22:48Z</dcterms:created>
  <dcterms:modified xsi:type="dcterms:W3CDTF">2015-09-23T15:33:11Z</dcterms:modified>
</cp:coreProperties>
</file>