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4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 1" sheetId="1" r:id="rId4"/>
    <sheet state="visible" name="Sprint  2" sheetId="2" r:id="rId5"/>
    <sheet state="visible" name="Sprint  3" sheetId="3" r:id="rId6"/>
    <sheet state="visible" name="modelo" sheetId="4" r:id="rId7"/>
    <sheet state="visible" name="Plantilla Sprint" sheetId="5" r:id="rId8"/>
  </sheets>
  <definedNames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RealizedSpeed">OFFSET(#REF!,1,0,#REF!,1)</definedName>
    <definedName localSheetId="5" name="RealValues">OFFSET(modelo!$H$17,0,0,1,modelo!DoneDays)</definedName>
    <definedName localSheetId="6" name="RealValues">OFFSET('Plantilla Sprint'!$H$17,0,0,1,'Plantilla Sprint'!DoneDays)</definedName>
    <definedName localSheetId="0" name="RealValues">OFFSET('Sprint  1'!$H$17,0,0,1,[0]!DoneDays)</definedName>
    <definedName localSheetId="1" name="RealValues">OFFSET('Sprint  2'!$H$17,0,0,1,'Sprint  2'!DoneDays)</definedName>
    <definedName localSheetId="2" name="RealValues">OFFSET('Sprint  3'!$H$17,0,0,1,'Sprint  3'!DoneDays)</definedName>
    <definedName localSheetId="3" name="RealValues">OFFSET('Sprint 4'!$H$17,0,0,1,'Sprint 4'!DoneDays)</definedName>
    <definedName localSheetId="4" name="RealValues">OFFSET('Sprint 5'!$H$17,0,0,1,'Sprint 5'!DoneDays)</definedName>
    <definedName localSheetId="3" name="ImplementationDays">modelo!$D$16</definedName>
    <definedName name="Status">#REF!</definedName>
    <definedName name="TaskStoryID">#REF!</definedName>
    <definedName name="TrendDays">#REF!</definedName>
    <definedName localSheetId="2" name="TaskStatus">'Sprint  3'!$F$21:$F$43</definedName>
    <definedName name="TrendSprintCount">#REF!</definedName>
    <definedName localSheetId="3" name="TaskStoryID">modelo!$D$21:$D$60</definedName>
    <definedName name="TotalEffort">#REF!</definedName>
    <definedName localSheetId="4" name="TotalEffort">'Plantilla Sprint'!$G$17</definedName>
    <definedName localSheetId="2" name="TaskStoryID">'Sprint  3'!$D$21:$D$39</definedName>
    <definedName localSheetId="4" name="ImplementationDays">'Plantilla Sprint'!$D$16</definedName>
    <definedName localSheetId="3" name="SprintTasks">modelo!$C$21:$AF$70</definedName>
    <definedName localSheetId="2" name="SprintTasks">'Sprint  3'!$C$21:$AF$48</definedName>
    <definedName name="SprintCount">#REF!</definedName>
    <definedName localSheetId="1" name="TotalEffort">'Sprint  2'!$G$17</definedName>
    <definedName localSheetId="4" name="TaskRows">'Plantilla Sprint'!$D$18</definedName>
    <definedName localSheetId="1" name="DoneDays">'Sprint  2'!$F$18</definedName>
    <definedName localSheetId="0" name="TotalEffort">'Sprint  1'!$G$17</definedName>
    <definedName name="TrendOffset">#REF!</definedName>
    <definedName name="StoryName">#REF!</definedName>
    <definedName localSheetId="2" name="ImplementationDays">'Sprint  3'!$D$16</definedName>
    <definedName localSheetId="2" name="TaskRows">'Sprint  3'!$D$18</definedName>
    <definedName name="SprintsInTrend">#REF!</definedName>
    <definedName localSheetId="1" name="TaskStatus">'Sprint  2'!$F$21:$F$24</definedName>
    <definedName localSheetId="3" name="TotalEffort">modelo!$G$17</definedName>
    <definedName localSheetId="4" name="TaskStoryID">'Plantilla Sprint'!$D$21:$D$60</definedName>
    <definedName name="Sprint">#REF!</definedName>
    <definedName localSheetId="1" name="TaskRows">'Sprint  2'!$D$18</definedName>
    <definedName localSheetId="3" name="DoneDays">modelo!$F$18</definedName>
    <definedName name="ProductBacklog">#REF!</definedName>
    <definedName localSheetId="4" name="TrendDays">'Plantilla Sprint'!$F$20</definedName>
    <definedName localSheetId="1" name="ImplementationDays">'Sprint  2'!$D$16</definedName>
    <definedName localSheetId="2" name="DoneDays">'Sprint  3'!$F$18</definedName>
    <definedName localSheetId="2" name="TrendDays">'Sprint  3'!$F$20</definedName>
    <definedName localSheetId="0" name="ImplementationDays">'Sprint  1'!$D$16</definedName>
    <definedName name="SprintTasks">#REF!</definedName>
    <definedName localSheetId="4" name="DoneDays">'Plantilla Sprint'!$F$18</definedName>
    <definedName localSheetId="0" name="SprintTasks">'Sprint  1'!$C$21:$AF$32</definedName>
    <definedName localSheetId="3" name="TrendDays">modelo!$F$20</definedName>
    <definedName localSheetId="3" name="TaskStatus">modelo!$F$21:$F$65</definedName>
    <definedName localSheetId="0" name="TaskStoryID">'Sprint  1'!$D$21:$D$32</definedName>
    <definedName localSheetId="3" name="TaskRows">modelo!$D$18</definedName>
    <definedName localSheetId="1" name="TaskStoryID">'Sprint  2'!$D$21:$D$22</definedName>
    <definedName localSheetId="2" name="TotalEffort">'Sprint  3'!$G$17</definedName>
    <definedName name="DoneDays">#REF!</definedName>
    <definedName localSheetId="0" name="TrendDays">'Sprint  1'!$F$20</definedName>
    <definedName name="TaskRows">#REF!</definedName>
    <definedName name="ImplementationDays">#REF!</definedName>
    <definedName localSheetId="1" name="SprintTasks">'Sprint  2'!$C$21:$AF$29</definedName>
    <definedName localSheetId="1" name="TrendDays">'Sprint  2'!$F$20</definedName>
    <definedName localSheetId="0" name="TaskStatus">'Sprint  1'!$F$21:$F$32</definedName>
    <definedName name="TaskStatus">#REF!</definedName>
    <definedName localSheetId="4" name="TaskStatus">'Plantilla Sprint'!$F$21:$F$65</definedName>
    <definedName localSheetId="4" name="SprintTasks">'Plantilla Sprint'!$C$21:$AF$70</definedName>
    <definedName localSheetId="0" name="TaskRows">'Sprint  1'!$D$18</definedName>
    <definedName localSheetId="0" name="DoneDays">'Sprint  1'!$F$18</definedName>
  </definedNames>
  <calcPr/>
  <extLst>
    <ext uri="GoogleSheetsCustomDataVersion2">
      <go:sheetsCustomData xmlns:go="http://customooxmlschemas.google.com/" r:id="rId9" roundtripDataChecksum="7SAq7vTB59aAIvDenqtbyDrWM9ymibZ+zb0tzw+vQ2U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6">
      <text>
        <t xml:space="preserve">======
ID#AAAA7kqVozg
Petri Heiramo    (2023-09-25 23:53:59)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iu+cjLRy3xh2q+sz6hdHVPVFi02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6">
      <text>
        <t xml:space="preserve">======
ID#AAAA7kqVozs
Petri Heiramo    (2023-09-25 23:53:59)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goad20ixXYIoiWiLnvMy2rXmtEhA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6">
      <text>
        <t xml:space="preserve">======
ID#AAAA7kqVozo
Petri Heiramo    (2023-09-25 23:53:59)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hOmiaDViSBwIPGQ+2m4iG6WwJCxg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6">
      <text>
        <t xml:space="preserve">======
ID#AAAA550fAnc
Petri Heiramo    (2023-09-25 23:53:59)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j8LgDw0GfP4geZyLDTgG+cDqk4Dw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6">
      <text>
        <t xml:space="preserve">======
ID#AAAA550fAnY
Petri Heiramo    (2023-09-25 23:53:59)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iZKb6omSrdXphcIHRfe9Lzfn+HyQ=="/>
    </ext>
  </extLst>
</comments>
</file>

<file path=xl/sharedStrings.xml><?xml version="1.0" encoding="utf-8"?>
<sst xmlns="http://schemas.openxmlformats.org/spreadsheetml/2006/main" count="307" uniqueCount="137">
  <si>
    <t>Nombre del Proyecto:</t>
  </si>
  <si>
    <t>Sistema Odontologico</t>
  </si>
  <si>
    <t>Dueño del Proyecto</t>
  </si>
  <si>
    <t>Dr. Armando Carrillo</t>
  </si>
  <si>
    <t>Gerente del Proyecto:</t>
  </si>
  <si>
    <t>Duración del Sprint</t>
  </si>
  <si>
    <t>Esfuerzo</t>
  </si>
  <si>
    <t>Faltante en los días siguientes…</t>
  </si>
  <si>
    <t>Tendencia calculada en los últimos</t>
  </si>
  <si>
    <t>Días</t>
  </si>
  <si>
    <t>Totales</t>
  </si>
  <si>
    <t>Task rows</t>
  </si>
  <si>
    <t>Done days</t>
  </si>
  <si>
    <t>Warning! These are necessary</t>
  </si>
  <si>
    <t>Trend</t>
  </si>
  <si>
    <t>template rows</t>
  </si>
  <si>
    <t>Trend Days</t>
  </si>
  <si>
    <t>ID Tarea</t>
  </si>
  <si>
    <t>Tarea</t>
  </si>
  <si>
    <t>ID Historia</t>
  </si>
  <si>
    <t>Responsable</t>
  </si>
  <si>
    <t>Estado</t>
  </si>
  <si>
    <t>Est.</t>
  </si>
  <si>
    <t>T1</t>
  </si>
  <si>
    <t>Creacion de la Base de Datos</t>
  </si>
  <si>
    <t>CGI1</t>
  </si>
  <si>
    <t xml:space="preserve">De la calle Coz Carlos Daniel
De la cruz Taza, Geovany Ernesto     </t>
  </si>
  <si>
    <t>Terminado</t>
  </si>
  <si>
    <t>T2</t>
  </si>
  <si>
    <t>Creacion de Tablas de la Base de Datos</t>
  </si>
  <si>
    <t xml:space="preserve">De la calle Coz Carlos Daniel             De la cruz Taza, Geovany Ernesto     </t>
  </si>
  <si>
    <t>T3</t>
  </si>
  <si>
    <t>Creacion de Procedimientos de la Base de Datos para citas</t>
  </si>
  <si>
    <t>CGI2</t>
  </si>
  <si>
    <t xml:space="preserve">De la cruz Taza, Geovany Ernesto     </t>
  </si>
  <si>
    <t>T4</t>
  </si>
  <si>
    <t>Crear metodos para registrar citas</t>
  </si>
  <si>
    <t>Galvan Durand, Michael Tommy</t>
  </si>
  <si>
    <t>T5</t>
  </si>
  <si>
    <t>Crear metodos para visualizar citas</t>
  </si>
  <si>
    <t>CGI3</t>
  </si>
  <si>
    <t>T6</t>
  </si>
  <si>
    <t>Crear metodos para cancelar citas</t>
  </si>
  <si>
    <t>CGI4</t>
  </si>
  <si>
    <t>Capacoila Apolinario Jhon Carlos</t>
  </si>
  <si>
    <t>T7</t>
  </si>
  <si>
    <t>Crear metodos para editar citas</t>
  </si>
  <si>
    <t>CGI5</t>
  </si>
  <si>
    <t>De la calle Coz Carlos Daniel</t>
  </si>
  <si>
    <t>T8</t>
  </si>
  <si>
    <t>Crear metodos para eliminar citas</t>
  </si>
  <si>
    <t>CGI6</t>
  </si>
  <si>
    <t>T10</t>
  </si>
  <si>
    <t>Creacion de Procedimientos de la Base de Datos para historias clinicas</t>
  </si>
  <si>
    <t>CGI7</t>
  </si>
  <si>
    <t>T11</t>
  </si>
  <si>
    <t>Crear metodos para visualizar historias clinicas</t>
  </si>
  <si>
    <t>T12</t>
  </si>
  <si>
    <t>Crear metodos para registrar historias clinicas</t>
  </si>
  <si>
    <t>CGI8</t>
  </si>
  <si>
    <t>T13</t>
  </si>
  <si>
    <t>Crear metodos para editar las historias clínicas de los pacientes</t>
  </si>
  <si>
    <t>CGI9</t>
  </si>
  <si>
    <t>T14</t>
  </si>
  <si>
    <t>Creacion de Procedimientos de la Base de Datos para tratamientos</t>
  </si>
  <si>
    <t>CGI10</t>
  </si>
  <si>
    <t>De la cruz Taza, Geovany Ernesto</t>
  </si>
  <si>
    <t>T15</t>
  </si>
  <si>
    <t>Crear metodos para visualizar los reportes de los tratamientos</t>
  </si>
  <si>
    <t>T16</t>
  </si>
  <si>
    <t>Creacion de Procedimientos de la Base de Datos para odontograma</t>
  </si>
  <si>
    <t>CGI11</t>
  </si>
  <si>
    <t>T17</t>
  </si>
  <si>
    <t>Crear metodos para registrar un nuevo odontograma</t>
  </si>
  <si>
    <t>T18</t>
  </si>
  <si>
    <t>Crear metodos para editar un nuevo odontograma</t>
  </si>
  <si>
    <t>CGI12</t>
  </si>
  <si>
    <t>T19</t>
  </si>
  <si>
    <t>Crear metodos para visualizar odontograma por paciente</t>
  </si>
  <si>
    <t>CGI13</t>
  </si>
  <si>
    <t>T20</t>
  </si>
  <si>
    <t>Crear metodos para eliminar un odontograma</t>
  </si>
  <si>
    <t>CGI14</t>
  </si>
  <si>
    <t>T21</t>
  </si>
  <si>
    <t>Creacion de Procedimientos de la Base de Datos para detalle odontograma</t>
  </si>
  <si>
    <t>T22</t>
  </si>
  <si>
    <t>Crear metodos para registrar un nuevo detalle odontograma</t>
  </si>
  <si>
    <t>T23</t>
  </si>
  <si>
    <t>Crear metodos para editar un nuevo detalle odontograma</t>
  </si>
  <si>
    <t>T24</t>
  </si>
  <si>
    <t>Crear metodos para visualizar detalle odontograma por paciente</t>
  </si>
  <si>
    <t>T25</t>
  </si>
  <si>
    <t>Crear metodos para eliminar un detalle odontograma</t>
  </si>
  <si>
    <t>T26</t>
  </si>
  <si>
    <t>Creacion de Procedimientos de la Base de Datos para paciente</t>
  </si>
  <si>
    <t>CGI15</t>
  </si>
  <si>
    <t>T27</t>
  </si>
  <si>
    <t>Crear metodos para registrar paciente</t>
  </si>
  <si>
    <t>T28</t>
  </si>
  <si>
    <t>Crear metodos para visualizar paciente</t>
  </si>
  <si>
    <t>CGI16</t>
  </si>
  <si>
    <t>T29</t>
  </si>
  <si>
    <t>Crear metodos para editar paciente</t>
  </si>
  <si>
    <t>CGI17</t>
  </si>
  <si>
    <t>T30</t>
  </si>
  <si>
    <t>Crear metodos para dar de baja un paciente</t>
  </si>
  <si>
    <t>CGI18</t>
  </si>
  <si>
    <t>T31</t>
  </si>
  <si>
    <t>Crear metodos para registrar tratamiento</t>
  </si>
  <si>
    <t>CGI19</t>
  </si>
  <si>
    <t>T32</t>
  </si>
  <si>
    <t>Crear metodos para editar tratamiento</t>
  </si>
  <si>
    <t>CGI20</t>
  </si>
  <si>
    <t>T33</t>
  </si>
  <si>
    <t>Crear metodos para dar de baja un tratamiento</t>
  </si>
  <si>
    <t>CGI21</t>
  </si>
  <si>
    <t>T34</t>
  </si>
  <si>
    <t>Diseñas interfaces de citas</t>
  </si>
  <si>
    <t>CGI22</t>
  </si>
  <si>
    <t>De la calle Coz Daniel</t>
  </si>
  <si>
    <t>T35</t>
  </si>
  <si>
    <t>Diseñas interfaces de historia clinica</t>
  </si>
  <si>
    <t>En Progreso</t>
  </si>
  <si>
    <t>T36</t>
  </si>
  <si>
    <t>Diseñas interfaces de odontograma</t>
  </si>
  <si>
    <t>Tarea 1</t>
  </si>
  <si>
    <t>Luis</t>
  </si>
  <si>
    <t>Tarea 2</t>
  </si>
  <si>
    <t>Jorge</t>
  </si>
  <si>
    <t>Tarea 3</t>
  </si>
  <si>
    <t>Carolina</t>
  </si>
  <si>
    <t>Tarea 4</t>
  </si>
  <si>
    <t>Lucia</t>
  </si>
  <si>
    <t>Por Hacer</t>
  </si>
  <si>
    <t>Done</t>
  </si>
  <si>
    <t>In Progress</t>
  </si>
  <si>
    <t>To 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</si>
</sst>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Sprint &quot;#&quot; Backlog&quot;"/>
  </numFmts>
  <fonts count="8">
    <font>
      <sz val="10.0"/>
      <color rgb="FF000000"/>
      <name val="Arial"/>
      <scheme val="minor"/>
    </font>
    <font>
      <sz val="10.0"/>
      <color theme="1"/>
      <name val="Arial"/>
    </font>
    <font>
      <sz val="14.0"/>
      <color theme="1"/>
      <name val="Arial"/>
    </font>
    <font/>
    <font>
      <b/>
      <sz val="10.0"/>
      <color theme="1"/>
      <name val="Arial"/>
    </font>
    <font>
      <b/>
      <sz val="10.0"/>
      <color rgb="FFFF0000"/>
      <name val="Arial"/>
    </font>
    <font>
      <sz val="10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</fills>
  <borders count="14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shrinkToFit="0" vertical="center" wrapText="1"/>
    </xf>
    <xf borderId="2" fillId="2" fontId="1" numFmtId="0" xfId="0" applyBorder="1" applyFont="1"/>
    <xf borderId="2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shrinkToFit="0" vertical="center" wrapText="1"/>
    </xf>
    <xf borderId="4" fillId="2" fontId="1" numFmtId="0" xfId="0" applyBorder="1" applyFont="1"/>
    <xf borderId="5" fillId="2" fontId="1" numFmtId="0" xfId="0" applyAlignment="1" applyBorder="1" applyFont="1">
      <alignment horizontal="left" shrinkToFit="0" vertical="center" wrapText="1"/>
    </xf>
    <xf borderId="6" fillId="0" fontId="3" numFmtId="0" xfId="0" applyBorder="1" applyFont="1"/>
    <xf borderId="7" fillId="0" fontId="3" numFmtId="0" xfId="0" applyBorder="1" applyFont="1"/>
    <xf borderId="4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vertical="center"/>
    </xf>
    <xf borderId="8" fillId="2" fontId="2" numFmtId="0" xfId="0" applyAlignment="1" applyBorder="1" applyFont="1">
      <alignment horizontal="center" shrinkToFit="0" vertical="center" wrapText="1"/>
    </xf>
    <xf borderId="9" fillId="2" fontId="1" numFmtId="0" xfId="0" applyBorder="1" applyFont="1"/>
    <xf borderId="9" fillId="2" fontId="2" numFmtId="0" xfId="0" applyAlignment="1" applyBorder="1" applyFont="1">
      <alignment horizontal="left" shrinkToFit="0" vertical="center" wrapText="1"/>
    </xf>
    <xf borderId="9" fillId="2" fontId="2" numFmtId="0" xfId="0" applyAlignment="1" applyBorder="1" applyFont="1">
      <alignment horizontal="center" shrinkToFit="0" vertical="center" wrapText="1"/>
    </xf>
    <xf borderId="9" fillId="2" fontId="2" numFmtId="0" xfId="0" applyAlignment="1" applyBorder="1" applyFont="1">
      <alignment horizontal="center" vertical="center"/>
    </xf>
    <xf borderId="0" fillId="0" fontId="2" numFmtId="164" xfId="0" applyAlignment="1" applyFont="1" applyNumberFormat="1">
      <alignment horizontal="left"/>
    </xf>
    <xf borderId="0" fillId="0" fontId="2" numFmtId="164" xfId="0" applyAlignment="1" applyFont="1" applyNumberFormat="1">
      <alignment horizontal="center"/>
    </xf>
    <xf borderId="0" fillId="0" fontId="1" numFmtId="0" xfId="0" applyFont="1"/>
    <xf borderId="4" fillId="3" fontId="4" numFmtId="0" xfId="0" applyBorder="1" applyFill="1" applyFont="1"/>
    <xf borderId="4" fillId="3" fontId="1" numFmtId="0" xfId="0" applyBorder="1" applyFont="1"/>
    <xf borderId="0" fillId="0" fontId="4" numFmtId="0" xfId="0" applyAlignment="1" applyFont="1">
      <alignment horizontal="center"/>
    </xf>
    <xf borderId="0" fillId="0" fontId="5" numFmtId="0" xfId="0" applyFont="1"/>
    <xf borderId="4" fillId="3" fontId="4" numFmtId="0" xfId="0" applyAlignment="1" applyBorder="1" applyFont="1">
      <alignment horizontal="center"/>
    </xf>
    <xf borderId="0" fillId="0" fontId="1" numFmtId="0" xfId="0" applyAlignment="1" applyFont="1">
      <alignment horizontal="center" readingOrder="0" shrinkToFit="0" vertical="center" wrapText="1"/>
    </xf>
    <xf borderId="10" fillId="0" fontId="1" numFmtId="0" xfId="0" applyAlignment="1" applyBorder="1" applyFont="1">
      <alignment horizontal="left" readingOrder="0" shrinkToFit="0" vertical="top" wrapText="1"/>
    </xf>
    <xf borderId="4" fillId="2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4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ont="1">
      <alignment vertical="center"/>
    </xf>
    <xf borderId="0" fillId="4" fontId="1" numFmtId="0" xfId="0" applyAlignment="1" applyFont="1">
      <alignment horizontal="center" vertical="center"/>
    </xf>
    <xf borderId="0" fillId="4" fontId="1" numFmtId="0" xfId="0" applyAlignment="1" applyFont="1">
      <alignment readingOrder="0" vertical="center"/>
    </xf>
    <xf borderId="0" fillId="5" fontId="1" numFmtId="0" xfId="0" applyAlignment="1" applyFill="1" applyFont="1">
      <alignment horizontal="center" readingOrder="0" shrinkToFit="0" vertical="center" wrapText="1"/>
    </xf>
    <xf borderId="10" fillId="5" fontId="1" numFmtId="0" xfId="0" applyAlignment="1" applyBorder="1" applyFont="1">
      <alignment horizontal="left" readingOrder="0" shrinkToFit="0" vertical="top" wrapText="1"/>
    </xf>
    <xf borderId="0" fillId="5" fontId="1" numFmtId="0" xfId="0" applyAlignment="1" applyFont="1">
      <alignment horizontal="center" vertical="center"/>
    </xf>
    <xf borderId="0" fillId="5" fontId="1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2" numFmtId="164" xfId="0" applyAlignment="1" applyFont="1" applyNumberFormat="1">
      <alignment horizontal="left" readingOrder="0"/>
    </xf>
    <xf borderId="10" fillId="4" fontId="1" numFmtId="0" xfId="0" applyAlignment="1" applyBorder="1" applyFont="1">
      <alignment horizontal="left" readingOrder="0" shrinkToFit="0" vertical="top" wrapText="1"/>
    </xf>
    <xf borderId="4" fillId="4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top" wrapText="1"/>
    </xf>
    <xf borderId="0" fillId="4" fontId="1" numFmtId="0" xfId="0" applyAlignment="1" applyFont="1">
      <alignment horizontal="center" readingOrder="0" vertical="center"/>
    </xf>
    <xf borderId="0" fillId="5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wrapText="1"/>
    </xf>
    <xf borderId="0" fillId="0" fontId="7" numFmtId="0" xfId="0" applyFont="1"/>
    <xf borderId="11" fillId="2" fontId="2" numFmtId="0" xfId="0" applyAlignment="1" applyBorder="1" applyFont="1">
      <alignment horizontal="center" vertical="center"/>
    </xf>
    <xf borderId="5" fillId="2" fontId="2" numFmtId="0" xfId="0" applyAlignment="1" applyBorder="1" applyFont="1">
      <alignment horizontal="left" shrinkToFit="0" vertical="center" wrapText="1"/>
    </xf>
    <xf borderId="12" fillId="2" fontId="2" numFmtId="0" xfId="0" applyAlignment="1" applyBorder="1" applyFont="1">
      <alignment horizontal="center" vertical="center"/>
    </xf>
    <xf borderId="13" fillId="2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3">
    <dxf>
      <font/>
      <fill>
        <patternFill patternType="solid">
          <fgColor rgb="FFFFFF99"/>
          <bgColor rgb="FFFFFF99"/>
        </patternFill>
      </fill>
      <border/>
    </dxf>
    <dxf>
      <font/>
      <fill>
        <patternFill patternType="solid">
          <fgColor rgb="FFCCFFCC"/>
          <bgColor rgb="FFCCFFC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 1'!$H$17:$AF$17</c:f>
              <c:numCache/>
            </c:numRef>
          </c:val>
        </c:ser>
        <c:axId val="852763291"/>
        <c:axId val="131443488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 1'!$H$18:$AF$18</c:f>
              <c:numCache/>
            </c:numRef>
          </c:val>
          <c:smooth val="0"/>
        </c:ser>
        <c:axId val="852763291"/>
        <c:axId val="131443488"/>
      </c:lineChart>
      <c:catAx>
        <c:axId val="8527632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31443488"/>
      </c:catAx>
      <c:valAx>
        <c:axId val="131443488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852763291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 2'!$H$17:$AF$17</c:f>
              <c:numCache/>
            </c:numRef>
          </c:val>
        </c:ser>
        <c:axId val="1961926444"/>
        <c:axId val="202548269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 2'!$H$18:$AF$18</c:f>
              <c:numCache/>
            </c:numRef>
          </c:val>
          <c:smooth val="0"/>
        </c:ser>
        <c:axId val="1961926444"/>
        <c:axId val="202548269"/>
      </c:lineChart>
      <c:catAx>
        <c:axId val="19619264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2548269"/>
      </c:catAx>
      <c:valAx>
        <c:axId val="202548269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961926444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 3'!$H$17:$AF$17</c:f>
              <c:numCache/>
            </c:numRef>
          </c:val>
        </c:ser>
        <c:axId val="1071555342"/>
        <c:axId val="307235497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 3'!$H$18:$AF$18</c:f>
              <c:numCache/>
            </c:numRef>
          </c:val>
          <c:smooth val="0"/>
        </c:ser>
        <c:axId val="1071555342"/>
        <c:axId val="307235497"/>
      </c:lineChart>
      <c:catAx>
        <c:axId val="10715553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07235497"/>
      </c:catAx>
      <c:valAx>
        <c:axId val="307235497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071555342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modelo!$H$17:$AF$17</c:f>
              <c:numCache/>
            </c:numRef>
          </c:val>
        </c:ser>
        <c:axId val="1430401068"/>
        <c:axId val="1627311657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modelo!$H$18:$AF$18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modelo!$H$19:$AF$19</c:f>
              <c:numCache/>
            </c:numRef>
          </c:val>
          <c:smooth val="0"/>
        </c:ser>
        <c:axId val="1430401068"/>
        <c:axId val="1627311657"/>
      </c:lineChart>
      <c:catAx>
        <c:axId val="14304010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27311657"/>
      </c:catAx>
      <c:valAx>
        <c:axId val="1627311657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430401068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'Plantilla Sprint'!$H$17:$AF$17</c:f>
              <c:numCache/>
            </c:numRef>
          </c:val>
        </c:ser>
        <c:axId val="743406314"/>
        <c:axId val="272417979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'Plantilla Sprint'!$H$18:$AF$18</c:f>
              <c:numCache/>
            </c:numRef>
          </c:val>
          <c:smooth val="0"/>
        </c:ser>
        <c:axId val="743406314"/>
        <c:axId val="272417979"/>
      </c:lineChart>
      <c:catAx>
        <c:axId val="7434063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72417979"/>
      </c:catAx>
      <c:valAx>
        <c:axId val="272417979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743406314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67201780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1002861698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445090271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139552385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256556734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9.13"/>
    <col customWidth="1" min="3" max="3" width="53.5"/>
    <col customWidth="1" min="4" max="4" width="10.63"/>
    <col customWidth="1" min="5" max="5" width="31.88"/>
    <col customWidth="1" min="6" max="6" width="10.88"/>
    <col customWidth="1" min="7" max="7" width="9.5"/>
    <col customWidth="1" min="8" max="32" width="4.5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1"/>
    </row>
    <row r="3" ht="15.0" customHeight="1">
      <c r="B3" s="6"/>
      <c r="C3" s="7" t="s">
        <v>0</v>
      </c>
      <c r="D3" s="8" t="s">
        <v>1</v>
      </c>
      <c r="E3" s="9"/>
      <c r="F3" s="9"/>
      <c r="G3" s="9"/>
      <c r="H3" s="10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1"/>
      <c r="W3" s="12"/>
      <c r="X3" s="1"/>
    </row>
    <row r="4" ht="15.0" customHeight="1">
      <c r="B4" s="6"/>
      <c r="C4" s="7" t="s">
        <v>2</v>
      </c>
      <c r="D4" s="8" t="s">
        <v>3</v>
      </c>
      <c r="E4" s="9"/>
      <c r="F4" s="9"/>
      <c r="G4" s="9"/>
      <c r="H4" s="10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1"/>
      <c r="W4" s="12"/>
      <c r="X4" s="1"/>
    </row>
    <row r="5" ht="15.0" customHeight="1">
      <c r="B5" s="6"/>
      <c r="C5" s="7" t="s">
        <v>4</v>
      </c>
      <c r="D5" s="8" t="s">
        <v>3</v>
      </c>
      <c r="E5" s="9"/>
      <c r="F5" s="9"/>
      <c r="G5" s="9"/>
      <c r="H5" s="10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1"/>
      <c r="W5" s="12"/>
      <c r="X5" s="1"/>
    </row>
    <row r="6" ht="15.0" customHeight="1">
      <c r="B6" s="13"/>
      <c r="C6" s="14"/>
      <c r="D6" s="15"/>
      <c r="E6" s="15"/>
      <c r="F6" s="15"/>
      <c r="G6" s="15"/>
      <c r="H6" s="15"/>
      <c r="I6" s="1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6"/>
      <c r="W6" s="17"/>
      <c r="X6" s="1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22.5" customHeight="1">
      <c r="C8" s="18">
        <v>1.0</v>
      </c>
      <c r="D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1"/>
      <c r="Y8" s="1"/>
      <c r="Z8" s="1"/>
      <c r="AA8" s="1"/>
      <c r="AB8" s="1"/>
      <c r="AC8" s="1"/>
      <c r="AD8" s="1"/>
      <c r="AE8" s="1"/>
      <c r="AF8" s="1"/>
    </row>
    <row r="9" ht="12.75" customHeight="1">
      <c r="D9" s="1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1"/>
      <c r="Y9" s="1"/>
      <c r="Z9" s="1"/>
      <c r="AA9" s="1"/>
      <c r="AB9" s="1"/>
      <c r="AC9" s="1"/>
      <c r="AD9" s="1"/>
      <c r="AE9" s="1"/>
      <c r="AF9" s="1"/>
    </row>
    <row r="10" ht="12.75" customHeight="1">
      <c r="D10" s="1"/>
      <c r="F10" s="2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1"/>
      <c r="C16" s="21" t="s">
        <v>5</v>
      </c>
      <c r="D16" s="1">
        <v>116.0</v>
      </c>
      <c r="E16" s="21"/>
      <c r="F16" s="22"/>
      <c r="G16" s="21" t="s">
        <v>6</v>
      </c>
      <c r="H16" s="21" t="s">
        <v>7</v>
      </c>
      <c r="I16" s="21"/>
      <c r="J16" s="21"/>
      <c r="K16" s="21"/>
      <c r="L16" s="21"/>
      <c r="M16" s="21"/>
      <c r="N16" s="21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</row>
    <row r="17" ht="12.75" customHeight="1">
      <c r="B17" s="21"/>
      <c r="C17" s="21" t="s">
        <v>8</v>
      </c>
      <c r="D17" s="1">
        <v>10.0</v>
      </c>
      <c r="E17" s="21" t="s">
        <v>9</v>
      </c>
      <c r="F17" s="21" t="s">
        <v>10</v>
      </c>
      <c r="G17" s="23">
        <f>SUM(OFFSET(G21,1,0,'Sprint  1'!TaskRows,1))</f>
        <v>157</v>
      </c>
      <c r="H17" s="23">
        <f>IF(AND(SUM(OFFSET(H21,1,0,'Sprint  1'!TaskRows,1))=0),0,SUM(OFFSET(H21,1,0,'Sprint  1'!TaskRows,1)))</f>
        <v>119</v>
      </c>
      <c r="I17" s="23">
        <f>IF(AND(SUM(OFFSET(I21,1,0,'Sprint  1'!TaskRows,1))=0),"",SUM(OFFSET(I21,1,0,'Sprint  1'!TaskRows,1)))</f>
        <v>99</v>
      </c>
      <c r="J17" s="23">
        <f>IF(AND(SUM(OFFSET(J21,1,0,'Sprint  1'!TaskRows,1))=0),"",SUM(OFFSET(J21,1,0,'Sprint  1'!TaskRows,1)))</f>
        <v>82</v>
      </c>
      <c r="K17" s="23">
        <f>IF(AND(SUM(OFFSET(K21,1,0,'Sprint  1'!TaskRows,1))=0),"",SUM(OFFSET(K21,1,0,'Sprint  1'!TaskRows,1)))</f>
        <v>57</v>
      </c>
      <c r="L17" s="23">
        <f>IF(AND(SUM(OFFSET(L21,1,0,'Sprint  1'!TaskRows,1))=0),"",SUM(OFFSET(L21,1,0,'Sprint  1'!TaskRows,1)))</f>
        <v>42</v>
      </c>
      <c r="M17" s="23">
        <f>IF(AND(SUM(OFFSET(M21,1,0,'Sprint  1'!TaskRows,1))=0),"",SUM(OFFSET(M21,1,0,'Sprint  1'!TaskRows,1)))</f>
        <v>22</v>
      </c>
      <c r="N17" s="23">
        <f>IF(AND(SUM(OFFSET(N21,1,0,'Sprint  1'!TaskRows,1))=0),"",SUM(OFFSET(N21,1,0,'Sprint  1'!TaskRows,1)))</f>
        <v>10</v>
      </c>
      <c r="O17" s="23">
        <f>IF(AND(SUM(OFFSET(O21,1,0,'Sprint  1'!TaskRows,1))=0),"",SUM(OFFSET(O21,1,0,'Sprint  1'!TaskRows,1)))</f>
        <v>2</v>
      </c>
      <c r="P17" s="23" t="str">
        <f>IF(AND(SUM(OFFSET(P21,1,0,'Sprint  1'!TaskRows,1))=0),"",SUM(OFFSET(P21,1,0,'Sprint  1'!TaskRows,1)))</f>
        <v/>
      </c>
      <c r="Q17" s="23" t="str">
        <f>IF(AND(SUM(OFFSET(Q21,1,0,'Sprint  1'!TaskRows,1))=0),"",SUM(OFFSET(Q21,1,0,'Sprint  1'!TaskRows,1)))</f>
        <v/>
      </c>
      <c r="R17" s="23" t="str">
        <f>IF(AND(SUM(OFFSET(R21,1,0,'Sprint  1'!TaskRows,1))=0),"",SUM(OFFSET(R21,1,0,'Sprint  1'!TaskRows,1)))</f>
        <v/>
      </c>
      <c r="S17" s="23" t="str">
        <f>IF(AND(SUM(OFFSET(S21,1,0,'Sprint  1'!TaskRows,1))=0),"",SUM(OFFSET(S21,1,0,'Sprint  1'!TaskRows,1)))</f>
        <v/>
      </c>
      <c r="T17" s="23" t="str">
        <f>IF(AND(SUM(OFFSET(T21,1,0,'Sprint  1'!TaskRows,1))=0),"",SUM(OFFSET(T21,1,0,'Sprint  1'!TaskRows,1)))</f>
        <v/>
      </c>
      <c r="U17" s="23" t="str">
        <f>IF(AND(SUM(OFFSET(U21,1,0,'Sprint  1'!TaskRows,1))=0),"",SUM(OFFSET(U21,1,0,'Sprint  1'!TaskRows,1)))</f>
        <v/>
      </c>
      <c r="V17" s="23" t="str">
        <f>IF(AND(SUM(OFFSET(V21,1,0,'Sprint  1'!TaskRows,1))=0),"",SUM(OFFSET(V21,1,0,'Sprint  1'!TaskRows,1)))</f>
        <v/>
      </c>
      <c r="W17" s="23" t="str">
        <f>IF(AND(SUM(OFFSET(W21,1,0,'Sprint  1'!TaskRows,1))=0),"",SUM(OFFSET(W21,1,0,'Sprint  1'!TaskRows,1)))</f>
        <v/>
      </c>
      <c r="X17" s="23" t="str">
        <f>IF(AND(SUM(OFFSET(X21,1,0,'Sprint  1'!TaskRows,1))=0),"",SUM(OFFSET(X21,1,0,'Sprint  1'!TaskRows,1)))</f>
        <v/>
      </c>
      <c r="Y17" s="23" t="str">
        <f>IF(AND(SUM(OFFSET(Y21,1,0,'Sprint  1'!TaskRows,1))=0),"",SUM(OFFSET(Y21,1,0,'Sprint  1'!TaskRows,1)))</f>
        <v/>
      </c>
      <c r="Z17" s="23" t="str">
        <f>IF(AND(SUM(OFFSET(Z21,1,0,'Sprint  1'!TaskRows,1))=0),"",SUM(OFFSET(Z21,1,0,'Sprint  1'!TaskRows,1)))</f>
        <v/>
      </c>
      <c r="AA17" s="23" t="str">
        <f>IF(AND(SUM(OFFSET(AA21,1,0,'Sprint  1'!TaskRows,1))=0),"",SUM(OFFSET(AA21,1,0,'Sprint  1'!TaskRows,1)))</f>
        <v/>
      </c>
      <c r="AB17" s="23" t="str">
        <f>IF(AND(SUM(OFFSET(AB21,1,0,'Sprint  1'!TaskRows,1))=0),"",SUM(OFFSET(AB21,1,0,'Sprint  1'!TaskRows,1)))</f>
        <v/>
      </c>
      <c r="AC17" s="23" t="str">
        <f>IF(AND(SUM(OFFSET(AC21,1,0,'Sprint  1'!TaskRows,1))=0),"",SUM(OFFSET(AC21,1,0,'Sprint  1'!TaskRows,1)))</f>
        <v/>
      </c>
      <c r="AD17" s="23" t="str">
        <f>IF(AND(SUM(OFFSET(AD21,1,0,'Sprint  1'!TaskRows,1))=0),"",SUM(OFFSET(AD21,1,0,'Sprint  1'!TaskRows,1)))</f>
        <v/>
      </c>
      <c r="AE17" s="23" t="str">
        <f>IF(AND(SUM(OFFSET(AE21,1,0,'Sprint  1'!TaskRows,1))=0),"",SUM(OFFSET(AE21,1,0,'Sprint  1'!TaskRows,1)))</f>
        <v/>
      </c>
      <c r="AF17" s="23" t="str">
        <f>IF(AND(SUM(OFFSET(AF21,1,0,'Sprint  1'!TaskRows,1))=0),"",SUM(OFFSET(AF21,1,0,'Sprint  1'!TaskRows,1)))</f>
        <v/>
      </c>
    </row>
    <row r="18" ht="12.75" hidden="1" customHeight="1">
      <c r="C18" s="20" t="s">
        <v>11</v>
      </c>
      <c r="D18" s="1">
        <f>IF(COUNTA(C22:C209)=0,1,COUNTA(C22:C209))</f>
        <v>11</v>
      </c>
      <c r="E18" s="20" t="s">
        <v>12</v>
      </c>
      <c r="F18" s="1">
        <f>IF(COUNTIF(H17:AF17,"&gt;0")=0,1,COUNTIF(H17:AF17,"&gt;0"))</f>
        <v>8</v>
      </c>
      <c r="G18" s="1"/>
      <c r="H18" s="1">
        <f>IF(H21="","",$G17-$G17/($D16-1)*(H21-1))</f>
        <v>157</v>
      </c>
      <c r="I18" s="1">
        <f>IF(I21="","",'Sprint  1'!TotalEffort-'Sprint  1'!TotalEffort/('Sprint  1'!ImplementationDays)*(I21-1))</f>
        <v>155.6465517</v>
      </c>
      <c r="J18" s="1">
        <f>IF(J21="","",'Sprint  1'!TotalEffort-'Sprint  1'!TotalEffort/('Sprint  1'!ImplementationDays)*(J21-1))</f>
        <v>154.2931034</v>
      </c>
      <c r="K18" s="1">
        <f>IF(K21="","",'Sprint  1'!TotalEffort-'Sprint  1'!TotalEffort/('Sprint  1'!ImplementationDays)*(K21-1))</f>
        <v>152.9396552</v>
      </c>
      <c r="L18" s="1">
        <f>IF(L21="","",'Sprint  1'!TotalEffort-'Sprint  1'!TotalEffort/('Sprint  1'!ImplementationDays)*(L21-1))</f>
        <v>151.5862069</v>
      </c>
      <c r="M18" s="1">
        <f>IF(M21="","",'Sprint  1'!TotalEffort-'Sprint  1'!TotalEffort/('Sprint  1'!ImplementationDays)*(M21-1))</f>
        <v>150.2327586</v>
      </c>
      <c r="N18" s="1">
        <f>IF(N21="","",'Sprint  1'!TotalEffort-'Sprint  1'!TotalEffort/('Sprint  1'!ImplementationDays)*(N21-1))</f>
        <v>148.8793103</v>
      </c>
      <c r="O18" s="1">
        <f>IF(O21="","",'Sprint  1'!TotalEffort-'Sprint  1'!TotalEffort/('Sprint  1'!ImplementationDays)*(O21-1))</f>
        <v>147.5258621</v>
      </c>
      <c r="P18" s="1">
        <f>IF(P21="","",'Sprint  1'!TotalEffort-'Sprint  1'!TotalEffort/('Sprint  1'!ImplementationDays)*(P21-1))</f>
        <v>146.1724138</v>
      </c>
      <c r="Q18" s="1">
        <f>IF(Q21="","",'Sprint  1'!TotalEffort-'Sprint  1'!TotalEffort/('Sprint  1'!ImplementationDays)*(Q21-1))</f>
        <v>144.8189655</v>
      </c>
      <c r="R18" s="1" t="str">
        <f>IF(R21="","",'Sprint  1'!TotalEffort-'Sprint  1'!TotalEffort/('Sprint  1'!ImplementationDays)*(R21-1))</f>
        <v/>
      </c>
      <c r="S18" s="1" t="str">
        <f>IF(S21="","",'Sprint  1'!TotalEffort-'Sprint  1'!TotalEffort/('Sprint  1'!ImplementationDays)*(S21-1))</f>
        <v/>
      </c>
      <c r="T18" s="1" t="str">
        <f>IF(T21="","",'Sprint  1'!TotalEffort-'Sprint  1'!TotalEffort/('Sprint  1'!ImplementationDays)*(T21-1))</f>
        <v/>
      </c>
      <c r="U18" s="1" t="str">
        <f>IF(U21="","",'Sprint  1'!TotalEffort-'Sprint  1'!TotalEffort/('Sprint  1'!ImplementationDays)*(U21-1))</f>
        <v/>
      </c>
      <c r="V18" s="1" t="str">
        <f>IF(V21="","",'Sprint  1'!TotalEffort-'Sprint  1'!TotalEffort/('Sprint  1'!ImplementationDays)*(V21-1))</f>
        <v/>
      </c>
      <c r="W18" s="1" t="str">
        <f>IF(W21="","",'Sprint  1'!TotalEffort-'Sprint  1'!TotalEffort/('Sprint  1'!ImplementationDays)*(W21-1))</f>
        <v/>
      </c>
      <c r="X18" s="1" t="str">
        <f>IF(X21="","",'Sprint  1'!TotalEffort-'Sprint  1'!TotalEffort/('Sprint  1'!ImplementationDays)*(X21-1))</f>
        <v/>
      </c>
      <c r="Y18" s="1" t="str">
        <f>IF(Y21="","",'Sprint  1'!TotalEffort-'Sprint  1'!TotalEffort/('Sprint  1'!ImplementationDays)*(Y21-1))</f>
        <v/>
      </c>
      <c r="Z18" s="1" t="str">
        <f>IF(Z21="","",'Sprint  1'!TotalEffort-'Sprint  1'!TotalEffort/('Sprint  1'!ImplementationDays)*(Z21-1))</f>
        <v/>
      </c>
      <c r="AA18" s="1" t="str">
        <f>IF(AA21="","",'Sprint  1'!TotalEffort-'Sprint  1'!TotalEffort/('Sprint  1'!ImplementationDays)*(AA21-1))</f>
        <v/>
      </c>
      <c r="AB18" s="1" t="str">
        <f>IF(AB21="","",'Sprint  1'!TotalEffort-'Sprint  1'!TotalEffort/('Sprint  1'!ImplementationDays)*(AB21-1))</f>
        <v/>
      </c>
      <c r="AC18" s="1" t="str">
        <f>IF(AC21="","",'Sprint  1'!TotalEffort-'Sprint  1'!TotalEffort/('Sprint  1'!ImplementationDays)*(AC21-1))</f>
        <v/>
      </c>
      <c r="AD18" s="1" t="str">
        <f>IF(AD21="","",'Sprint  1'!TotalEffort-'Sprint  1'!TotalEffort/('Sprint  1'!ImplementationDays)*(AD21-1))</f>
        <v/>
      </c>
      <c r="AE18" s="1" t="str">
        <f>IF(AE21="","",'Sprint  1'!TotalEffort-'Sprint  1'!TotalEffort/('Sprint  1'!ImplementationDays)*(AE21-1))</f>
        <v/>
      </c>
      <c r="AF18" s="1" t="str">
        <f>IF(AF21="","",'Sprint  1'!TotalEffort-'Sprint  1'!TotalEffort/('Sprint  1'!ImplementationDays)*(AF21-1))</f>
        <v/>
      </c>
    </row>
    <row r="19" ht="12.75" hidden="1" customHeight="1">
      <c r="C19" s="24" t="s">
        <v>13</v>
      </c>
      <c r="E19" s="20" t="s">
        <v>14</v>
      </c>
      <c r="F19" s="1"/>
      <c r="G19" s="1"/>
      <c r="H19" s="1" t="str">
        <f t="array" ref="H19">IF(TREND(OFFSET($H17,0,#REF!-#REF!,1,#REF!),OFFSET($H20,0,#REF!-#REF!,1,#REF!),H20)&lt;0,"",TREND(OFFSET($H17,0,#REF!-#REF!,1,#REF!),OFFSET($H20,0,#REF!-#REF!,1,#REF!),H20))</f>
        <v>#REF!</v>
      </c>
      <c r="I19" s="1" t="str">
        <f t="array" ref="I19">IF(TREND(OFFSET($H17,0,#REF!-#REF!,1,#REF!),OFFSET($H20,0,#REF!-#REF!,1,#REF!),I20)&lt;0,"",TREND(OFFSET($H17,0,#REF!-#REF!,1,#REF!),OFFSET($H20,0,#REF!-#REF!,1,#REF!),I20))</f>
        <v>#REF!</v>
      </c>
      <c r="J19" s="1" t="str">
        <f t="array" ref="J19">IF(TREND(OFFSET($H17,0,#REF!-#REF!,1,#REF!),OFFSET($H20,0,#REF!-#REF!,1,#REF!),J20)&lt;0,"",TREND(OFFSET($H17,0,#REF!-#REF!,1,#REF!),OFFSET($H20,0,#REF!-#REF!,1,#REF!),J20))</f>
        <v>#REF!</v>
      </c>
      <c r="K19" s="1" t="str">
        <f t="array" ref="K19">IF(TREND(OFFSET($H17,0,#REF!-#REF!,1,#REF!),OFFSET($H20,0,#REF!-#REF!,1,#REF!),K20)&lt;0,"",TREND(OFFSET($H17,0,#REF!-#REF!,1,#REF!),OFFSET($H20,0,#REF!-#REF!,1,#REF!),K20))</f>
        <v>#REF!</v>
      </c>
      <c r="L19" s="1" t="str">
        <f t="array" ref="L19">IF(TREND(OFFSET($H17,0,#REF!-#REF!,1,#REF!),OFFSET($H20,0,#REF!-#REF!,1,#REF!),L20)&lt;0,"",TREND(OFFSET($H17,0,#REF!-#REF!,1,#REF!),OFFSET($H20,0,#REF!-#REF!,1,#REF!),L20))</f>
        <v>#REF!</v>
      </c>
      <c r="M19" s="1" t="str">
        <f t="array" ref="M19">IF(TREND(OFFSET($H17,0,#REF!-#REF!,1,#REF!),OFFSET($H20,0,#REF!-#REF!,1,#REF!),M20)&lt;0,"",TREND(OFFSET($H17,0,#REF!-#REF!,1,#REF!),OFFSET($H20,0,#REF!-#REF!,1,#REF!),M20))</f>
        <v>#REF!</v>
      </c>
      <c r="N19" s="1" t="str">
        <f t="array" ref="N19">IF(TREND(OFFSET($H17,0,#REF!-#REF!,1,#REF!),OFFSET($H20,0,#REF!-#REF!,1,#REF!),N20)&lt;0,"",TREND(OFFSET($H17,0,#REF!-#REF!,1,#REF!),OFFSET($H20,0,#REF!-#REF!,1,#REF!),N20))</f>
        <v>#REF!</v>
      </c>
      <c r="O19" s="1" t="str">
        <f t="array" ref="O19">IF(TREND(OFFSET($H17,0,#REF!-#REF!,1,#REF!),OFFSET($H20,0,#REF!-#REF!,1,#REF!),O20)&lt;0,"",TREND(OFFSET($H17,0,#REF!-#REF!,1,#REF!),OFFSET($H20,0,#REF!-#REF!,1,#REF!),O20))</f>
        <v>#REF!</v>
      </c>
      <c r="P19" s="1" t="str">
        <f t="array" ref="P19">IF(TREND(OFFSET($H17,0,#REF!-#REF!,1,#REF!),OFFSET($H20,0,#REF!-#REF!,1,#REF!),P20)&lt;0,"",TREND(OFFSET($H17,0,#REF!-#REF!,1,#REF!),OFFSET($H20,0,#REF!-#REF!,1,#REF!),P20))</f>
        <v>#REF!</v>
      </c>
      <c r="Q19" s="1" t="str">
        <f t="array" ref="Q19">IF(TREND(OFFSET($H17,0,#REF!-#REF!,1,#REF!),OFFSET($H20,0,#REF!-#REF!,1,#REF!),Q20)&lt;0,"",TREND(OFFSET($H17,0,#REF!-#REF!,1,#REF!),OFFSET($H20,0,#REF!-#REF!,1,#REF!),Q20))</f>
        <v>#REF!</v>
      </c>
      <c r="R19" s="1" t="str">
        <f t="array" ref="R19">IF(TREND(OFFSET($H17,0,#REF!-#REF!,1,#REF!),OFFSET($H20,0,#REF!-#REF!,1,#REF!),R20)&lt;0,"",TREND(OFFSET($H17,0,#REF!-#REF!,1,#REF!),OFFSET($H20,0,#REF!-#REF!,1,#REF!),R20))</f>
        <v>#REF!</v>
      </c>
      <c r="S19" s="1" t="str">
        <f t="array" ref="S19">IF(TREND(OFFSET($H17,0,#REF!-#REF!,1,#REF!),OFFSET($H20,0,#REF!-#REF!,1,#REF!),S20)&lt;0,"",TREND(OFFSET($H17,0,#REF!-#REF!,1,#REF!),OFFSET($H20,0,#REF!-#REF!,1,#REF!),S20))</f>
        <v>#REF!</v>
      </c>
      <c r="T19" s="1" t="str">
        <f t="array" ref="T19">IF(TREND(OFFSET($H17,0,#REF!-#REF!,1,#REF!),OFFSET($H20,0,#REF!-#REF!,1,#REF!),T20)&lt;0,"",TREND(OFFSET($H17,0,#REF!-#REF!,1,#REF!),OFFSET($H20,0,#REF!-#REF!,1,#REF!),T20))</f>
        <v>#REF!</v>
      </c>
      <c r="U19" s="1" t="str">
        <f t="array" ref="U19">IF(TREND(OFFSET($H17,0,#REF!-#REF!,1,#REF!),OFFSET($H20,0,#REF!-#REF!,1,#REF!),U20)&lt;0,"",TREND(OFFSET($H17,0,#REF!-#REF!,1,#REF!),OFFSET($H20,0,#REF!-#REF!,1,#REF!),U20))</f>
        <v>#REF!</v>
      </c>
      <c r="V19" s="1" t="str">
        <f t="array" ref="V19">IF(TREND(OFFSET($H17,0,#REF!-#REF!,1,#REF!),OFFSET($H20,0,#REF!-#REF!,1,#REF!),V20)&lt;0,"",TREND(OFFSET($H17,0,#REF!-#REF!,1,#REF!),OFFSET($H20,0,#REF!-#REF!,1,#REF!),V20))</f>
        <v>#REF!</v>
      </c>
      <c r="W19" s="1" t="str">
        <f t="array" ref="W19">IF(TREND(OFFSET($H17,0,#REF!-#REF!,1,#REF!),OFFSET($H20,0,#REF!-#REF!,1,#REF!),W20)&lt;0,"",TREND(OFFSET($H17,0,#REF!-#REF!,1,#REF!),OFFSET($H20,0,#REF!-#REF!,1,#REF!),W20))</f>
        <v>#REF!</v>
      </c>
      <c r="X19" s="1" t="str">
        <f t="array" ref="X19">IF(TREND(OFFSET($H17,0,#REF!-#REF!,1,#REF!),OFFSET($H20,0,#REF!-#REF!,1,#REF!),X20)&lt;0,"",TREND(OFFSET($H17,0,#REF!-#REF!,1,#REF!),OFFSET($H20,0,#REF!-#REF!,1,#REF!),X20))</f>
        <v>#REF!</v>
      </c>
      <c r="Y19" s="1" t="str">
        <f t="array" ref="Y19">IF(TREND(OFFSET($H17,0,#REF!-#REF!,1,#REF!),OFFSET($H20,0,#REF!-#REF!,1,#REF!),Y20)&lt;0,"",TREND(OFFSET($H17,0,#REF!-#REF!,1,#REF!),OFFSET($H20,0,#REF!-#REF!,1,#REF!),Y20))</f>
        <v>#REF!</v>
      </c>
      <c r="Z19" s="1" t="str">
        <f t="array" ref="Z19">IF(TREND(OFFSET($H17,0,#REF!-#REF!,1,#REF!),OFFSET($H20,0,#REF!-#REF!,1,#REF!),Z20)&lt;0,"",TREND(OFFSET($H17,0,#REF!-#REF!,1,#REF!),OFFSET($H20,0,#REF!-#REF!,1,#REF!),Z20))</f>
        <v>#REF!</v>
      </c>
      <c r="AA19" s="1" t="str">
        <f t="array" ref="AA19">IF(TREND(OFFSET($H17,0,#REF!-#REF!,1,#REF!),OFFSET($H20,0,#REF!-#REF!,1,#REF!),AA20)&lt;0,"",TREND(OFFSET($H17,0,#REF!-#REF!,1,#REF!),OFFSET($H20,0,#REF!-#REF!,1,#REF!),AA20))</f>
        <v>#REF!</v>
      </c>
      <c r="AB19" s="1" t="str">
        <f t="array" ref="AB19">IF(TREND(OFFSET($H17,0,#REF!-#REF!,1,#REF!),OFFSET($H20,0,#REF!-#REF!,1,#REF!),AB20)&lt;0,"",TREND(OFFSET($H17,0,#REF!-#REF!,1,#REF!),OFFSET($H20,0,#REF!-#REF!,1,#REF!),AB20))</f>
        <v>#REF!</v>
      </c>
      <c r="AC19" s="1" t="str">
        <f t="array" ref="AC19">IF(TREND(OFFSET($H17,0,#REF!-#REF!,1,#REF!),OFFSET($H20,0,#REF!-#REF!,1,#REF!),AC20)&lt;0,"",TREND(OFFSET($H17,0,#REF!-#REF!,1,#REF!),OFFSET($H20,0,#REF!-#REF!,1,#REF!),AC20))</f>
        <v>#REF!</v>
      </c>
      <c r="AD19" s="1" t="str">
        <f t="array" ref="AD19">IF(TREND(OFFSET($H17,0,#REF!-#REF!,1,#REF!),OFFSET($H20,0,#REF!-#REF!,1,#REF!),AD20)&lt;0,"",TREND(OFFSET($H17,0,#REF!-#REF!,1,#REF!),OFFSET($H20,0,#REF!-#REF!,1,#REF!),AD20))</f>
        <v>#REF!</v>
      </c>
      <c r="AE19" s="1" t="str">
        <f t="array" ref="AE19">IF(TREND(OFFSET($H17,0,#REF!-#REF!,1,#REF!),OFFSET($H20,0,#REF!-#REF!,1,#REF!),AE20)&lt;0,"",TREND(OFFSET($H17,0,#REF!-#REF!,1,#REF!),OFFSET($H20,0,#REF!-#REF!,1,#REF!),AE20))</f>
        <v>#REF!</v>
      </c>
      <c r="AF19" s="1" t="str">
        <f t="array" ref="AF19">IF(TREND(OFFSET($H17,0,#REF!-#REF!,1,#REF!),OFFSET($H20,0,#REF!-#REF!,1,#REF!),AF20)&lt;0,"",TREND(OFFSET($H17,0,#REF!-#REF!,1,#REF!),OFFSET($H20,0,#REF!-#REF!,1,#REF!),AF20))</f>
        <v>#REF!</v>
      </c>
    </row>
    <row r="20" ht="12.75" hidden="1" customHeight="1">
      <c r="C20" s="24" t="s">
        <v>15</v>
      </c>
      <c r="E20" s="20" t="s">
        <v>16</v>
      </c>
      <c r="F20" s="1">
        <f>IF('Sprint  1'!DoneDays&gt;D17,D17,'Sprint  1'!DoneDays)</f>
        <v>8</v>
      </c>
      <c r="G20" s="1"/>
      <c r="H20" s="1">
        <f>IF('Sprint  1'!DoneDays&gt;G20,G20+1,"")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1" t="s">
        <v>17</v>
      </c>
      <c r="C21" s="25" t="s">
        <v>18</v>
      </c>
      <c r="D21" s="25" t="s">
        <v>19</v>
      </c>
      <c r="E21" s="25" t="s">
        <v>20</v>
      </c>
      <c r="F21" s="25" t="s">
        <v>21</v>
      </c>
      <c r="G21" s="25" t="s">
        <v>22</v>
      </c>
      <c r="H21" s="25">
        <v>1.0</v>
      </c>
      <c r="I21" s="25">
        <f t="shared" ref="I21:Q21" si="1">IF($D$16&gt;H21,H21+1,"")</f>
        <v>2</v>
      </c>
      <c r="J21" s="25">
        <f t="shared" si="1"/>
        <v>3</v>
      </c>
      <c r="K21" s="25">
        <f t="shared" si="1"/>
        <v>4</v>
      </c>
      <c r="L21" s="25">
        <f t="shared" si="1"/>
        <v>5</v>
      </c>
      <c r="M21" s="25">
        <f t="shared" si="1"/>
        <v>6</v>
      </c>
      <c r="N21" s="25">
        <f t="shared" si="1"/>
        <v>7</v>
      </c>
      <c r="O21" s="25">
        <f t="shared" si="1"/>
        <v>8</v>
      </c>
      <c r="P21" s="25">
        <f t="shared" si="1"/>
        <v>9</v>
      </c>
      <c r="Q21" s="25">
        <f t="shared" si="1"/>
        <v>10</v>
      </c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</row>
    <row r="22" ht="47.25" customHeight="1">
      <c r="B22" s="26" t="s">
        <v>23</v>
      </c>
      <c r="C22" s="26" t="s">
        <v>24</v>
      </c>
      <c r="D22" s="27" t="s">
        <v>25</v>
      </c>
      <c r="E22" s="28" t="s">
        <v>26</v>
      </c>
      <c r="F22" s="29" t="s">
        <v>27</v>
      </c>
      <c r="G22" s="30">
        <v>20.0</v>
      </c>
      <c r="H22" s="30">
        <v>4.0</v>
      </c>
      <c r="I22" s="30">
        <v>4.0</v>
      </c>
      <c r="J22" s="30">
        <v>4.0</v>
      </c>
      <c r="K22" s="31">
        <v>4.0</v>
      </c>
      <c r="L22" s="30">
        <v>4.0</v>
      </c>
      <c r="M22" s="31">
        <v>0.0</v>
      </c>
      <c r="N22" s="31">
        <v>0.0</v>
      </c>
      <c r="O22" s="31">
        <v>0.0</v>
      </c>
      <c r="P22" s="31">
        <v>0.0</v>
      </c>
      <c r="Q22" s="31">
        <v>0.0</v>
      </c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</row>
    <row r="23" ht="43.5" customHeight="1">
      <c r="B23" s="26" t="s">
        <v>28</v>
      </c>
      <c r="C23" s="32" t="s">
        <v>29</v>
      </c>
      <c r="D23" s="27" t="s">
        <v>25</v>
      </c>
      <c r="E23" s="28" t="s">
        <v>30</v>
      </c>
      <c r="F23" s="33" t="s">
        <v>27</v>
      </c>
      <c r="G23" s="34">
        <v>17.0</v>
      </c>
      <c r="H23" s="34">
        <v>16.0</v>
      </c>
      <c r="I23" s="34">
        <v>14.0</v>
      </c>
      <c r="J23" s="34">
        <v>9.0</v>
      </c>
      <c r="K23" s="34">
        <v>5.0</v>
      </c>
      <c r="L23" s="34">
        <v>3.0</v>
      </c>
      <c r="M23" s="34">
        <v>2.0</v>
      </c>
      <c r="N23" s="34">
        <v>0.0</v>
      </c>
      <c r="O23" s="34">
        <v>0.0</v>
      </c>
      <c r="P23" s="34">
        <v>0.0</v>
      </c>
      <c r="Q23" s="34">
        <v>0.0</v>
      </c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</row>
    <row r="24" ht="30.75" customHeight="1">
      <c r="B24" s="26" t="s">
        <v>31</v>
      </c>
      <c r="C24" s="32" t="s">
        <v>32</v>
      </c>
      <c r="D24" s="27" t="s">
        <v>33</v>
      </c>
      <c r="E24" s="32" t="s">
        <v>34</v>
      </c>
      <c r="F24" s="35" t="s">
        <v>27</v>
      </c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</row>
    <row r="25" ht="30.75" customHeight="1">
      <c r="B25" s="26" t="s">
        <v>35</v>
      </c>
      <c r="C25" s="26" t="s">
        <v>36</v>
      </c>
      <c r="D25" s="27" t="s">
        <v>33</v>
      </c>
      <c r="E25" s="31" t="s">
        <v>37</v>
      </c>
      <c r="F25" s="29" t="s">
        <v>27</v>
      </c>
      <c r="G25" s="31">
        <v>15.0</v>
      </c>
      <c r="H25" s="31">
        <v>14.0</v>
      </c>
      <c r="I25" s="31">
        <v>10.0</v>
      </c>
      <c r="J25" s="31">
        <v>9.0</v>
      </c>
      <c r="K25" s="31">
        <v>5.0</v>
      </c>
      <c r="L25" s="31">
        <v>4.0</v>
      </c>
      <c r="M25" s="31">
        <v>2.0</v>
      </c>
      <c r="N25" s="31">
        <v>1.0</v>
      </c>
      <c r="O25" s="31">
        <v>0.0</v>
      </c>
      <c r="P25" s="31">
        <v>0.0</v>
      </c>
      <c r="Q25" s="31">
        <v>0.0</v>
      </c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</row>
    <row r="26" ht="34.5" customHeight="1">
      <c r="B26" s="26" t="s">
        <v>38</v>
      </c>
      <c r="C26" s="26" t="s">
        <v>39</v>
      </c>
      <c r="D26" s="27" t="s">
        <v>40</v>
      </c>
      <c r="E26" s="31" t="s">
        <v>37</v>
      </c>
      <c r="F26" s="29" t="s">
        <v>27</v>
      </c>
      <c r="G26" s="31">
        <v>15.0</v>
      </c>
      <c r="H26" s="31">
        <v>11.0</v>
      </c>
      <c r="I26" s="31">
        <v>10.0</v>
      </c>
      <c r="J26" s="31">
        <v>8.0</v>
      </c>
      <c r="K26" s="31">
        <v>4.0</v>
      </c>
      <c r="L26" s="31">
        <v>3.0</v>
      </c>
      <c r="M26" s="31">
        <v>2.0</v>
      </c>
      <c r="N26" s="31">
        <v>0.0</v>
      </c>
      <c r="O26" s="31">
        <v>0.0</v>
      </c>
      <c r="P26" s="31">
        <v>0.0</v>
      </c>
      <c r="Q26" s="31">
        <v>0.0</v>
      </c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</row>
    <row r="27" ht="33.0" customHeight="1">
      <c r="B27" s="26" t="s">
        <v>41</v>
      </c>
      <c r="C27" s="26" t="s">
        <v>42</v>
      </c>
      <c r="D27" s="27" t="s">
        <v>43</v>
      </c>
      <c r="E27" s="31" t="s">
        <v>44</v>
      </c>
      <c r="F27" s="29" t="s">
        <v>27</v>
      </c>
      <c r="G27" s="31">
        <v>15.0</v>
      </c>
      <c r="H27" s="31">
        <v>14.0</v>
      </c>
      <c r="I27" s="31">
        <v>10.0</v>
      </c>
      <c r="J27" s="31">
        <v>9.0</v>
      </c>
      <c r="K27" s="31">
        <v>8.0</v>
      </c>
      <c r="L27" s="31">
        <v>6.0</v>
      </c>
      <c r="M27" s="31">
        <v>5.0</v>
      </c>
      <c r="N27" s="31">
        <v>4.0</v>
      </c>
      <c r="O27" s="31">
        <v>1.0</v>
      </c>
      <c r="P27" s="31">
        <v>0.0</v>
      </c>
      <c r="Q27" s="31">
        <v>0.0</v>
      </c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</row>
    <row r="28" ht="30.0" customHeight="1">
      <c r="B28" s="26" t="s">
        <v>45</v>
      </c>
      <c r="C28" s="26" t="s">
        <v>46</v>
      </c>
      <c r="D28" s="27" t="s">
        <v>47</v>
      </c>
      <c r="E28" s="34" t="s">
        <v>48</v>
      </c>
      <c r="F28" s="29" t="s">
        <v>27</v>
      </c>
      <c r="G28" s="31">
        <v>15.0</v>
      </c>
      <c r="H28" s="31">
        <v>11.0</v>
      </c>
      <c r="I28" s="31">
        <v>10.0</v>
      </c>
      <c r="J28" s="31">
        <v>9.0</v>
      </c>
      <c r="K28" s="31">
        <v>8.0</v>
      </c>
      <c r="L28" s="31">
        <v>7.0</v>
      </c>
      <c r="M28" s="31">
        <v>3.0</v>
      </c>
      <c r="N28" s="31">
        <v>2.0</v>
      </c>
      <c r="O28" s="31">
        <v>0.0</v>
      </c>
      <c r="P28" s="31">
        <v>0.0</v>
      </c>
      <c r="Q28" s="31">
        <v>0.0</v>
      </c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</row>
    <row r="29" ht="30.0" customHeight="1">
      <c r="B29" s="26" t="s">
        <v>49</v>
      </c>
      <c r="C29" s="26" t="s">
        <v>50</v>
      </c>
      <c r="D29" s="27" t="s">
        <v>51</v>
      </c>
      <c r="E29" s="31" t="s">
        <v>44</v>
      </c>
      <c r="F29" s="29" t="s">
        <v>27</v>
      </c>
      <c r="G29" s="31">
        <v>15.0</v>
      </c>
      <c r="H29" s="31">
        <v>14.0</v>
      </c>
      <c r="I29" s="31">
        <v>11.0</v>
      </c>
      <c r="J29" s="31">
        <v>10.0</v>
      </c>
      <c r="K29" s="31">
        <v>7.0</v>
      </c>
      <c r="L29" s="31">
        <v>5.0</v>
      </c>
      <c r="M29" s="31">
        <v>2.0</v>
      </c>
      <c r="N29" s="31">
        <v>1.0</v>
      </c>
      <c r="O29" s="31">
        <v>0.0</v>
      </c>
      <c r="P29" s="31">
        <v>0.0</v>
      </c>
      <c r="Q29" s="31">
        <v>0.0</v>
      </c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</row>
    <row r="30" ht="26.25" customHeight="1">
      <c r="B30" s="26" t="s">
        <v>52</v>
      </c>
      <c r="C30" s="26" t="s">
        <v>53</v>
      </c>
      <c r="D30" s="27" t="s">
        <v>54</v>
      </c>
      <c r="E30" s="31" t="s">
        <v>44</v>
      </c>
      <c r="F30" s="29" t="s">
        <v>27</v>
      </c>
      <c r="G30" s="31">
        <v>15.0</v>
      </c>
      <c r="H30" s="31">
        <v>11.0</v>
      </c>
      <c r="I30" s="31">
        <v>10.0</v>
      </c>
      <c r="J30" s="31">
        <v>8.0</v>
      </c>
      <c r="K30" s="31">
        <v>4.0</v>
      </c>
      <c r="L30" s="31">
        <v>3.0</v>
      </c>
      <c r="M30" s="31">
        <v>2.0</v>
      </c>
      <c r="N30" s="31">
        <v>0.0</v>
      </c>
      <c r="O30" s="31">
        <v>0.0</v>
      </c>
      <c r="P30" s="31">
        <v>0.0</v>
      </c>
      <c r="Q30" s="31">
        <v>0.0</v>
      </c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</row>
    <row r="31" ht="27.0" customHeight="1">
      <c r="B31" s="26" t="s">
        <v>55</v>
      </c>
      <c r="C31" s="36" t="s">
        <v>56</v>
      </c>
      <c r="D31" s="37" t="s">
        <v>54</v>
      </c>
      <c r="E31" s="38" t="s">
        <v>44</v>
      </c>
      <c r="F31" s="39" t="s">
        <v>27</v>
      </c>
      <c r="G31" s="38">
        <v>15.0</v>
      </c>
      <c r="H31" s="38">
        <v>14.0</v>
      </c>
      <c r="I31" s="38">
        <v>12.0</v>
      </c>
      <c r="J31" s="38">
        <v>10.0</v>
      </c>
      <c r="K31" s="38">
        <v>8.0</v>
      </c>
      <c r="L31" s="38">
        <v>6.0</v>
      </c>
      <c r="M31" s="38">
        <v>4.0</v>
      </c>
      <c r="N31" s="38">
        <v>2.0</v>
      </c>
      <c r="O31" s="38">
        <v>1.0</v>
      </c>
      <c r="P31" s="38">
        <v>0.0</v>
      </c>
      <c r="Q31" s="38">
        <v>0.0</v>
      </c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</row>
    <row r="32" ht="29.25" customHeight="1">
      <c r="B32" s="26" t="s">
        <v>57</v>
      </c>
      <c r="C32" s="26" t="s">
        <v>58</v>
      </c>
      <c r="D32" s="27" t="s">
        <v>59</v>
      </c>
      <c r="E32" s="31" t="s">
        <v>37</v>
      </c>
      <c r="F32" s="40" t="s">
        <v>27</v>
      </c>
      <c r="G32" s="31">
        <v>15.0</v>
      </c>
      <c r="H32" s="31">
        <v>10.0</v>
      </c>
      <c r="I32" s="31">
        <v>8.0</v>
      </c>
      <c r="J32" s="31">
        <v>6.0</v>
      </c>
      <c r="K32" s="31">
        <v>4.0</v>
      </c>
      <c r="L32" s="31">
        <v>1.0</v>
      </c>
      <c r="M32" s="31">
        <v>0.0</v>
      </c>
      <c r="N32" s="31">
        <v>0.0</v>
      </c>
      <c r="O32" s="31">
        <v>0.0</v>
      </c>
      <c r="P32" s="31">
        <v>0.0</v>
      </c>
      <c r="Q32" s="31">
        <v>0.0</v>
      </c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</row>
    <row r="33" ht="12.75" customHeight="1">
      <c r="D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12.75" customHeight="1">
      <c r="D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ht="12.75" customHeight="1">
      <c r="D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12.75" customHeight="1">
      <c r="D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ht="12.75" customHeight="1">
      <c r="D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2.75" customHeight="1">
      <c r="D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2.75" customHeight="1">
      <c r="D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2.75" customHeight="1">
      <c r="D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2.75" customHeight="1">
      <c r="D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2.75" customHeight="1">
      <c r="D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2.75" customHeight="1">
      <c r="D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2.75" customHeight="1">
      <c r="D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2.75" customHeight="1">
      <c r="D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2.75" customHeight="1">
      <c r="D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2.75" customHeight="1">
      <c r="D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2.75" customHeight="1">
      <c r="D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2.75" customHeight="1">
      <c r="D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2.75" customHeight="1">
      <c r="D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2.75" customHeight="1">
      <c r="D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2.75" customHeight="1">
      <c r="D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2.75" customHeight="1">
      <c r="D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2.75" customHeight="1">
      <c r="D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2.75" customHeight="1">
      <c r="D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D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D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D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D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D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D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2.75" customHeight="1">
      <c r="D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D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D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3">
    <mergeCell ref="D3:H3"/>
    <mergeCell ref="D4:H4"/>
    <mergeCell ref="D5:H5"/>
  </mergeCells>
  <conditionalFormatting sqref="C31">
    <cfRule type="expression" dxfId="0" priority="1" stopIfTrue="1">
      <formula>$F32="En Progreso"</formula>
    </cfRule>
  </conditionalFormatting>
  <conditionalFormatting sqref="C31">
    <cfRule type="expression" dxfId="1" priority="2" stopIfTrue="1">
      <formula>$F32="Terminado"</formula>
    </cfRule>
  </conditionalFormatting>
  <conditionalFormatting sqref="C31">
    <cfRule type="expression" dxfId="0" priority="3" stopIfTrue="1">
      <formula>$F32="Ongoing"</formula>
    </cfRule>
  </conditionalFormatting>
  <conditionalFormatting sqref="C31">
    <cfRule type="expression" dxfId="1" priority="4" stopIfTrue="1">
      <formula>$F32="Done"</formula>
    </cfRule>
  </conditionalFormatting>
  <conditionalFormatting sqref="C31">
    <cfRule type="expression" dxfId="1" priority="5" stopIfTrue="1">
      <formula>$F32="Terminado"</formula>
    </cfRule>
  </conditionalFormatting>
  <conditionalFormatting sqref="C31">
    <cfRule type="expression" dxfId="0" priority="6" stopIfTrue="1">
      <formula>$F32="En Progreso"</formula>
    </cfRule>
  </conditionalFormatting>
  <conditionalFormatting sqref="C31">
    <cfRule type="expression" dxfId="1" priority="7" stopIfTrue="1">
      <formula>$F32="Done"</formula>
    </cfRule>
  </conditionalFormatting>
  <conditionalFormatting sqref="C31">
    <cfRule type="expression" dxfId="0" priority="8" stopIfTrue="1">
      <formula>$F32="Ongoing"</formula>
    </cfRule>
  </conditionalFormatting>
  <conditionalFormatting sqref="C32">
    <cfRule type="expression" dxfId="1" priority="9" stopIfTrue="1">
      <formula>$F31="Terminado"</formula>
    </cfRule>
  </conditionalFormatting>
  <conditionalFormatting sqref="C32">
    <cfRule type="expression" dxfId="0" priority="10" stopIfTrue="1">
      <formula>$F31="En Progreso"</formula>
    </cfRule>
  </conditionalFormatting>
  <conditionalFormatting sqref="C32">
    <cfRule type="expression" dxfId="1" priority="11" stopIfTrue="1">
      <formula>$F31="Done"</formula>
    </cfRule>
  </conditionalFormatting>
  <conditionalFormatting sqref="C32">
    <cfRule type="expression" dxfId="0" priority="12" stopIfTrue="1">
      <formula>$F31="Ongoing"</formula>
    </cfRule>
  </conditionalFormatting>
  <conditionalFormatting sqref="C24">
    <cfRule type="expression" dxfId="1" priority="13" stopIfTrue="1">
      <formula>#REF!="Terminado"</formula>
    </cfRule>
  </conditionalFormatting>
  <conditionalFormatting sqref="C24">
    <cfRule type="expression" dxfId="0" priority="14" stopIfTrue="1">
      <formula>#REF!="En Progreso"</formula>
    </cfRule>
  </conditionalFormatting>
  <conditionalFormatting sqref="B22:B32">
    <cfRule type="expression" dxfId="1" priority="15" stopIfTrue="1">
      <formula>$M22="Terminado"</formula>
    </cfRule>
  </conditionalFormatting>
  <conditionalFormatting sqref="B22:B32">
    <cfRule type="expression" dxfId="0" priority="16" stopIfTrue="1">
      <formula>$M22="En Progreso"</formula>
    </cfRule>
  </conditionalFormatting>
  <conditionalFormatting sqref="B22:B32">
    <cfRule type="expression" dxfId="2" priority="17" stopIfTrue="1">
      <formula>$M22="Eliminado"</formula>
    </cfRule>
  </conditionalFormatting>
  <conditionalFormatting sqref="C24:C30 D24:D32 F24:G32">
    <cfRule type="expression" dxfId="1" priority="18" stopIfTrue="1">
      <formula>$F24="Done"</formula>
    </cfRule>
  </conditionalFormatting>
  <conditionalFormatting sqref="C26:C29">
    <cfRule type="expression" dxfId="1" priority="19" stopIfTrue="1">
      <formula>$F26="Done"</formula>
    </cfRule>
  </conditionalFormatting>
  <conditionalFormatting sqref="C26:C29">
    <cfRule type="expression" dxfId="0" priority="20" stopIfTrue="1">
      <formula>$F26="Ongoing"</formula>
    </cfRule>
  </conditionalFormatting>
  <conditionalFormatting sqref="C26:C29">
    <cfRule type="expression" dxfId="1" priority="21" stopIfTrue="1">
      <formula>$F26="Terminado"</formula>
    </cfRule>
  </conditionalFormatting>
  <conditionalFormatting sqref="C26:C29">
    <cfRule type="expression" dxfId="0" priority="22" stopIfTrue="1">
      <formula>$F26="En Progreso"</formula>
    </cfRule>
  </conditionalFormatting>
  <conditionalFormatting sqref="C22:C30 D22:D32 F22:G32 H22:AF22">
    <cfRule type="expression" dxfId="1" priority="23" stopIfTrue="1">
      <formula>$F22="Terminado"</formula>
    </cfRule>
  </conditionalFormatting>
  <conditionalFormatting sqref="C24:C30 D24:D32 F24:G32">
    <cfRule type="expression" dxfId="0" priority="24" stopIfTrue="1">
      <formula>$F24="Ongoing"</formula>
    </cfRule>
  </conditionalFormatting>
  <conditionalFormatting sqref="E22:E27 E29:E30 E32">
    <cfRule type="expression" dxfId="1" priority="25" stopIfTrue="1">
      <formula>$F23="Terminado"</formula>
    </cfRule>
  </conditionalFormatting>
  <conditionalFormatting sqref="E22:E27 E29:E30 E32">
    <cfRule type="expression" dxfId="0" priority="26" stopIfTrue="1">
      <formula>$F23="En Progreso"</formula>
    </cfRule>
  </conditionalFormatting>
  <conditionalFormatting sqref="E24:E27 E29:E30 E32">
    <cfRule type="expression" dxfId="1" priority="27" stopIfTrue="1">
      <formula>#REF!="Done"</formula>
    </cfRule>
  </conditionalFormatting>
  <conditionalFormatting sqref="E24:E27 E29:E30 E32">
    <cfRule type="expression" dxfId="0" priority="28" stopIfTrue="1">
      <formula>#REF!="Ongoing"</formula>
    </cfRule>
  </conditionalFormatting>
  <conditionalFormatting sqref="E25:E32">
    <cfRule type="expression" dxfId="1" priority="29" stopIfTrue="1">
      <formula>$F26="Terminado"</formula>
    </cfRule>
  </conditionalFormatting>
  <conditionalFormatting sqref="E25:E32">
    <cfRule type="expression" dxfId="0" priority="30" stopIfTrue="1">
      <formula>$F26="En Progreso"</formula>
    </cfRule>
  </conditionalFormatting>
  <conditionalFormatting sqref="E25:E32">
    <cfRule type="expression" dxfId="1" priority="31" stopIfTrue="1">
      <formula>$F26="Done"</formula>
    </cfRule>
  </conditionalFormatting>
  <conditionalFormatting sqref="E25:E32">
    <cfRule type="expression" dxfId="0" priority="32" stopIfTrue="1">
      <formula>$F26="Ongoing"</formula>
    </cfRule>
  </conditionalFormatting>
  <conditionalFormatting sqref="C22:C30 D22:D32 F22:G32 H22:AF22">
    <cfRule type="expression" dxfId="0" priority="33" stopIfTrue="1">
      <formula>$F22="En Progreso"</formula>
    </cfRule>
  </conditionalFormatting>
  <conditionalFormatting sqref="H23:AF32">
    <cfRule type="expression" dxfId="1" priority="34" stopIfTrue="1">
      <formula>$F23="Terminado"</formula>
    </cfRule>
  </conditionalFormatting>
  <conditionalFormatting sqref="H23:AF32">
    <cfRule type="expression" dxfId="0" priority="35" stopIfTrue="1">
      <formula>$F23="En Progreso"</formula>
    </cfRule>
  </conditionalFormatting>
  <conditionalFormatting sqref="K22:AF32">
    <cfRule type="expression" dxfId="1" priority="36" stopIfTrue="1">
      <formula>$F22="Done"</formula>
    </cfRule>
  </conditionalFormatting>
  <conditionalFormatting sqref="K22:AF32">
    <cfRule type="expression" dxfId="0" priority="37" stopIfTrue="1">
      <formula>$F22="Ongoing"</formula>
    </cfRule>
  </conditionalFormatting>
  <dataValidations>
    <dataValidation type="list" allowBlank="1" sqref="F10:F15 F22:F32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9.13"/>
    <col customWidth="1" min="3" max="3" width="50.5"/>
    <col customWidth="1" min="4" max="4" width="10.63"/>
    <col customWidth="1" min="5" max="5" width="29.13"/>
    <col customWidth="1" min="6" max="6" width="10.88"/>
    <col customWidth="1" min="7" max="7" width="9.5"/>
    <col customWidth="1" min="8" max="32" width="4.5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1"/>
      <c r="Y2" s="1"/>
      <c r="Z2" s="1"/>
      <c r="AA2" s="1"/>
      <c r="AB2" s="1"/>
      <c r="AC2" s="1"/>
      <c r="AD2" s="1"/>
      <c r="AE2" s="1"/>
      <c r="AF2" s="1"/>
    </row>
    <row r="3" ht="15.0" customHeight="1">
      <c r="B3" s="6"/>
      <c r="C3" s="7" t="s">
        <v>0</v>
      </c>
      <c r="D3" s="8" t="s">
        <v>1</v>
      </c>
      <c r="E3" s="9"/>
      <c r="F3" s="9"/>
      <c r="G3" s="9"/>
      <c r="H3" s="10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1"/>
      <c r="W3" s="12"/>
      <c r="X3" s="1"/>
      <c r="Y3" s="1"/>
      <c r="Z3" s="1"/>
      <c r="AA3" s="1"/>
      <c r="AB3" s="1"/>
      <c r="AC3" s="1"/>
      <c r="AD3" s="1"/>
      <c r="AE3" s="1"/>
      <c r="AF3" s="1"/>
    </row>
    <row r="4" ht="15.0" customHeight="1">
      <c r="B4" s="6"/>
      <c r="C4" s="7" t="s">
        <v>2</v>
      </c>
      <c r="D4" s="8" t="s">
        <v>3</v>
      </c>
      <c r="E4" s="9"/>
      <c r="F4" s="9"/>
      <c r="G4" s="9"/>
      <c r="H4" s="10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1"/>
      <c r="W4" s="12"/>
      <c r="X4" s="1"/>
      <c r="Y4" s="1"/>
      <c r="Z4" s="1"/>
      <c r="AA4" s="1"/>
      <c r="AB4" s="1"/>
      <c r="AC4" s="1"/>
      <c r="AD4" s="1"/>
      <c r="AE4" s="1"/>
      <c r="AF4" s="1"/>
    </row>
    <row r="5" ht="15.0" customHeight="1">
      <c r="B5" s="6"/>
      <c r="C5" s="7" t="s">
        <v>4</v>
      </c>
      <c r="D5" s="8" t="s">
        <v>3</v>
      </c>
      <c r="E5" s="9"/>
      <c r="F5" s="9"/>
      <c r="G5" s="9"/>
      <c r="H5" s="10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1"/>
      <c r="W5" s="12"/>
      <c r="X5" s="1"/>
      <c r="Y5" s="1"/>
      <c r="Z5" s="1"/>
      <c r="AA5" s="1"/>
      <c r="AB5" s="1"/>
      <c r="AC5" s="1"/>
      <c r="AD5" s="1"/>
      <c r="AE5" s="1"/>
      <c r="AF5" s="1"/>
    </row>
    <row r="6" ht="15.0" customHeight="1">
      <c r="B6" s="13"/>
      <c r="C6" s="14"/>
      <c r="D6" s="15"/>
      <c r="E6" s="15"/>
      <c r="F6" s="15"/>
      <c r="G6" s="15"/>
      <c r="H6" s="15"/>
      <c r="I6" s="1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6"/>
      <c r="W6" s="17"/>
      <c r="X6" s="1"/>
      <c r="Y6" s="1"/>
      <c r="Z6" s="1"/>
      <c r="AA6" s="1"/>
      <c r="AB6" s="1"/>
      <c r="AC6" s="1"/>
      <c r="AD6" s="1"/>
      <c r="AE6" s="1"/>
      <c r="AF6" s="1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7.25" customHeight="1">
      <c r="C8" s="41">
        <v>2.0</v>
      </c>
      <c r="D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1"/>
      <c r="Y8" s="1"/>
      <c r="Z8" s="1"/>
      <c r="AA8" s="1"/>
      <c r="AB8" s="1"/>
      <c r="AC8" s="1"/>
      <c r="AD8" s="1"/>
      <c r="AE8" s="1"/>
      <c r="AF8" s="1"/>
    </row>
    <row r="9" ht="12.75" customHeight="1">
      <c r="D9" s="1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1"/>
      <c r="Y9" s="1"/>
      <c r="Z9" s="1"/>
      <c r="AA9" s="1"/>
      <c r="AB9" s="1"/>
      <c r="AC9" s="1"/>
      <c r="AD9" s="1"/>
      <c r="AE9" s="1"/>
      <c r="AF9" s="1"/>
    </row>
    <row r="10" ht="12.75" customHeight="1">
      <c r="D10" s="1"/>
      <c r="F10" s="2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1"/>
      <c r="C16" s="21" t="s">
        <v>5</v>
      </c>
      <c r="D16" s="1">
        <v>72.0</v>
      </c>
      <c r="E16" s="21"/>
      <c r="F16" s="22"/>
      <c r="G16" s="21" t="s">
        <v>6</v>
      </c>
      <c r="H16" s="21" t="s">
        <v>7</v>
      </c>
      <c r="I16" s="21"/>
      <c r="J16" s="21"/>
      <c r="K16" s="21"/>
      <c r="L16" s="21"/>
      <c r="M16" s="21"/>
      <c r="N16" s="21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</row>
    <row r="17" ht="12.75" customHeight="1">
      <c r="B17" s="21"/>
      <c r="C17" s="21" t="s">
        <v>8</v>
      </c>
      <c r="D17" s="1">
        <v>10.0</v>
      </c>
      <c r="E17" s="21" t="s">
        <v>9</v>
      </c>
      <c r="F17" s="21" t="s">
        <v>10</v>
      </c>
      <c r="G17" s="23">
        <f>SUM(OFFSET(G21,1,0,'Sprint  2'!TaskRows,1))</f>
        <v>195</v>
      </c>
      <c r="H17" s="23">
        <f>IF(AND(SUM(OFFSET(H21,1,0,'Sprint  2'!TaskRows,1))=0),0,SUM(OFFSET(H21,1,0,'Sprint  2'!TaskRows,1)))</f>
        <v>169</v>
      </c>
      <c r="I17" s="23">
        <f>IF(AND(SUM(OFFSET(I21,1,0,'Sprint  2'!TaskRows,1))=0),"",SUM(OFFSET(I21,1,0,'Sprint  2'!TaskRows,1)))</f>
        <v>130</v>
      </c>
      <c r="J17" s="23">
        <f>IF(AND(SUM(OFFSET(J21,1,0,'Sprint  2'!TaskRows,1))=0),"",SUM(OFFSET(J21,1,0,'Sprint  2'!TaskRows,1)))</f>
        <v>91</v>
      </c>
      <c r="K17" s="23">
        <f>IF(AND(SUM(OFFSET(K21,1,0,'Sprint  2'!TaskRows,1))=0),"",SUM(OFFSET(K21,1,0,'Sprint  2'!TaskRows,1)))</f>
        <v>52</v>
      </c>
      <c r="L17" s="23">
        <f>IF(AND(SUM(OFFSET(L21,1,0,'Sprint  2'!TaskRows,1))=0),"",SUM(OFFSET(L21,1,0,'Sprint  2'!TaskRows,1)))</f>
        <v>39</v>
      </c>
      <c r="M17" s="23">
        <f>IF(AND(SUM(OFFSET(M21,1,0,'Sprint  2'!TaskRows,1))=0),"",SUM(OFFSET(M21,1,0,'Sprint  2'!TaskRows,1)))</f>
        <v>26</v>
      </c>
      <c r="N17" s="23" t="str">
        <f>IF(AND(SUM(OFFSET(N21,1,0,'Sprint  2'!TaskRows,1))=0),"",SUM(OFFSET(N21,1,0,'Sprint  2'!TaskRows,1)))</f>
        <v/>
      </c>
      <c r="O17" s="23" t="str">
        <f>IF(AND(SUM(OFFSET(O21,1,0,'Sprint  2'!TaskRows,1))=0),"",SUM(OFFSET(O21,1,0,'Sprint  2'!TaskRows,1)))</f>
        <v/>
      </c>
      <c r="P17" s="23" t="str">
        <f>IF(AND(SUM(OFFSET(P21,1,0,'Sprint  2'!TaskRows,1))=0),"",SUM(OFFSET(P21,1,0,'Sprint  2'!TaskRows,1)))</f>
        <v/>
      </c>
      <c r="Q17" s="23" t="str">
        <f>IF(AND(SUM(OFFSET(Q21,1,0,'Sprint  2'!TaskRows,1))=0),"",SUM(OFFSET(Q21,1,0,'Sprint  2'!TaskRows,1)))</f>
        <v/>
      </c>
      <c r="R17" s="23" t="str">
        <f>IF(AND(SUM(OFFSET(R21,1,0,'Sprint  2'!TaskRows,1))=0),"",SUM(OFFSET(R21,1,0,'Sprint  2'!TaskRows,1)))</f>
        <v/>
      </c>
      <c r="S17" s="23" t="str">
        <f>IF(AND(SUM(OFFSET(S21,1,0,'Sprint  2'!TaskRows,1))=0),"",SUM(OFFSET(S21,1,0,'Sprint  2'!TaskRows,1)))</f>
        <v/>
      </c>
      <c r="T17" s="23" t="str">
        <f>IF(AND(SUM(OFFSET(T21,1,0,'Sprint  2'!TaskRows,1))=0),"",SUM(OFFSET(T21,1,0,'Sprint  2'!TaskRows,1)))</f>
        <v/>
      </c>
      <c r="U17" s="23" t="str">
        <f>IF(AND(SUM(OFFSET(U21,1,0,'Sprint  2'!TaskRows,1))=0),"",SUM(OFFSET(U21,1,0,'Sprint  2'!TaskRows,1)))</f>
        <v/>
      </c>
      <c r="V17" s="23" t="str">
        <f>IF(AND(SUM(OFFSET(V21,1,0,'Sprint  2'!TaskRows,1))=0),"",SUM(OFFSET(V21,1,0,'Sprint  2'!TaskRows,1)))</f>
        <v/>
      </c>
      <c r="W17" s="23" t="str">
        <f>IF(AND(SUM(OFFSET(W21,1,0,'Sprint  2'!TaskRows,1))=0),"",SUM(OFFSET(W21,1,0,'Sprint  2'!TaskRows,1)))</f>
        <v/>
      </c>
      <c r="X17" s="23" t="str">
        <f>IF(AND(SUM(OFFSET(X21,1,0,'Sprint  2'!TaskRows,1))=0),"",SUM(OFFSET(X21,1,0,'Sprint  2'!TaskRows,1)))</f>
        <v/>
      </c>
      <c r="Y17" s="23" t="str">
        <f>IF(AND(SUM(OFFSET(Y21,1,0,'Sprint  2'!TaskRows,1))=0),"",SUM(OFFSET(Y21,1,0,'Sprint  2'!TaskRows,1)))</f>
        <v/>
      </c>
      <c r="Z17" s="23" t="str">
        <f>IF(AND(SUM(OFFSET(Z21,1,0,'Sprint  2'!TaskRows,1))=0),"",SUM(OFFSET(Z21,1,0,'Sprint  2'!TaskRows,1)))</f>
        <v/>
      </c>
      <c r="AA17" s="23" t="str">
        <f>IF(AND(SUM(OFFSET(AA21,1,0,'Sprint  2'!TaskRows,1))=0),"",SUM(OFFSET(AA21,1,0,'Sprint  2'!TaskRows,1)))</f>
        <v/>
      </c>
      <c r="AB17" s="23" t="str">
        <f>IF(AND(SUM(OFFSET(AB21,1,0,'Sprint  2'!TaskRows,1))=0),"",SUM(OFFSET(AB21,1,0,'Sprint  2'!TaskRows,1)))</f>
        <v/>
      </c>
      <c r="AC17" s="23" t="str">
        <f>IF(AND(SUM(OFFSET(AC21,1,0,'Sprint  2'!TaskRows,1))=0),"",SUM(OFFSET(AC21,1,0,'Sprint  2'!TaskRows,1)))</f>
        <v/>
      </c>
      <c r="AD17" s="23" t="str">
        <f>IF(AND(SUM(OFFSET(AD21,1,0,'Sprint  2'!TaskRows,1))=0),"",SUM(OFFSET(AD21,1,0,'Sprint  2'!TaskRows,1)))</f>
        <v/>
      </c>
      <c r="AE17" s="23" t="str">
        <f>IF(AND(SUM(OFFSET(AE21,1,0,'Sprint  2'!TaskRows,1))=0),"",SUM(OFFSET(AE21,1,0,'Sprint  2'!TaskRows,1)))</f>
        <v/>
      </c>
      <c r="AF17" s="23" t="str">
        <f>IF(AND(SUM(OFFSET(AF21,1,0,'Sprint  2'!TaskRows,1))=0),"",SUM(OFFSET(AF21,1,0,'Sprint  2'!TaskRows,1)))</f>
        <v/>
      </c>
    </row>
    <row r="18" ht="12.75" hidden="1" customHeight="1">
      <c r="C18" s="20" t="s">
        <v>11</v>
      </c>
      <c r="D18" s="1">
        <f>IF(COUNTA(C22:C208)=0,1,COUNTA(C22:C208))</f>
        <v>13</v>
      </c>
      <c r="E18" s="20" t="s">
        <v>12</v>
      </c>
      <c r="F18" s="1">
        <f>IF(COUNTIF(H17:AF17,"&gt;0")=0,1,COUNTIF(H17:AF17,"&gt;0"))</f>
        <v>6</v>
      </c>
      <c r="G18" s="1"/>
      <c r="H18" s="1">
        <f>IF(H21="","",$G17-$G17/($D16-1)*(H21-1))</f>
        <v>195</v>
      </c>
      <c r="I18" s="1">
        <f>IF(I21="","",'Sprint  2'!TotalEffort-'Sprint  2'!TotalEffort/('Sprint  2'!ImplementationDays)*(I21-1))</f>
        <v>192.2916667</v>
      </c>
      <c r="J18" s="1">
        <f>IF(J21="","",'Sprint  2'!TotalEffort-'Sprint  2'!TotalEffort/('Sprint  2'!ImplementationDays)*(J21-1))</f>
        <v>189.5833333</v>
      </c>
      <c r="K18" s="1">
        <f>IF(K21="","",'Sprint  2'!TotalEffort-'Sprint  2'!TotalEffort/('Sprint  2'!ImplementationDays)*(K21-1))</f>
        <v>186.875</v>
      </c>
      <c r="L18" s="1">
        <f>IF(L21="","",'Sprint  2'!TotalEffort-'Sprint  2'!TotalEffort/('Sprint  2'!ImplementationDays)*(L21-1))</f>
        <v>184.1666667</v>
      </c>
      <c r="M18" s="1">
        <f>IF(M21="","",'Sprint  2'!TotalEffort-'Sprint  2'!TotalEffort/('Sprint  2'!ImplementationDays)*(M21-1))</f>
        <v>181.4583333</v>
      </c>
      <c r="N18" s="1">
        <f>IF(N21="","",'Sprint  2'!TotalEffort-'Sprint  2'!TotalEffort/('Sprint  2'!ImplementationDays)*(N21-1))</f>
        <v>178.75</v>
      </c>
      <c r="O18" s="1">
        <f>IF(O21="","",'Sprint  2'!TotalEffort-'Sprint  2'!TotalEffort/('Sprint  2'!ImplementationDays)*(O21-1))</f>
        <v>176.0416667</v>
      </c>
      <c r="P18" s="1">
        <f>IF(P21="","",'Sprint  2'!TotalEffort-'Sprint  2'!TotalEffort/('Sprint  2'!ImplementationDays)*(P21-1))</f>
        <v>173.3333333</v>
      </c>
      <c r="Q18" s="1">
        <f>IF(Q21="","",'Sprint  2'!TotalEffort-'Sprint  2'!TotalEffort/('Sprint  2'!ImplementationDays)*(Q21-1))</f>
        <v>170.625</v>
      </c>
      <c r="R18" s="1" t="str">
        <f>IF(R21="","",'Sprint  2'!TotalEffort-'Sprint  2'!TotalEffort/('Sprint  2'!ImplementationDays)*(R21-1))</f>
        <v/>
      </c>
      <c r="S18" s="1" t="str">
        <f>IF(S21="","",'Sprint  2'!TotalEffort-'Sprint  2'!TotalEffort/('Sprint  2'!ImplementationDays)*(S21-1))</f>
        <v/>
      </c>
      <c r="T18" s="1" t="str">
        <f>IF(T21="","",'Sprint  2'!TotalEffort-'Sprint  2'!TotalEffort/('Sprint  2'!ImplementationDays)*(T21-1))</f>
        <v/>
      </c>
      <c r="U18" s="1" t="str">
        <f>IF(U21="","",'Sprint  2'!TotalEffort-'Sprint  2'!TotalEffort/('Sprint  2'!ImplementationDays)*(U21-1))</f>
        <v/>
      </c>
      <c r="V18" s="1" t="str">
        <f>IF(V21="","",'Sprint  2'!TotalEffort-'Sprint  2'!TotalEffort/('Sprint  2'!ImplementationDays)*(V21-1))</f>
        <v/>
      </c>
      <c r="W18" s="1" t="str">
        <f>IF(W21="","",'Sprint  2'!TotalEffort-'Sprint  2'!TotalEffort/('Sprint  2'!ImplementationDays)*(W21-1))</f>
        <v/>
      </c>
      <c r="X18" s="1" t="str">
        <f>IF(X21="","",'Sprint  2'!TotalEffort-'Sprint  2'!TotalEffort/('Sprint  2'!ImplementationDays)*(X21-1))</f>
        <v/>
      </c>
      <c r="Y18" s="1" t="str">
        <f>IF(Y21="","",'Sprint  2'!TotalEffort-'Sprint  2'!TotalEffort/('Sprint  2'!ImplementationDays)*(Y21-1))</f>
        <v/>
      </c>
      <c r="Z18" s="1" t="str">
        <f>IF(Z21="","",'Sprint  2'!TotalEffort-'Sprint  2'!TotalEffort/('Sprint  2'!ImplementationDays)*(Z21-1))</f>
        <v/>
      </c>
      <c r="AA18" s="1" t="str">
        <f>IF(AA21="","",'Sprint  2'!TotalEffort-'Sprint  2'!TotalEffort/('Sprint  2'!ImplementationDays)*(AA21-1))</f>
        <v/>
      </c>
      <c r="AB18" s="1" t="str">
        <f>IF(AB21="","",'Sprint  2'!TotalEffort-'Sprint  2'!TotalEffort/('Sprint  2'!ImplementationDays)*(AB21-1))</f>
        <v/>
      </c>
      <c r="AC18" s="1" t="str">
        <f>IF(AC21="","",'Sprint  2'!TotalEffort-'Sprint  2'!TotalEffort/('Sprint  2'!ImplementationDays)*(AC21-1))</f>
        <v/>
      </c>
      <c r="AD18" s="1" t="str">
        <f>IF(AD21="","",'Sprint  2'!TotalEffort-'Sprint  2'!TotalEffort/('Sprint  2'!ImplementationDays)*(AD21-1))</f>
        <v/>
      </c>
      <c r="AE18" s="1" t="str">
        <f>IF(AE21="","",'Sprint  2'!TotalEffort-'Sprint  2'!TotalEffort/('Sprint  2'!ImplementationDays)*(AE21-1))</f>
        <v/>
      </c>
      <c r="AF18" s="1" t="str">
        <f>IF(AF21="","",'Sprint  2'!TotalEffort-'Sprint  2'!TotalEffort/('Sprint  2'!ImplementationDays)*(AF21-1))</f>
        <v/>
      </c>
    </row>
    <row r="19" ht="12.75" hidden="1" customHeight="1">
      <c r="C19" s="24" t="s">
        <v>13</v>
      </c>
      <c r="E19" s="20" t="s">
        <v>14</v>
      </c>
      <c r="F19" s="1"/>
      <c r="G19" s="1"/>
      <c r="H19" s="1" t="str">
        <f t="array" ref="H19">IF(TREND(OFFSET($H17,0,#REF!-#REF!,1,#REF!),OFFSET($H20,0,#REF!-#REF!,1,#REF!),H20)&lt;0,"",TREND(OFFSET($H17,0,#REF!-#REF!,1,#REF!),OFFSET($H20,0,#REF!-#REF!,1,#REF!),H20))</f>
        <v>#REF!</v>
      </c>
      <c r="I19" s="1" t="str">
        <f t="array" ref="I19">IF(TREND(OFFSET($H17,0,#REF!-#REF!,1,#REF!),OFFSET($H20,0,#REF!-#REF!,1,#REF!),I20)&lt;0,"",TREND(OFFSET($H17,0,#REF!-#REF!,1,#REF!),OFFSET($H20,0,#REF!-#REF!,1,#REF!),I20))</f>
        <v>#REF!</v>
      </c>
      <c r="J19" s="1" t="str">
        <f t="array" ref="J19">IF(TREND(OFFSET($H17,0,#REF!-#REF!,1,#REF!),OFFSET($H20,0,#REF!-#REF!,1,#REF!),J20)&lt;0,"",TREND(OFFSET($H17,0,#REF!-#REF!,1,#REF!),OFFSET($H20,0,#REF!-#REF!,1,#REF!),J20))</f>
        <v>#REF!</v>
      </c>
      <c r="K19" s="1" t="str">
        <f t="array" ref="K19">IF(TREND(OFFSET($H17,0,#REF!-#REF!,1,#REF!),OFFSET($H20,0,#REF!-#REF!,1,#REF!),K20)&lt;0,"",TREND(OFFSET($H17,0,#REF!-#REF!,1,#REF!),OFFSET($H20,0,#REF!-#REF!,1,#REF!),K20))</f>
        <v>#REF!</v>
      </c>
      <c r="L19" s="1" t="str">
        <f t="array" ref="L19">IF(TREND(OFFSET($H17,0,#REF!-#REF!,1,#REF!),OFFSET($H20,0,#REF!-#REF!,1,#REF!),L20)&lt;0,"",TREND(OFFSET($H17,0,#REF!-#REF!,1,#REF!),OFFSET($H20,0,#REF!-#REF!,1,#REF!),L20))</f>
        <v>#REF!</v>
      </c>
      <c r="M19" s="1" t="str">
        <f t="array" ref="M19">IF(TREND(OFFSET($H17,0,#REF!-#REF!,1,#REF!),OFFSET($H20,0,#REF!-#REF!,1,#REF!),M20)&lt;0,"",TREND(OFFSET($H17,0,#REF!-#REF!,1,#REF!),OFFSET($H20,0,#REF!-#REF!,1,#REF!),M20))</f>
        <v>#REF!</v>
      </c>
      <c r="N19" s="1" t="str">
        <f t="array" ref="N19">IF(TREND(OFFSET($H17,0,#REF!-#REF!,1,#REF!),OFFSET($H20,0,#REF!-#REF!,1,#REF!),N20)&lt;0,"",TREND(OFFSET($H17,0,#REF!-#REF!,1,#REF!),OFFSET($H20,0,#REF!-#REF!,1,#REF!),N20))</f>
        <v>#REF!</v>
      </c>
      <c r="O19" s="1" t="str">
        <f t="array" ref="O19">IF(TREND(OFFSET($H17,0,#REF!-#REF!,1,#REF!),OFFSET($H20,0,#REF!-#REF!,1,#REF!),O20)&lt;0,"",TREND(OFFSET($H17,0,#REF!-#REF!,1,#REF!),OFFSET($H20,0,#REF!-#REF!,1,#REF!),O20))</f>
        <v>#REF!</v>
      </c>
      <c r="P19" s="1" t="str">
        <f t="array" ref="P19">IF(TREND(OFFSET($H17,0,#REF!-#REF!,1,#REF!),OFFSET($H20,0,#REF!-#REF!,1,#REF!),P20)&lt;0,"",TREND(OFFSET($H17,0,#REF!-#REF!,1,#REF!),OFFSET($H20,0,#REF!-#REF!,1,#REF!),P20))</f>
        <v>#REF!</v>
      </c>
      <c r="Q19" s="1" t="str">
        <f t="array" ref="Q19">IF(TREND(OFFSET($H17,0,#REF!-#REF!,1,#REF!),OFFSET($H20,0,#REF!-#REF!,1,#REF!),Q20)&lt;0,"",TREND(OFFSET($H17,0,#REF!-#REF!,1,#REF!),OFFSET($H20,0,#REF!-#REF!,1,#REF!),Q20))</f>
        <v>#REF!</v>
      </c>
      <c r="R19" s="1" t="str">
        <f t="array" ref="R19">IF(TREND(OFFSET($H17,0,#REF!-#REF!,1,#REF!),OFFSET($H20,0,#REF!-#REF!,1,#REF!),R20)&lt;0,"",TREND(OFFSET($H17,0,#REF!-#REF!,1,#REF!),OFFSET($H20,0,#REF!-#REF!,1,#REF!),R20))</f>
        <v>#REF!</v>
      </c>
      <c r="S19" s="1" t="str">
        <f t="array" ref="S19">IF(TREND(OFFSET($H17,0,#REF!-#REF!,1,#REF!),OFFSET($H20,0,#REF!-#REF!,1,#REF!),S20)&lt;0,"",TREND(OFFSET($H17,0,#REF!-#REF!,1,#REF!),OFFSET($H20,0,#REF!-#REF!,1,#REF!),S20))</f>
        <v>#REF!</v>
      </c>
      <c r="T19" s="1" t="str">
        <f t="array" ref="T19">IF(TREND(OFFSET($H17,0,#REF!-#REF!,1,#REF!),OFFSET($H20,0,#REF!-#REF!,1,#REF!),T20)&lt;0,"",TREND(OFFSET($H17,0,#REF!-#REF!,1,#REF!),OFFSET($H20,0,#REF!-#REF!,1,#REF!),T20))</f>
        <v>#REF!</v>
      </c>
      <c r="U19" s="1" t="str">
        <f t="array" ref="U19">IF(TREND(OFFSET($H17,0,#REF!-#REF!,1,#REF!),OFFSET($H20,0,#REF!-#REF!,1,#REF!),U20)&lt;0,"",TREND(OFFSET($H17,0,#REF!-#REF!,1,#REF!),OFFSET($H20,0,#REF!-#REF!,1,#REF!),U20))</f>
        <v>#REF!</v>
      </c>
      <c r="V19" s="1" t="str">
        <f t="array" ref="V19">IF(TREND(OFFSET($H17,0,#REF!-#REF!,1,#REF!),OFFSET($H20,0,#REF!-#REF!,1,#REF!),V20)&lt;0,"",TREND(OFFSET($H17,0,#REF!-#REF!,1,#REF!),OFFSET($H20,0,#REF!-#REF!,1,#REF!),V20))</f>
        <v>#REF!</v>
      </c>
      <c r="W19" s="1" t="str">
        <f t="array" ref="W19">IF(TREND(OFFSET($H17,0,#REF!-#REF!,1,#REF!),OFFSET($H20,0,#REF!-#REF!,1,#REF!),W20)&lt;0,"",TREND(OFFSET($H17,0,#REF!-#REF!,1,#REF!),OFFSET($H20,0,#REF!-#REF!,1,#REF!),W20))</f>
        <v>#REF!</v>
      </c>
      <c r="X19" s="1" t="str">
        <f t="array" ref="X19">IF(TREND(OFFSET($H17,0,#REF!-#REF!,1,#REF!),OFFSET($H20,0,#REF!-#REF!,1,#REF!),X20)&lt;0,"",TREND(OFFSET($H17,0,#REF!-#REF!,1,#REF!),OFFSET($H20,0,#REF!-#REF!,1,#REF!),X20))</f>
        <v>#REF!</v>
      </c>
      <c r="Y19" s="1" t="str">
        <f t="array" ref="Y19">IF(TREND(OFFSET($H17,0,#REF!-#REF!,1,#REF!),OFFSET($H20,0,#REF!-#REF!,1,#REF!),Y20)&lt;0,"",TREND(OFFSET($H17,0,#REF!-#REF!,1,#REF!),OFFSET($H20,0,#REF!-#REF!,1,#REF!),Y20))</f>
        <v>#REF!</v>
      </c>
      <c r="Z19" s="1" t="str">
        <f t="array" ref="Z19">IF(TREND(OFFSET($H17,0,#REF!-#REF!,1,#REF!),OFFSET($H20,0,#REF!-#REF!,1,#REF!),Z20)&lt;0,"",TREND(OFFSET($H17,0,#REF!-#REF!,1,#REF!),OFFSET($H20,0,#REF!-#REF!,1,#REF!),Z20))</f>
        <v>#REF!</v>
      </c>
      <c r="AA19" s="1" t="str">
        <f t="array" ref="AA19">IF(TREND(OFFSET($H17,0,#REF!-#REF!,1,#REF!),OFFSET($H20,0,#REF!-#REF!,1,#REF!),AA20)&lt;0,"",TREND(OFFSET($H17,0,#REF!-#REF!,1,#REF!),OFFSET($H20,0,#REF!-#REF!,1,#REF!),AA20))</f>
        <v>#REF!</v>
      </c>
      <c r="AB19" s="1" t="str">
        <f t="array" ref="AB19">IF(TREND(OFFSET($H17,0,#REF!-#REF!,1,#REF!),OFFSET($H20,0,#REF!-#REF!,1,#REF!),AB20)&lt;0,"",TREND(OFFSET($H17,0,#REF!-#REF!,1,#REF!),OFFSET($H20,0,#REF!-#REF!,1,#REF!),AB20))</f>
        <v>#REF!</v>
      </c>
      <c r="AC19" s="1" t="str">
        <f t="array" ref="AC19">IF(TREND(OFFSET($H17,0,#REF!-#REF!,1,#REF!),OFFSET($H20,0,#REF!-#REF!,1,#REF!),AC20)&lt;0,"",TREND(OFFSET($H17,0,#REF!-#REF!,1,#REF!),OFFSET($H20,0,#REF!-#REF!,1,#REF!),AC20))</f>
        <v>#REF!</v>
      </c>
      <c r="AD19" s="1" t="str">
        <f t="array" ref="AD19">IF(TREND(OFFSET($H17,0,#REF!-#REF!,1,#REF!),OFFSET($H20,0,#REF!-#REF!,1,#REF!),AD20)&lt;0,"",TREND(OFFSET($H17,0,#REF!-#REF!,1,#REF!),OFFSET($H20,0,#REF!-#REF!,1,#REF!),AD20))</f>
        <v>#REF!</v>
      </c>
      <c r="AE19" s="1" t="str">
        <f t="array" ref="AE19">IF(TREND(OFFSET($H17,0,#REF!-#REF!,1,#REF!),OFFSET($H20,0,#REF!-#REF!,1,#REF!),AE20)&lt;0,"",TREND(OFFSET($H17,0,#REF!-#REF!,1,#REF!),OFFSET($H20,0,#REF!-#REF!,1,#REF!),AE20))</f>
        <v>#REF!</v>
      </c>
      <c r="AF19" s="1" t="str">
        <f t="array" ref="AF19">IF(TREND(OFFSET($H17,0,#REF!-#REF!,1,#REF!),OFFSET($H20,0,#REF!-#REF!,1,#REF!),AF20)&lt;0,"",TREND(OFFSET($H17,0,#REF!-#REF!,1,#REF!),OFFSET($H20,0,#REF!-#REF!,1,#REF!),AF20))</f>
        <v>#REF!</v>
      </c>
    </row>
    <row r="20" ht="12.75" hidden="1" customHeight="1">
      <c r="C20" s="24" t="s">
        <v>15</v>
      </c>
      <c r="E20" s="20" t="s">
        <v>16</v>
      </c>
      <c r="F20" s="1">
        <f>IF('Sprint  2'!DoneDays&gt;D17,D17,'Sprint  2'!DoneDays)</f>
        <v>6</v>
      </c>
      <c r="G20" s="1"/>
      <c r="H20" s="1">
        <f>IF('Sprint  2'!DoneDays&gt;G20,G20+1,"")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1" t="s">
        <v>17</v>
      </c>
      <c r="C21" s="25" t="s">
        <v>18</v>
      </c>
      <c r="D21" s="25" t="s">
        <v>19</v>
      </c>
      <c r="E21" s="25" t="s">
        <v>20</v>
      </c>
      <c r="F21" s="25" t="s">
        <v>21</v>
      </c>
      <c r="G21" s="25" t="s">
        <v>22</v>
      </c>
      <c r="H21" s="25">
        <v>1.0</v>
      </c>
      <c r="I21" s="25">
        <f t="shared" ref="I21:Q21" si="1">IF($D$16&gt;H21,H21+1,"")</f>
        <v>2</v>
      </c>
      <c r="J21" s="25">
        <f t="shared" si="1"/>
        <v>3</v>
      </c>
      <c r="K21" s="25">
        <f t="shared" si="1"/>
        <v>4</v>
      </c>
      <c r="L21" s="25">
        <f t="shared" si="1"/>
        <v>5</v>
      </c>
      <c r="M21" s="25">
        <f t="shared" si="1"/>
        <v>6</v>
      </c>
      <c r="N21" s="25">
        <f t="shared" si="1"/>
        <v>7</v>
      </c>
      <c r="O21" s="25">
        <f t="shared" si="1"/>
        <v>8</v>
      </c>
      <c r="P21" s="25">
        <f t="shared" si="1"/>
        <v>9</v>
      </c>
      <c r="Q21" s="25">
        <f t="shared" si="1"/>
        <v>10</v>
      </c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</row>
    <row r="22" ht="63.0" customHeight="1">
      <c r="B22" s="26" t="s">
        <v>60</v>
      </c>
      <c r="C22" s="32" t="s">
        <v>61</v>
      </c>
      <c r="D22" s="42" t="s">
        <v>62</v>
      </c>
      <c r="E22" s="34" t="s">
        <v>48</v>
      </c>
      <c r="F22" s="33" t="s">
        <v>27</v>
      </c>
      <c r="G22" s="34">
        <v>15.0</v>
      </c>
      <c r="H22" s="34">
        <v>13.0</v>
      </c>
      <c r="I22" s="34">
        <v>10.0</v>
      </c>
      <c r="J22" s="34">
        <v>7.0</v>
      </c>
      <c r="K22" s="34">
        <v>4.0</v>
      </c>
      <c r="L22" s="34">
        <v>3.0</v>
      </c>
      <c r="M22" s="34">
        <v>2.0</v>
      </c>
      <c r="N22" s="34">
        <v>0.0</v>
      </c>
      <c r="O22" s="34">
        <v>0.0</v>
      </c>
      <c r="P22" s="34">
        <v>0.0</v>
      </c>
      <c r="Q22" s="34">
        <v>0.0</v>
      </c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</row>
    <row r="23" ht="63.0" customHeight="1">
      <c r="B23" s="26" t="s">
        <v>63</v>
      </c>
      <c r="C23" s="32" t="s">
        <v>64</v>
      </c>
      <c r="D23" s="42" t="s">
        <v>65</v>
      </c>
      <c r="E23" s="43" t="s">
        <v>66</v>
      </c>
      <c r="F23" s="33" t="s">
        <v>27</v>
      </c>
      <c r="G23" s="34">
        <v>15.0</v>
      </c>
      <c r="H23" s="34">
        <v>13.0</v>
      </c>
      <c r="I23" s="34">
        <v>10.0</v>
      </c>
      <c r="J23" s="34">
        <v>7.0</v>
      </c>
      <c r="K23" s="34">
        <v>4.0</v>
      </c>
      <c r="L23" s="34">
        <v>3.0</v>
      </c>
      <c r="M23" s="34">
        <v>2.0</v>
      </c>
      <c r="N23" s="34">
        <v>0.0</v>
      </c>
      <c r="O23" s="34">
        <v>0.0</v>
      </c>
      <c r="P23" s="34">
        <v>0.0</v>
      </c>
      <c r="Q23" s="34">
        <v>0.0</v>
      </c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</row>
    <row r="24" ht="63.0" customHeight="1">
      <c r="B24" s="26" t="s">
        <v>67</v>
      </c>
      <c r="C24" s="32" t="s">
        <v>68</v>
      </c>
      <c r="D24" s="42" t="s">
        <v>65</v>
      </c>
      <c r="E24" s="31" t="s">
        <v>44</v>
      </c>
      <c r="F24" s="33" t="s">
        <v>27</v>
      </c>
      <c r="G24" s="34">
        <v>15.0</v>
      </c>
      <c r="H24" s="34">
        <v>13.0</v>
      </c>
      <c r="I24" s="34">
        <v>10.0</v>
      </c>
      <c r="J24" s="34">
        <v>7.0</v>
      </c>
      <c r="K24" s="34">
        <v>4.0</v>
      </c>
      <c r="L24" s="34">
        <v>3.0</v>
      </c>
      <c r="M24" s="34">
        <v>2.0</v>
      </c>
      <c r="N24" s="34">
        <v>0.0</v>
      </c>
      <c r="O24" s="34">
        <v>0.0</v>
      </c>
      <c r="P24" s="34">
        <v>0.0</v>
      </c>
      <c r="Q24" s="34">
        <v>0.0</v>
      </c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</row>
    <row r="25" ht="63.0" customHeight="1">
      <c r="B25" s="26" t="s">
        <v>69</v>
      </c>
      <c r="C25" s="32" t="s">
        <v>70</v>
      </c>
      <c r="D25" s="42" t="s">
        <v>71</v>
      </c>
      <c r="E25" s="43" t="s">
        <v>66</v>
      </c>
      <c r="F25" s="33" t="s">
        <v>27</v>
      </c>
      <c r="G25" s="34">
        <v>15.0</v>
      </c>
      <c r="H25" s="34">
        <v>13.0</v>
      </c>
      <c r="I25" s="34">
        <v>10.0</v>
      </c>
      <c r="J25" s="34">
        <v>7.0</v>
      </c>
      <c r="K25" s="34">
        <v>4.0</v>
      </c>
      <c r="L25" s="34">
        <v>3.0</v>
      </c>
      <c r="M25" s="34">
        <v>2.0</v>
      </c>
      <c r="N25" s="34">
        <v>0.0</v>
      </c>
      <c r="O25" s="34">
        <v>0.0</v>
      </c>
      <c r="P25" s="34">
        <v>0.0</v>
      </c>
      <c r="Q25" s="34">
        <v>0.0</v>
      </c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</row>
    <row r="26" ht="63.0" customHeight="1">
      <c r="B26" s="26" t="s">
        <v>72</v>
      </c>
      <c r="C26" s="32" t="s">
        <v>73</v>
      </c>
      <c r="D26" s="42" t="s">
        <v>71</v>
      </c>
      <c r="E26" s="31" t="s">
        <v>37</v>
      </c>
      <c r="F26" s="33" t="s">
        <v>27</v>
      </c>
      <c r="G26" s="34">
        <v>15.0</v>
      </c>
      <c r="H26" s="34">
        <v>13.0</v>
      </c>
      <c r="I26" s="34">
        <v>10.0</v>
      </c>
      <c r="J26" s="34">
        <v>7.0</v>
      </c>
      <c r="K26" s="34">
        <v>4.0</v>
      </c>
      <c r="L26" s="34">
        <v>3.0</v>
      </c>
      <c r="M26" s="34">
        <v>2.0</v>
      </c>
      <c r="N26" s="34">
        <v>0.0</v>
      </c>
      <c r="O26" s="34">
        <v>0.0</v>
      </c>
      <c r="P26" s="34">
        <v>0.0</v>
      </c>
      <c r="Q26" s="34">
        <v>0.0</v>
      </c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</row>
    <row r="27" ht="63.0" customHeight="1">
      <c r="B27" s="26" t="s">
        <v>74</v>
      </c>
      <c r="C27" s="32" t="s">
        <v>75</v>
      </c>
      <c r="D27" s="42" t="s">
        <v>76</v>
      </c>
      <c r="E27" s="34" t="s">
        <v>48</v>
      </c>
      <c r="F27" s="33" t="s">
        <v>27</v>
      </c>
      <c r="G27" s="34">
        <v>15.0</v>
      </c>
      <c r="H27" s="34">
        <v>13.0</v>
      </c>
      <c r="I27" s="34">
        <v>10.0</v>
      </c>
      <c r="J27" s="34">
        <v>7.0</v>
      </c>
      <c r="K27" s="34">
        <v>4.0</v>
      </c>
      <c r="L27" s="34">
        <v>3.0</v>
      </c>
      <c r="M27" s="34">
        <v>2.0</v>
      </c>
      <c r="N27" s="34">
        <v>0.0</v>
      </c>
      <c r="O27" s="34">
        <v>0.0</v>
      </c>
      <c r="P27" s="34">
        <v>0.0</v>
      </c>
      <c r="Q27" s="34">
        <v>0.0</v>
      </c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</row>
    <row r="28" ht="63.0" customHeight="1">
      <c r="B28" s="26" t="s">
        <v>77</v>
      </c>
      <c r="C28" s="32" t="s">
        <v>78</v>
      </c>
      <c r="D28" s="42" t="s">
        <v>79</v>
      </c>
      <c r="E28" s="31" t="s">
        <v>44</v>
      </c>
      <c r="F28" s="33" t="s">
        <v>27</v>
      </c>
      <c r="G28" s="34">
        <v>15.0</v>
      </c>
      <c r="H28" s="34">
        <v>13.0</v>
      </c>
      <c r="I28" s="34">
        <v>10.0</v>
      </c>
      <c r="J28" s="34">
        <v>7.0</v>
      </c>
      <c r="K28" s="34">
        <v>4.0</v>
      </c>
      <c r="L28" s="34">
        <v>3.0</v>
      </c>
      <c r="M28" s="34">
        <v>2.0</v>
      </c>
      <c r="N28" s="34">
        <v>0.0</v>
      </c>
      <c r="O28" s="34">
        <v>0.0</v>
      </c>
      <c r="P28" s="34">
        <v>0.0</v>
      </c>
      <c r="Q28" s="34">
        <v>0.0</v>
      </c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</row>
    <row r="29" ht="63.0" customHeight="1">
      <c r="B29" s="26" t="s">
        <v>80</v>
      </c>
      <c r="C29" s="32" t="s">
        <v>81</v>
      </c>
      <c r="D29" s="27" t="s">
        <v>82</v>
      </c>
      <c r="E29" s="31" t="s">
        <v>44</v>
      </c>
      <c r="F29" s="33" t="s">
        <v>27</v>
      </c>
      <c r="G29" s="34">
        <v>15.0</v>
      </c>
      <c r="H29" s="34">
        <v>13.0</v>
      </c>
      <c r="I29" s="34">
        <v>10.0</v>
      </c>
      <c r="J29" s="34">
        <v>7.0</v>
      </c>
      <c r="K29" s="34">
        <v>4.0</v>
      </c>
      <c r="L29" s="34">
        <v>3.0</v>
      </c>
      <c r="M29" s="34">
        <v>2.0</v>
      </c>
      <c r="N29" s="34">
        <v>0.0</v>
      </c>
      <c r="O29" s="34">
        <v>0.0</v>
      </c>
      <c r="P29" s="34">
        <v>0.0</v>
      </c>
      <c r="Q29" s="34">
        <v>0.0</v>
      </c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</row>
    <row r="30" ht="63.0" customHeight="1">
      <c r="B30" s="26" t="s">
        <v>83</v>
      </c>
      <c r="C30" s="32" t="s">
        <v>84</v>
      </c>
      <c r="D30" s="42" t="s">
        <v>71</v>
      </c>
      <c r="E30" s="43" t="s">
        <v>66</v>
      </c>
      <c r="F30" s="33" t="s">
        <v>27</v>
      </c>
      <c r="G30" s="34">
        <v>15.0</v>
      </c>
      <c r="H30" s="34">
        <v>13.0</v>
      </c>
      <c r="I30" s="34">
        <v>10.0</v>
      </c>
      <c r="J30" s="34">
        <v>7.0</v>
      </c>
      <c r="K30" s="34">
        <v>4.0</v>
      </c>
      <c r="L30" s="34">
        <v>3.0</v>
      </c>
      <c r="M30" s="34">
        <v>2.0</v>
      </c>
      <c r="N30" s="34">
        <v>0.0</v>
      </c>
      <c r="O30" s="34">
        <v>0.0</v>
      </c>
      <c r="P30" s="34">
        <v>0.0</v>
      </c>
      <c r="Q30" s="34">
        <v>0.0</v>
      </c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</row>
    <row r="31" ht="63.0" customHeight="1">
      <c r="B31" s="26" t="s">
        <v>85</v>
      </c>
      <c r="C31" s="32" t="s">
        <v>86</v>
      </c>
      <c r="D31" s="42" t="s">
        <v>71</v>
      </c>
      <c r="E31" s="31" t="s">
        <v>37</v>
      </c>
      <c r="F31" s="33" t="s">
        <v>27</v>
      </c>
      <c r="G31" s="34">
        <v>15.0</v>
      </c>
      <c r="H31" s="34">
        <v>13.0</v>
      </c>
      <c r="I31" s="34">
        <v>10.0</v>
      </c>
      <c r="J31" s="34">
        <v>7.0</v>
      </c>
      <c r="K31" s="34">
        <v>4.0</v>
      </c>
      <c r="L31" s="34">
        <v>3.0</v>
      </c>
      <c r="M31" s="34">
        <v>2.0</v>
      </c>
      <c r="N31" s="34">
        <v>0.0</v>
      </c>
      <c r="O31" s="34">
        <v>0.0</v>
      </c>
      <c r="P31" s="34">
        <v>0.0</v>
      </c>
      <c r="Q31" s="34">
        <v>0.0</v>
      </c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</row>
    <row r="32" ht="63.0" customHeight="1">
      <c r="B32" s="26" t="s">
        <v>87</v>
      </c>
      <c r="C32" s="32" t="s">
        <v>88</v>
      </c>
      <c r="D32" s="42" t="s">
        <v>76</v>
      </c>
      <c r="E32" s="34" t="s">
        <v>48</v>
      </c>
      <c r="F32" s="33" t="s">
        <v>27</v>
      </c>
      <c r="G32" s="34">
        <v>15.0</v>
      </c>
      <c r="H32" s="34">
        <v>13.0</v>
      </c>
      <c r="I32" s="34">
        <v>10.0</v>
      </c>
      <c r="J32" s="34">
        <v>7.0</v>
      </c>
      <c r="K32" s="34">
        <v>4.0</v>
      </c>
      <c r="L32" s="34">
        <v>3.0</v>
      </c>
      <c r="M32" s="34">
        <v>2.0</v>
      </c>
      <c r="N32" s="34">
        <v>0.0</v>
      </c>
      <c r="O32" s="34">
        <v>0.0</v>
      </c>
      <c r="P32" s="34">
        <v>0.0</v>
      </c>
      <c r="Q32" s="34">
        <v>0.0</v>
      </c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</row>
    <row r="33" ht="63.0" customHeight="1">
      <c r="B33" s="26" t="s">
        <v>89</v>
      </c>
      <c r="C33" s="32" t="s">
        <v>90</v>
      </c>
      <c r="D33" s="42" t="s">
        <v>79</v>
      </c>
      <c r="E33" s="31" t="s">
        <v>44</v>
      </c>
      <c r="F33" s="33" t="s">
        <v>27</v>
      </c>
      <c r="G33" s="34">
        <v>15.0</v>
      </c>
      <c r="H33" s="34">
        <v>13.0</v>
      </c>
      <c r="I33" s="34">
        <v>10.0</v>
      </c>
      <c r="J33" s="34">
        <v>7.0</v>
      </c>
      <c r="K33" s="34">
        <v>4.0</v>
      </c>
      <c r="L33" s="34">
        <v>3.0</v>
      </c>
      <c r="M33" s="34">
        <v>2.0</v>
      </c>
      <c r="N33" s="34">
        <v>0.0</v>
      </c>
      <c r="O33" s="34">
        <v>0.0</v>
      </c>
      <c r="P33" s="34">
        <v>0.0</v>
      </c>
      <c r="Q33" s="34">
        <v>0.0</v>
      </c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</row>
    <row r="34" ht="63.0" customHeight="1">
      <c r="B34" s="26" t="s">
        <v>91</v>
      </c>
      <c r="C34" s="32" t="s">
        <v>92</v>
      </c>
      <c r="D34" s="27" t="s">
        <v>82</v>
      </c>
      <c r="E34" s="31" t="s">
        <v>44</v>
      </c>
      <c r="F34" s="33" t="s">
        <v>27</v>
      </c>
      <c r="G34" s="34">
        <v>15.0</v>
      </c>
      <c r="H34" s="34">
        <v>13.0</v>
      </c>
      <c r="I34" s="34">
        <v>10.0</v>
      </c>
      <c r="J34" s="34">
        <v>7.0</v>
      </c>
      <c r="K34" s="34">
        <v>4.0</v>
      </c>
      <c r="L34" s="34">
        <v>3.0</v>
      </c>
      <c r="M34" s="34">
        <v>2.0</v>
      </c>
      <c r="N34" s="34">
        <v>0.0</v>
      </c>
      <c r="O34" s="34">
        <v>0.0</v>
      </c>
      <c r="P34" s="34">
        <v>0.0</v>
      </c>
      <c r="Q34" s="34">
        <v>0.0</v>
      </c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</row>
    <row r="35" ht="12.75" customHeight="1">
      <c r="C35" s="26"/>
      <c r="D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12.75" customHeight="1">
      <c r="C36" s="26"/>
      <c r="D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ht="12.75" customHeight="1">
      <c r="C37" s="26"/>
      <c r="D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2.75" customHeight="1">
      <c r="D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2.75" customHeight="1">
      <c r="D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2.75" customHeight="1">
      <c r="D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2.75" customHeight="1">
      <c r="D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2.75" customHeight="1">
      <c r="D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2.75" customHeight="1">
      <c r="D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2.75" customHeight="1">
      <c r="D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2.75" customHeight="1">
      <c r="D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2.75" customHeight="1">
      <c r="D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2.75" customHeight="1">
      <c r="D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2.75" customHeight="1">
      <c r="D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2.75" customHeight="1">
      <c r="D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2.75" customHeight="1">
      <c r="D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2.75" customHeight="1">
      <c r="D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2.75" customHeight="1">
      <c r="D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2.75" customHeight="1">
      <c r="D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2.75" customHeight="1">
      <c r="D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2.75" customHeight="1">
      <c r="D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D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D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D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D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D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D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2.75" customHeight="1">
      <c r="D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D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D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3">
    <mergeCell ref="D3:H3"/>
    <mergeCell ref="D4:H4"/>
    <mergeCell ref="D5:H5"/>
  </mergeCells>
  <conditionalFormatting sqref="E26 E29 E31 E33:E34">
    <cfRule type="expression" dxfId="1" priority="1" stopIfTrue="1">
      <formula>#REF!="Done"</formula>
    </cfRule>
  </conditionalFormatting>
  <conditionalFormatting sqref="E26 E29 E31 E33:E34">
    <cfRule type="expression" dxfId="0" priority="2" stopIfTrue="1">
      <formula>#REF!="Ongoing"</formula>
    </cfRule>
  </conditionalFormatting>
  <conditionalFormatting sqref="E22 E24 E26:E29 E31:E34">
    <cfRule type="expression" dxfId="1" priority="3" stopIfTrue="1">
      <formula>$F23="Terminado"</formula>
    </cfRule>
  </conditionalFormatting>
  <conditionalFormatting sqref="E22 E24 E26:E29 E31:E34">
    <cfRule type="expression" dxfId="0" priority="4" stopIfTrue="1">
      <formula>$F23="En Progreso"</formula>
    </cfRule>
  </conditionalFormatting>
  <conditionalFormatting sqref="E22 E24 E26:E29 E31:E34">
    <cfRule type="expression" dxfId="1" priority="5" stopIfTrue="1">
      <formula>$F23="Done"</formula>
    </cfRule>
  </conditionalFormatting>
  <conditionalFormatting sqref="E22 E24 E26:E29 E31:E34">
    <cfRule type="expression" dxfId="0" priority="6" stopIfTrue="1">
      <formula>$F23="Ongoing"</formula>
    </cfRule>
  </conditionalFormatting>
  <conditionalFormatting sqref="B23:B24 C23:C34 D23:F25 G23:AF24 B26:B27 B29:B30 D30:F30 B32:B33">
    <cfRule type="expression" dxfId="1" priority="7" stopIfTrue="1">
      <formula>#REF!="Terminado"</formula>
    </cfRule>
  </conditionalFormatting>
  <conditionalFormatting sqref="B23:B24 C23:C34 D23:F25 G23:AF24 B26:B27 B29:B30 D30:F30 B32:B33">
    <cfRule type="expression" dxfId="0" priority="8" stopIfTrue="1">
      <formula>#REF!="En Progreso"</formula>
    </cfRule>
  </conditionalFormatting>
  <conditionalFormatting sqref="C22:C37 D23:F25 G23:AF24 D30:F30">
    <cfRule type="expression" dxfId="1" priority="9" stopIfTrue="1">
      <formula>$F22="Done"</formula>
    </cfRule>
  </conditionalFormatting>
  <conditionalFormatting sqref="C22:C37 D23:F25 G23:AF24 D30:F30">
    <cfRule type="expression" dxfId="0" priority="10" stopIfTrue="1">
      <formula>$F22="Ongoing"</formula>
    </cfRule>
  </conditionalFormatting>
  <conditionalFormatting sqref="B22:B34">
    <cfRule type="expression" dxfId="1" priority="11" stopIfTrue="1">
      <formula>$M22="Terminado"</formula>
    </cfRule>
  </conditionalFormatting>
  <conditionalFormatting sqref="B22:B34">
    <cfRule type="expression" dxfId="0" priority="12" stopIfTrue="1">
      <formula>$M22="En Progreso"</formula>
    </cfRule>
  </conditionalFormatting>
  <conditionalFormatting sqref="B22:B34">
    <cfRule type="expression" dxfId="2" priority="13" stopIfTrue="1">
      <formula>$M22="Eliminado"</formula>
    </cfRule>
  </conditionalFormatting>
  <conditionalFormatting sqref="D22:D34">
    <cfRule type="expression" dxfId="1" priority="14" stopIfTrue="1">
      <formula>$F22="Terminado"</formula>
    </cfRule>
  </conditionalFormatting>
  <conditionalFormatting sqref="D22:D34">
    <cfRule type="expression" dxfId="0" priority="15" stopIfTrue="1">
      <formula>$F22="En Progreso"</formula>
    </cfRule>
  </conditionalFormatting>
  <conditionalFormatting sqref="R22:AF34">
    <cfRule type="expression" dxfId="1" priority="16" stopIfTrue="1">
      <formula>$F18="Done"</formula>
    </cfRule>
  </conditionalFormatting>
  <conditionalFormatting sqref="R22:AF34">
    <cfRule type="expression" dxfId="0" priority="17" stopIfTrue="1">
      <formula>$F18="Ongoing"</formula>
    </cfRule>
  </conditionalFormatting>
  <conditionalFormatting sqref="F22:F34 R22:AF34 D23:D24">
    <cfRule type="expression" dxfId="1" priority="18" stopIfTrue="1">
      <formula>$F20="Terminado"</formula>
    </cfRule>
  </conditionalFormatting>
  <conditionalFormatting sqref="F22:F34 R22:AF34 D23:D24">
    <cfRule type="expression" dxfId="0" priority="19" stopIfTrue="1">
      <formula>$F20="En Progreso"</formula>
    </cfRule>
  </conditionalFormatting>
  <conditionalFormatting sqref="E22:E34">
    <cfRule type="expression" dxfId="1" priority="20" stopIfTrue="1">
      <formula>#REF!="Terminado"</formula>
    </cfRule>
  </conditionalFormatting>
  <conditionalFormatting sqref="E22:E34">
    <cfRule type="expression" dxfId="0" priority="21" stopIfTrue="1">
      <formula>#REF!="En Progreso"</formula>
    </cfRule>
  </conditionalFormatting>
  <conditionalFormatting sqref="C22:C37">
    <cfRule type="expression" dxfId="1" priority="22" stopIfTrue="1">
      <formula>$F22="Terminado"</formula>
    </cfRule>
  </conditionalFormatting>
  <conditionalFormatting sqref="C22:C37">
    <cfRule type="expression" dxfId="0" priority="23" stopIfTrue="1">
      <formula>$F22="En Progreso"</formula>
    </cfRule>
  </conditionalFormatting>
  <conditionalFormatting sqref="G22:Q34">
    <cfRule type="expression" dxfId="1" priority="24" stopIfTrue="1">
      <formula>$F22="Terminado"</formula>
    </cfRule>
  </conditionalFormatting>
  <conditionalFormatting sqref="G22:Q34">
    <cfRule type="expression" dxfId="0" priority="25" stopIfTrue="1">
      <formula>$F22="En Progreso"</formula>
    </cfRule>
  </conditionalFormatting>
  <conditionalFormatting sqref="K22:Q34">
    <cfRule type="expression" dxfId="1" priority="26" stopIfTrue="1">
      <formula>$F22="Done"</formula>
    </cfRule>
  </conditionalFormatting>
  <conditionalFormatting sqref="K22:Q34">
    <cfRule type="expression" dxfId="0" priority="27" stopIfTrue="1">
      <formula>$F22="Ongoing"</formula>
    </cfRule>
  </conditionalFormatting>
  <dataValidations>
    <dataValidation type="list" allowBlank="1" sqref="F10:F15 F22:F34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9.13"/>
    <col customWidth="1" min="3" max="3" width="50.5"/>
    <col customWidth="1" min="4" max="4" width="10.63"/>
    <col customWidth="1" hidden="1" min="5" max="5" width="31.88"/>
    <col customWidth="1" min="6" max="6" width="10.88"/>
    <col customWidth="1" min="7" max="7" width="9.5"/>
    <col customWidth="1" min="8" max="32" width="4.5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1"/>
      <c r="Y2" s="1"/>
      <c r="Z2" s="1"/>
      <c r="AA2" s="1"/>
      <c r="AB2" s="1"/>
      <c r="AC2" s="1"/>
      <c r="AD2" s="1"/>
      <c r="AE2" s="1"/>
      <c r="AF2" s="1"/>
    </row>
    <row r="3" ht="15.0" customHeight="1">
      <c r="B3" s="6"/>
      <c r="C3" s="7" t="s">
        <v>0</v>
      </c>
      <c r="D3" s="8" t="s">
        <v>1</v>
      </c>
      <c r="E3" s="9"/>
      <c r="F3" s="9"/>
      <c r="G3" s="9"/>
      <c r="H3" s="10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1"/>
      <c r="W3" s="12"/>
      <c r="X3" s="1"/>
      <c r="Y3" s="1"/>
      <c r="Z3" s="1"/>
      <c r="AA3" s="1"/>
      <c r="AB3" s="1"/>
      <c r="AC3" s="1"/>
      <c r="AD3" s="1"/>
      <c r="AE3" s="1"/>
      <c r="AF3" s="1"/>
    </row>
    <row r="4" ht="15.0" customHeight="1">
      <c r="B4" s="6"/>
      <c r="C4" s="7" t="s">
        <v>2</v>
      </c>
      <c r="D4" s="8" t="s">
        <v>3</v>
      </c>
      <c r="E4" s="9"/>
      <c r="F4" s="9"/>
      <c r="G4" s="9"/>
      <c r="H4" s="10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1"/>
      <c r="W4" s="12"/>
      <c r="X4" s="1"/>
      <c r="Y4" s="1"/>
      <c r="Z4" s="1"/>
      <c r="AA4" s="1"/>
      <c r="AB4" s="1"/>
      <c r="AC4" s="1"/>
      <c r="AD4" s="1"/>
      <c r="AE4" s="1"/>
      <c r="AF4" s="1"/>
    </row>
    <row r="5" ht="15.0" customHeight="1">
      <c r="B5" s="6"/>
      <c r="C5" s="7" t="s">
        <v>4</v>
      </c>
      <c r="D5" s="8" t="s">
        <v>3</v>
      </c>
      <c r="E5" s="9"/>
      <c r="F5" s="9"/>
      <c r="G5" s="9"/>
      <c r="H5" s="10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1"/>
      <c r="W5" s="12"/>
      <c r="X5" s="1"/>
      <c r="Y5" s="1"/>
      <c r="Z5" s="1"/>
      <c r="AA5" s="1"/>
      <c r="AB5" s="1"/>
      <c r="AC5" s="1"/>
      <c r="AD5" s="1"/>
      <c r="AE5" s="1"/>
      <c r="AF5" s="1"/>
    </row>
    <row r="6" ht="15.0" customHeight="1">
      <c r="B6" s="13"/>
      <c r="C6" s="14"/>
      <c r="D6" s="15"/>
      <c r="E6" s="15"/>
      <c r="F6" s="15"/>
      <c r="G6" s="15"/>
      <c r="H6" s="15"/>
      <c r="I6" s="1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6"/>
      <c r="W6" s="17"/>
      <c r="X6" s="1"/>
      <c r="Y6" s="1"/>
      <c r="Z6" s="1"/>
      <c r="AA6" s="1"/>
      <c r="AB6" s="1"/>
      <c r="AC6" s="1"/>
      <c r="AD6" s="1"/>
      <c r="AE6" s="1"/>
      <c r="AF6" s="1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24.75" customHeight="1">
      <c r="C8" s="41">
        <v>3.0</v>
      </c>
      <c r="D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1"/>
      <c r="Y8" s="1"/>
      <c r="Z8" s="1"/>
      <c r="AA8" s="1"/>
      <c r="AB8" s="1"/>
      <c r="AC8" s="1"/>
      <c r="AD8" s="1"/>
      <c r="AE8" s="1"/>
      <c r="AF8" s="1"/>
    </row>
    <row r="9" ht="12.75" customHeight="1">
      <c r="D9" s="1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1"/>
      <c r="Y9" s="1"/>
      <c r="Z9" s="1"/>
      <c r="AA9" s="1"/>
      <c r="AB9" s="1"/>
      <c r="AC9" s="1"/>
      <c r="AD9" s="1"/>
      <c r="AE9" s="1"/>
      <c r="AF9" s="1"/>
    </row>
    <row r="10" ht="12.75" customHeight="1">
      <c r="D10" s="1"/>
      <c r="F10" s="2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1"/>
      <c r="C16" s="21" t="s">
        <v>5</v>
      </c>
      <c r="D16" s="1">
        <v>64.0</v>
      </c>
      <c r="E16" s="21"/>
      <c r="F16" s="22"/>
      <c r="G16" s="21" t="s">
        <v>6</v>
      </c>
      <c r="H16" s="21" t="s">
        <v>7</v>
      </c>
      <c r="I16" s="21"/>
      <c r="J16" s="21"/>
      <c r="K16" s="21"/>
      <c r="L16" s="21"/>
      <c r="M16" s="21"/>
      <c r="N16" s="21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</row>
    <row r="17" ht="12.75" customHeight="1">
      <c r="B17" s="21"/>
      <c r="C17" s="21" t="s">
        <v>8</v>
      </c>
      <c r="D17" s="1">
        <v>8.0</v>
      </c>
      <c r="E17" s="21" t="s">
        <v>9</v>
      </c>
      <c r="F17" s="21" t="s">
        <v>10</v>
      </c>
      <c r="G17" s="23">
        <f>SUM(OFFSET(G21,1,0,'Sprint  3'!TaskRows,1))</f>
        <v>165</v>
      </c>
      <c r="H17" s="23">
        <f>IF(AND(SUM(OFFSET(H21,1,0,'Sprint  3'!TaskRows,1))=0),0,SUM(OFFSET(H21,1,0,'Sprint  3'!TaskRows,1)))</f>
        <v>143</v>
      </c>
      <c r="I17" s="23">
        <f>IF(AND(SUM(OFFSET(I21,1,0,'Sprint  3'!TaskRows,1))=0),"",SUM(OFFSET(I21,1,0,'Sprint  3'!TaskRows,1)))</f>
        <v>114</v>
      </c>
      <c r="J17" s="23">
        <f>IF(AND(SUM(OFFSET(J21,1,0,'Sprint  3'!TaskRows,1))=0),"",SUM(OFFSET(J21,1,0,'Sprint  3'!TaskRows,1)))</f>
        <v>71</v>
      </c>
      <c r="K17" s="23">
        <f>IF(AND(SUM(OFFSET(K21,1,0,'Sprint  3'!TaskRows,1))=0),"",SUM(OFFSET(K21,1,0,'Sprint  3'!TaskRows,1)))</f>
        <v>44</v>
      </c>
      <c r="L17" s="23">
        <f>IF(AND(SUM(OFFSET(L21,1,0,'Sprint  3'!TaskRows,1))=0),"",SUM(OFFSET(L21,1,0,'Sprint  3'!TaskRows,1)))</f>
        <v>33</v>
      </c>
      <c r="M17" s="23">
        <f>IF(AND(SUM(OFFSET(M21,1,0,'Sprint  3'!TaskRows,1))=0),"",SUM(OFFSET(M21,1,0,'Sprint  3'!TaskRows,1)))</f>
        <v>18</v>
      </c>
      <c r="N17" s="23" t="str">
        <f>IF(AND(SUM(OFFSET(N21,1,0,'Sprint  3'!TaskRows,1))=0),"",SUM(OFFSET(N21,1,0,'Sprint  3'!TaskRows,1)))</f>
        <v/>
      </c>
      <c r="O17" s="23" t="str">
        <f>IF(AND(SUM(OFFSET(O21,1,0,'Sprint  3'!TaskRows,1))=0),"",SUM(OFFSET(O21,1,0,'Sprint  3'!TaskRows,1)))</f>
        <v/>
      </c>
      <c r="P17" s="23" t="str">
        <f>IF(AND(SUM(OFFSET(P21,1,0,'Sprint  3'!TaskRows,1))=0),"",SUM(OFFSET(P21,1,0,'Sprint  3'!TaskRows,1)))</f>
        <v/>
      </c>
      <c r="Q17" s="23" t="str">
        <f>IF(AND(SUM(OFFSET(Q21,1,0,'Sprint  3'!TaskRows,1))=0),"",SUM(OFFSET(Q21,1,0,'Sprint  3'!TaskRows,1)))</f>
        <v/>
      </c>
      <c r="R17" s="23" t="str">
        <f>IF(AND(SUM(OFFSET(R21,1,0,'Sprint  3'!TaskRows,1))=0),"",SUM(OFFSET(R21,1,0,'Sprint  3'!TaskRows,1)))</f>
        <v/>
      </c>
      <c r="S17" s="23" t="str">
        <f>IF(AND(SUM(OFFSET(S21,1,0,'Sprint  3'!TaskRows,1))=0),"",SUM(OFFSET(S21,1,0,'Sprint  3'!TaskRows,1)))</f>
        <v/>
      </c>
      <c r="T17" s="23" t="str">
        <f>IF(AND(SUM(OFFSET(T21,1,0,'Sprint  3'!TaskRows,1))=0),"",SUM(OFFSET(T21,1,0,'Sprint  3'!TaskRows,1)))</f>
        <v/>
      </c>
      <c r="U17" s="23" t="str">
        <f>IF(AND(SUM(OFFSET(U21,1,0,'Sprint  3'!TaskRows,1))=0),"",SUM(OFFSET(U21,1,0,'Sprint  3'!TaskRows,1)))</f>
        <v/>
      </c>
      <c r="V17" s="23" t="str">
        <f>IF(AND(SUM(OFFSET(V21,1,0,'Sprint  3'!TaskRows,1))=0),"",SUM(OFFSET(V21,1,0,'Sprint  3'!TaskRows,1)))</f>
        <v/>
      </c>
      <c r="W17" s="23" t="str">
        <f>IF(AND(SUM(OFFSET(W21,1,0,'Sprint  3'!TaskRows,1))=0),"",SUM(OFFSET(W21,1,0,'Sprint  3'!TaskRows,1)))</f>
        <v/>
      </c>
      <c r="X17" s="23" t="str">
        <f>IF(AND(SUM(OFFSET(X21,1,0,'Sprint  3'!TaskRows,1))=0),"",SUM(OFFSET(X21,1,0,'Sprint  3'!TaskRows,1)))</f>
        <v/>
      </c>
      <c r="Y17" s="23" t="str">
        <f>IF(AND(SUM(OFFSET(Y21,1,0,'Sprint  3'!TaskRows,1))=0),"",SUM(OFFSET(Y21,1,0,'Sprint  3'!TaskRows,1)))</f>
        <v/>
      </c>
      <c r="Z17" s="23" t="str">
        <f>IF(AND(SUM(OFFSET(Z21,1,0,'Sprint  3'!TaskRows,1))=0),"",SUM(OFFSET(Z21,1,0,'Sprint  3'!TaskRows,1)))</f>
        <v/>
      </c>
      <c r="AA17" s="23" t="str">
        <f>IF(AND(SUM(OFFSET(AA21,1,0,'Sprint  3'!TaskRows,1))=0),"",SUM(OFFSET(AA21,1,0,'Sprint  3'!TaskRows,1)))</f>
        <v/>
      </c>
      <c r="AB17" s="23" t="str">
        <f>IF(AND(SUM(OFFSET(AB21,1,0,'Sprint  3'!TaskRows,1))=0),"",SUM(OFFSET(AB21,1,0,'Sprint  3'!TaskRows,1)))</f>
        <v/>
      </c>
      <c r="AC17" s="23" t="str">
        <f>IF(AND(SUM(OFFSET(AC21,1,0,'Sprint  3'!TaskRows,1))=0),"",SUM(OFFSET(AC21,1,0,'Sprint  3'!TaskRows,1)))</f>
        <v/>
      </c>
      <c r="AD17" s="23" t="str">
        <f>IF(AND(SUM(OFFSET(AD21,1,0,'Sprint  3'!TaskRows,1))=0),"",SUM(OFFSET(AD21,1,0,'Sprint  3'!TaskRows,1)))</f>
        <v/>
      </c>
      <c r="AE17" s="23" t="str">
        <f>IF(AND(SUM(OFFSET(AE21,1,0,'Sprint  3'!TaskRows,1))=0),"",SUM(OFFSET(AE21,1,0,'Sprint  3'!TaskRows,1)))</f>
        <v/>
      </c>
      <c r="AF17" s="23" t="str">
        <f>IF(AND(SUM(OFFSET(AF21,1,0,'Sprint  3'!TaskRows,1))=0),"",SUM(OFFSET(AF21,1,0,'Sprint  3'!TaskRows,1)))</f>
        <v/>
      </c>
    </row>
    <row r="18" ht="12.75" hidden="1" customHeight="1">
      <c r="C18" s="20" t="s">
        <v>11</v>
      </c>
      <c r="D18" s="1">
        <f>IF(COUNTA(C22:C227)=0,1,COUNTA(C22:C227))</f>
        <v>11</v>
      </c>
      <c r="E18" s="20" t="s">
        <v>12</v>
      </c>
      <c r="F18" s="1">
        <f>IF(COUNTIF(H17:AF17,"&gt;0")=0,1,COUNTIF(H17:AF17,"&gt;0"))</f>
        <v>6</v>
      </c>
      <c r="G18" s="1"/>
      <c r="H18" s="1">
        <f>IF(H21="","",$G17-$G17/($D16-1)*(H21-1))</f>
        <v>165</v>
      </c>
      <c r="I18" s="1">
        <f>IF(I21="","",'Sprint  3'!TotalEffort-'Sprint  3'!TotalEffort/('Sprint  3'!ImplementationDays)*(I21-1))</f>
        <v>162.421875</v>
      </c>
      <c r="J18" s="1">
        <f>IF(J21="","",'Sprint  3'!TotalEffort-'Sprint  3'!TotalEffort/('Sprint  3'!ImplementationDays)*(J21-1))</f>
        <v>159.84375</v>
      </c>
      <c r="K18" s="1">
        <f>IF(K21="","",'Sprint  3'!TotalEffort-'Sprint  3'!TotalEffort/('Sprint  3'!ImplementationDays)*(K21-1))</f>
        <v>157.265625</v>
      </c>
      <c r="L18" s="1">
        <f>IF(L21="","",'Sprint  3'!TotalEffort-'Sprint  3'!TotalEffort/('Sprint  3'!ImplementationDays)*(L21-1))</f>
        <v>154.6875</v>
      </c>
      <c r="M18" s="1">
        <f>IF(M21="","",'Sprint  3'!TotalEffort-'Sprint  3'!TotalEffort/('Sprint  3'!ImplementationDays)*(M21-1))</f>
        <v>152.109375</v>
      </c>
      <c r="N18" s="1">
        <f>IF(N21="","",'Sprint  3'!TotalEffort-'Sprint  3'!TotalEffort/('Sprint  3'!ImplementationDays)*(N21-1))</f>
        <v>149.53125</v>
      </c>
      <c r="O18" s="1">
        <f>IF(O21="","",'Sprint  3'!TotalEffort-'Sprint  3'!TotalEffort/('Sprint  3'!ImplementationDays)*(O21-1))</f>
        <v>146.953125</v>
      </c>
      <c r="P18" s="1" t="str">
        <f>IF(P21="","",'Sprint  3'!TotalEffort-'Sprint  3'!TotalEffort/('Sprint  3'!ImplementationDays)*(P21-1))</f>
        <v/>
      </c>
      <c r="Q18" s="1" t="str">
        <f>IF(Q21="","",'Sprint  3'!TotalEffort-'Sprint  3'!TotalEffort/('Sprint  3'!ImplementationDays)*(Q21-1))</f>
        <v/>
      </c>
      <c r="R18" s="1" t="str">
        <f>IF(R21="","",'Sprint  3'!TotalEffort-'Sprint  3'!TotalEffort/('Sprint  3'!ImplementationDays)*(R21-1))</f>
        <v/>
      </c>
      <c r="S18" s="1" t="str">
        <f>IF(S21="","",'Sprint  3'!TotalEffort-'Sprint  3'!TotalEffort/('Sprint  3'!ImplementationDays)*(S21-1))</f>
        <v/>
      </c>
      <c r="T18" s="1" t="str">
        <f>IF(T21="","",'Sprint  3'!TotalEffort-'Sprint  3'!TotalEffort/('Sprint  3'!ImplementationDays)*(T21-1))</f>
        <v/>
      </c>
      <c r="U18" s="1" t="str">
        <f>IF(U21="","",'Sprint  3'!TotalEffort-'Sprint  3'!TotalEffort/('Sprint  3'!ImplementationDays)*(U21-1))</f>
        <v/>
      </c>
      <c r="V18" s="1" t="str">
        <f>IF(V21="","",'Sprint  3'!TotalEffort-'Sprint  3'!TotalEffort/('Sprint  3'!ImplementationDays)*(V21-1))</f>
        <v/>
      </c>
      <c r="W18" s="1" t="str">
        <f>IF(W21="","",'Sprint  3'!TotalEffort-'Sprint  3'!TotalEffort/('Sprint  3'!ImplementationDays)*(W21-1))</f>
        <v/>
      </c>
      <c r="X18" s="1" t="str">
        <f>IF(X21="","",'Sprint  3'!TotalEffort-'Sprint  3'!TotalEffort/('Sprint  3'!ImplementationDays)*(X21-1))</f>
        <v/>
      </c>
      <c r="Y18" s="1" t="str">
        <f>IF(Y21="","",'Sprint  3'!TotalEffort-'Sprint  3'!TotalEffort/('Sprint  3'!ImplementationDays)*(Y21-1))</f>
        <v/>
      </c>
      <c r="Z18" s="1" t="str">
        <f>IF(Z21="","",'Sprint  3'!TotalEffort-'Sprint  3'!TotalEffort/('Sprint  3'!ImplementationDays)*(Z21-1))</f>
        <v/>
      </c>
      <c r="AA18" s="1" t="str">
        <f>IF(AA21="","",'Sprint  3'!TotalEffort-'Sprint  3'!TotalEffort/('Sprint  3'!ImplementationDays)*(AA21-1))</f>
        <v/>
      </c>
      <c r="AB18" s="1" t="str">
        <f>IF(AB21="","",'Sprint  3'!TotalEffort-'Sprint  3'!TotalEffort/('Sprint  3'!ImplementationDays)*(AB21-1))</f>
        <v/>
      </c>
      <c r="AC18" s="1" t="str">
        <f>IF(AC21="","",'Sprint  3'!TotalEffort-'Sprint  3'!TotalEffort/('Sprint  3'!ImplementationDays)*(AC21-1))</f>
        <v/>
      </c>
      <c r="AD18" s="1" t="str">
        <f>IF(AD21="","",'Sprint  3'!TotalEffort-'Sprint  3'!TotalEffort/('Sprint  3'!ImplementationDays)*(AD21-1))</f>
        <v/>
      </c>
      <c r="AE18" s="1" t="str">
        <f>IF(AE21="","",'Sprint  3'!TotalEffort-'Sprint  3'!TotalEffort/('Sprint  3'!ImplementationDays)*(AE21-1))</f>
        <v/>
      </c>
      <c r="AF18" s="1" t="str">
        <f>IF(AF21="","",'Sprint  3'!TotalEffort-'Sprint  3'!TotalEffort/('Sprint  3'!ImplementationDays)*(AF21-1))</f>
        <v/>
      </c>
    </row>
    <row r="19" ht="12.75" hidden="1" customHeight="1">
      <c r="C19" s="24" t="s">
        <v>13</v>
      </c>
      <c r="E19" s="20" t="s">
        <v>14</v>
      </c>
      <c r="F19" s="1"/>
      <c r="G19" s="1"/>
      <c r="H19" s="1" t="str">
        <f t="array" ref="H19">IF(TREND(OFFSET($H17,0,#REF!-#REF!,1,#REF!),OFFSET($H20,0,#REF!-#REF!,1,#REF!),H20)&lt;0,"",TREND(OFFSET($H17,0,#REF!-#REF!,1,#REF!),OFFSET($H20,0,#REF!-#REF!,1,#REF!),H20))</f>
        <v>#REF!</v>
      </c>
      <c r="I19" s="1" t="str">
        <f t="array" ref="I19">IF(TREND(OFFSET($H17,0,#REF!-#REF!,1,#REF!),OFFSET($H20,0,#REF!-#REF!,1,#REF!),I20)&lt;0,"",TREND(OFFSET($H17,0,#REF!-#REF!,1,#REF!),OFFSET($H20,0,#REF!-#REF!,1,#REF!),I20))</f>
        <v>#REF!</v>
      </c>
      <c r="J19" s="1" t="str">
        <f t="array" ref="J19">IF(TREND(OFFSET($H17,0,#REF!-#REF!,1,#REF!),OFFSET($H20,0,#REF!-#REF!,1,#REF!),J20)&lt;0,"",TREND(OFFSET($H17,0,#REF!-#REF!,1,#REF!),OFFSET($H20,0,#REF!-#REF!,1,#REF!),J20))</f>
        <v>#REF!</v>
      </c>
      <c r="K19" s="1" t="str">
        <f t="array" ref="K19">IF(TREND(OFFSET($H17,0,#REF!-#REF!,1,#REF!),OFFSET($H20,0,#REF!-#REF!,1,#REF!),K20)&lt;0,"",TREND(OFFSET($H17,0,#REF!-#REF!,1,#REF!),OFFSET($H20,0,#REF!-#REF!,1,#REF!),K20))</f>
        <v>#REF!</v>
      </c>
      <c r="L19" s="1" t="str">
        <f t="array" ref="L19">IF(TREND(OFFSET($H17,0,#REF!-#REF!,1,#REF!),OFFSET($H20,0,#REF!-#REF!,1,#REF!),L20)&lt;0,"",TREND(OFFSET($H17,0,#REF!-#REF!,1,#REF!),OFFSET($H20,0,#REF!-#REF!,1,#REF!),L20))</f>
        <v>#REF!</v>
      </c>
      <c r="M19" s="1" t="str">
        <f t="array" ref="M19">IF(TREND(OFFSET($H17,0,#REF!-#REF!,1,#REF!),OFFSET($H20,0,#REF!-#REF!,1,#REF!),M20)&lt;0,"",TREND(OFFSET($H17,0,#REF!-#REF!,1,#REF!),OFFSET($H20,0,#REF!-#REF!,1,#REF!),M20))</f>
        <v>#REF!</v>
      </c>
      <c r="N19" s="1" t="str">
        <f t="array" ref="N19">IF(TREND(OFFSET($H17,0,#REF!-#REF!,1,#REF!),OFFSET($H20,0,#REF!-#REF!,1,#REF!),N20)&lt;0,"",TREND(OFFSET($H17,0,#REF!-#REF!,1,#REF!),OFFSET($H20,0,#REF!-#REF!,1,#REF!),N20))</f>
        <v>#REF!</v>
      </c>
      <c r="O19" s="1" t="str">
        <f t="array" ref="O19">IF(TREND(OFFSET($H17,0,#REF!-#REF!,1,#REF!),OFFSET($H20,0,#REF!-#REF!,1,#REF!),O20)&lt;0,"",TREND(OFFSET($H17,0,#REF!-#REF!,1,#REF!),OFFSET($H20,0,#REF!-#REF!,1,#REF!),O20))</f>
        <v>#REF!</v>
      </c>
      <c r="P19" s="1" t="str">
        <f t="array" ref="P19">IF(TREND(OFFSET($H17,0,#REF!-#REF!,1,#REF!),OFFSET($H20,0,#REF!-#REF!,1,#REF!),P20)&lt;0,"",TREND(OFFSET($H17,0,#REF!-#REF!,1,#REF!),OFFSET($H20,0,#REF!-#REF!,1,#REF!),P20))</f>
        <v>#REF!</v>
      </c>
      <c r="Q19" s="1" t="str">
        <f t="array" ref="Q19">IF(TREND(OFFSET($H17,0,#REF!-#REF!,1,#REF!),OFFSET($H20,0,#REF!-#REF!,1,#REF!),Q20)&lt;0,"",TREND(OFFSET($H17,0,#REF!-#REF!,1,#REF!),OFFSET($H20,0,#REF!-#REF!,1,#REF!),Q20))</f>
        <v>#REF!</v>
      </c>
      <c r="R19" s="1" t="str">
        <f t="array" ref="R19">IF(TREND(OFFSET($H17,0,#REF!-#REF!,1,#REF!),OFFSET($H20,0,#REF!-#REF!,1,#REF!),R20)&lt;0,"",TREND(OFFSET($H17,0,#REF!-#REF!,1,#REF!),OFFSET($H20,0,#REF!-#REF!,1,#REF!),R20))</f>
        <v>#REF!</v>
      </c>
      <c r="S19" s="1" t="str">
        <f t="array" ref="S19">IF(TREND(OFFSET($H17,0,#REF!-#REF!,1,#REF!),OFFSET($H20,0,#REF!-#REF!,1,#REF!),S20)&lt;0,"",TREND(OFFSET($H17,0,#REF!-#REF!,1,#REF!),OFFSET($H20,0,#REF!-#REF!,1,#REF!),S20))</f>
        <v>#REF!</v>
      </c>
      <c r="T19" s="1" t="str">
        <f t="array" ref="T19">IF(TREND(OFFSET($H17,0,#REF!-#REF!,1,#REF!),OFFSET($H20,0,#REF!-#REF!,1,#REF!),T20)&lt;0,"",TREND(OFFSET($H17,0,#REF!-#REF!,1,#REF!),OFFSET($H20,0,#REF!-#REF!,1,#REF!),T20))</f>
        <v>#REF!</v>
      </c>
      <c r="U19" s="1" t="str">
        <f t="array" ref="U19">IF(TREND(OFFSET($H17,0,#REF!-#REF!,1,#REF!),OFFSET($H20,0,#REF!-#REF!,1,#REF!),U20)&lt;0,"",TREND(OFFSET($H17,0,#REF!-#REF!,1,#REF!),OFFSET($H20,0,#REF!-#REF!,1,#REF!),U20))</f>
        <v>#REF!</v>
      </c>
      <c r="V19" s="1" t="str">
        <f t="array" ref="V19">IF(TREND(OFFSET($H17,0,#REF!-#REF!,1,#REF!),OFFSET($H20,0,#REF!-#REF!,1,#REF!),V20)&lt;0,"",TREND(OFFSET($H17,0,#REF!-#REF!,1,#REF!),OFFSET($H20,0,#REF!-#REF!,1,#REF!),V20))</f>
        <v>#REF!</v>
      </c>
      <c r="W19" s="1" t="str">
        <f t="array" ref="W19">IF(TREND(OFFSET($H17,0,#REF!-#REF!,1,#REF!),OFFSET($H20,0,#REF!-#REF!,1,#REF!),W20)&lt;0,"",TREND(OFFSET($H17,0,#REF!-#REF!,1,#REF!),OFFSET($H20,0,#REF!-#REF!,1,#REF!),W20))</f>
        <v>#REF!</v>
      </c>
      <c r="X19" s="1" t="str">
        <f t="array" ref="X19">IF(TREND(OFFSET($H17,0,#REF!-#REF!,1,#REF!),OFFSET($H20,0,#REF!-#REF!,1,#REF!),X20)&lt;0,"",TREND(OFFSET($H17,0,#REF!-#REF!,1,#REF!),OFFSET($H20,0,#REF!-#REF!,1,#REF!),X20))</f>
        <v>#REF!</v>
      </c>
      <c r="Y19" s="1" t="str">
        <f t="array" ref="Y19">IF(TREND(OFFSET($H17,0,#REF!-#REF!,1,#REF!),OFFSET($H20,0,#REF!-#REF!,1,#REF!),Y20)&lt;0,"",TREND(OFFSET($H17,0,#REF!-#REF!,1,#REF!),OFFSET($H20,0,#REF!-#REF!,1,#REF!),Y20))</f>
        <v>#REF!</v>
      </c>
      <c r="Z19" s="1" t="str">
        <f t="array" ref="Z19">IF(TREND(OFFSET($H17,0,#REF!-#REF!,1,#REF!),OFFSET($H20,0,#REF!-#REF!,1,#REF!),Z20)&lt;0,"",TREND(OFFSET($H17,0,#REF!-#REF!,1,#REF!),OFFSET($H20,0,#REF!-#REF!,1,#REF!),Z20))</f>
        <v>#REF!</v>
      </c>
      <c r="AA19" s="1" t="str">
        <f t="array" ref="AA19">IF(TREND(OFFSET($H17,0,#REF!-#REF!,1,#REF!),OFFSET($H20,0,#REF!-#REF!,1,#REF!),AA20)&lt;0,"",TREND(OFFSET($H17,0,#REF!-#REF!,1,#REF!),OFFSET($H20,0,#REF!-#REF!,1,#REF!),AA20))</f>
        <v>#REF!</v>
      </c>
      <c r="AB19" s="1" t="str">
        <f t="array" ref="AB19">IF(TREND(OFFSET($H17,0,#REF!-#REF!,1,#REF!),OFFSET($H20,0,#REF!-#REF!,1,#REF!),AB20)&lt;0,"",TREND(OFFSET($H17,0,#REF!-#REF!,1,#REF!),OFFSET($H20,0,#REF!-#REF!,1,#REF!),AB20))</f>
        <v>#REF!</v>
      </c>
      <c r="AC19" s="1" t="str">
        <f t="array" ref="AC19">IF(TREND(OFFSET($H17,0,#REF!-#REF!,1,#REF!),OFFSET($H20,0,#REF!-#REF!,1,#REF!),AC20)&lt;0,"",TREND(OFFSET($H17,0,#REF!-#REF!,1,#REF!),OFFSET($H20,0,#REF!-#REF!,1,#REF!),AC20))</f>
        <v>#REF!</v>
      </c>
      <c r="AD19" s="1" t="str">
        <f t="array" ref="AD19">IF(TREND(OFFSET($H17,0,#REF!-#REF!,1,#REF!),OFFSET($H20,0,#REF!-#REF!,1,#REF!),AD20)&lt;0,"",TREND(OFFSET($H17,0,#REF!-#REF!,1,#REF!),OFFSET($H20,0,#REF!-#REF!,1,#REF!),AD20))</f>
        <v>#REF!</v>
      </c>
      <c r="AE19" s="1" t="str">
        <f t="array" ref="AE19">IF(TREND(OFFSET($H17,0,#REF!-#REF!,1,#REF!),OFFSET($H20,0,#REF!-#REF!,1,#REF!),AE20)&lt;0,"",TREND(OFFSET($H17,0,#REF!-#REF!,1,#REF!),OFFSET($H20,0,#REF!-#REF!,1,#REF!),AE20))</f>
        <v>#REF!</v>
      </c>
      <c r="AF19" s="1" t="str">
        <f t="array" ref="AF19">IF(TREND(OFFSET($H17,0,#REF!-#REF!,1,#REF!),OFFSET($H20,0,#REF!-#REF!,1,#REF!),AF20)&lt;0,"",TREND(OFFSET($H17,0,#REF!-#REF!,1,#REF!),OFFSET($H20,0,#REF!-#REF!,1,#REF!),AF20))</f>
        <v>#REF!</v>
      </c>
    </row>
    <row r="20" ht="12.75" hidden="1" customHeight="1">
      <c r="C20" s="24" t="s">
        <v>15</v>
      </c>
      <c r="E20" s="20" t="s">
        <v>16</v>
      </c>
      <c r="F20" s="1">
        <f>IF('Sprint  3'!DoneDays&gt;D17,D17,'Sprint  3'!DoneDays)</f>
        <v>6</v>
      </c>
      <c r="G20" s="1"/>
      <c r="H20" s="1">
        <f>IF('Sprint  3'!DoneDays&gt;G20,G20+1,"")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1" t="s">
        <v>17</v>
      </c>
      <c r="C21" s="25" t="s">
        <v>18</v>
      </c>
      <c r="D21" s="25" t="s">
        <v>19</v>
      </c>
      <c r="E21" s="25" t="s">
        <v>20</v>
      </c>
      <c r="F21" s="25" t="s">
        <v>21</v>
      </c>
      <c r="G21" s="25" t="s">
        <v>22</v>
      </c>
      <c r="H21" s="25">
        <v>1.0</v>
      </c>
      <c r="I21" s="25">
        <f t="shared" ref="I21:O21" si="1">IF($D$16&gt;H21,H21+1,"")</f>
        <v>2</v>
      </c>
      <c r="J21" s="25">
        <f t="shared" si="1"/>
        <v>3</v>
      </c>
      <c r="K21" s="25">
        <f t="shared" si="1"/>
        <v>4</v>
      </c>
      <c r="L21" s="25">
        <f t="shared" si="1"/>
        <v>5</v>
      </c>
      <c r="M21" s="25">
        <f t="shared" si="1"/>
        <v>6</v>
      </c>
      <c r="N21" s="25">
        <f t="shared" si="1"/>
        <v>7</v>
      </c>
      <c r="O21" s="25">
        <f t="shared" si="1"/>
        <v>8</v>
      </c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</row>
    <row r="22" ht="41.25" customHeight="1">
      <c r="B22" s="26" t="s">
        <v>93</v>
      </c>
      <c r="C22" s="26" t="s">
        <v>94</v>
      </c>
      <c r="D22" s="42" t="s">
        <v>95</v>
      </c>
      <c r="E22" s="43" t="s">
        <v>66</v>
      </c>
      <c r="F22" s="35" t="s">
        <v>27</v>
      </c>
      <c r="G22" s="34">
        <v>15.0</v>
      </c>
      <c r="H22" s="31">
        <v>13.0</v>
      </c>
      <c r="I22" s="31">
        <v>10.0</v>
      </c>
      <c r="J22" s="31">
        <v>7.0</v>
      </c>
      <c r="K22" s="31">
        <v>4.0</v>
      </c>
      <c r="L22" s="31">
        <v>3.0</v>
      </c>
      <c r="M22" s="31">
        <v>2.0</v>
      </c>
      <c r="N22" s="31">
        <v>0.0</v>
      </c>
      <c r="O22" s="31">
        <v>0.0</v>
      </c>
      <c r="P22" s="31">
        <v>0.0</v>
      </c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</row>
    <row r="23" ht="41.25" customHeight="1">
      <c r="B23" s="26" t="s">
        <v>96</v>
      </c>
      <c r="C23" s="26" t="s">
        <v>97</v>
      </c>
      <c r="D23" s="42" t="s">
        <v>95</v>
      </c>
      <c r="E23" s="34" t="s">
        <v>37</v>
      </c>
      <c r="F23" s="35" t="s">
        <v>27</v>
      </c>
      <c r="G23" s="34">
        <v>15.0</v>
      </c>
      <c r="H23" s="31">
        <v>13.0</v>
      </c>
      <c r="I23" s="30">
        <v>12.0</v>
      </c>
      <c r="J23" s="31">
        <v>7.0</v>
      </c>
      <c r="K23" s="31">
        <v>4.0</v>
      </c>
      <c r="L23" s="31">
        <v>3.0</v>
      </c>
      <c r="M23" s="30">
        <v>1.0</v>
      </c>
      <c r="N23" s="31">
        <v>0.0</v>
      </c>
      <c r="O23" s="31">
        <v>0.0</v>
      </c>
      <c r="P23" s="31">
        <v>0.0</v>
      </c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</row>
    <row r="24" ht="45.75" customHeight="1">
      <c r="B24" s="26" t="s">
        <v>98</v>
      </c>
      <c r="C24" s="26" t="s">
        <v>99</v>
      </c>
      <c r="D24" s="42" t="s">
        <v>100</v>
      </c>
      <c r="E24" s="34" t="s">
        <v>37</v>
      </c>
      <c r="F24" s="35" t="s">
        <v>27</v>
      </c>
      <c r="G24" s="34">
        <v>15.0</v>
      </c>
      <c r="H24" s="31">
        <v>13.0</v>
      </c>
      <c r="I24" s="30">
        <v>11.0</v>
      </c>
      <c r="J24" s="31">
        <v>7.0</v>
      </c>
      <c r="K24" s="31">
        <v>4.0</v>
      </c>
      <c r="L24" s="31">
        <v>3.0</v>
      </c>
      <c r="M24" s="30">
        <v>1.0</v>
      </c>
      <c r="N24" s="31">
        <v>0.0</v>
      </c>
      <c r="O24" s="31">
        <v>0.0</v>
      </c>
      <c r="P24" s="31">
        <v>0.0</v>
      </c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</row>
    <row r="25" ht="38.25" customHeight="1">
      <c r="B25" s="26" t="s">
        <v>101</v>
      </c>
      <c r="C25" s="26" t="s">
        <v>102</v>
      </c>
      <c r="D25" s="42" t="s">
        <v>103</v>
      </c>
      <c r="E25" s="43" t="s">
        <v>66</v>
      </c>
      <c r="F25" s="35" t="s">
        <v>27</v>
      </c>
      <c r="G25" s="34">
        <v>15.0</v>
      </c>
      <c r="H25" s="31">
        <v>13.0</v>
      </c>
      <c r="I25" s="31">
        <v>10.0</v>
      </c>
      <c r="J25" s="31">
        <v>7.0</v>
      </c>
      <c r="K25" s="31">
        <v>4.0</v>
      </c>
      <c r="L25" s="31">
        <v>3.0</v>
      </c>
      <c r="M25" s="31">
        <v>2.0</v>
      </c>
      <c r="N25" s="31">
        <v>0.0</v>
      </c>
      <c r="O25" s="31">
        <v>0.0</v>
      </c>
      <c r="P25" s="31">
        <v>0.0</v>
      </c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</row>
    <row r="26" ht="35.25" customHeight="1">
      <c r="B26" s="26" t="s">
        <v>104</v>
      </c>
      <c r="C26" s="26" t="s">
        <v>105</v>
      </c>
      <c r="D26" s="42" t="s">
        <v>106</v>
      </c>
      <c r="E26" s="34" t="s">
        <v>44</v>
      </c>
      <c r="F26" s="35" t="s">
        <v>27</v>
      </c>
      <c r="G26" s="34">
        <v>15.0</v>
      </c>
      <c r="H26" s="31">
        <v>13.0</v>
      </c>
      <c r="I26" s="31">
        <v>10.0</v>
      </c>
      <c r="J26" s="31">
        <v>7.0</v>
      </c>
      <c r="K26" s="31">
        <v>4.0</v>
      </c>
      <c r="L26" s="31">
        <v>3.0</v>
      </c>
      <c r="M26" s="31">
        <v>2.0</v>
      </c>
      <c r="N26" s="31">
        <v>0.0</v>
      </c>
      <c r="O26" s="31">
        <v>0.0</v>
      </c>
      <c r="P26" s="31">
        <v>0.0</v>
      </c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</row>
    <row r="27" ht="30.0" customHeight="1">
      <c r="B27" s="26" t="s">
        <v>107</v>
      </c>
      <c r="C27" s="26" t="s">
        <v>108</v>
      </c>
      <c r="D27" s="42" t="s">
        <v>109</v>
      </c>
      <c r="E27" s="34" t="s">
        <v>37</v>
      </c>
      <c r="F27" s="35" t="s">
        <v>27</v>
      </c>
      <c r="G27" s="34">
        <v>15.0</v>
      </c>
      <c r="H27" s="31">
        <v>13.0</v>
      </c>
      <c r="I27" s="31">
        <v>10.0</v>
      </c>
      <c r="J27" s="31">
        <v>7.0</v>
      </c>
      <c r="K27" s="31">
        <v>4.0</v>
      </c>
      <c r="L27" s="31">
        <v>3.0</v>
      </c>
      <c r="M27" s="31">
        <v>2.0</v>
      </c>
      <c r="N27" s="31">
        <v>0.0</v>
      </c>
      <c r="O27" s="31">
        <v>0.0</v>
      </c>
      <c r="P27" s="31">
        <v>0.0</v>
      </c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</row>
    <row r="28" ht="27.0" customHeight="1">
      <c r="B28" s="26" t="s">
        <v>110</v>
      </c>
      <c r="C28" s="26" t="s">
        <v>111</v>
      </c>
      <c r="D28" s="42" t="s">
        <v>112</v>
      </c>
      <c r="E28" s="34" t="s">
        <v>44</v>
      </c>
      <c r="F28" s="35" t="s">
        <v>27</v>
      </c>
      <c r="G28" s="34">
        <v>15.0</v>
      </c>
      <c r="H28" s="31">
        <v>13.0</v>
      </c>
      <c r="I28" s="31">
        <v>10.0</v>
      </c>
      <c r="J28" s="31">
        <v>7.0</v>
      </c>
      <c r="K28" s="31">
        <v>4.0</v>
      </c>
      <c r="L28" s="31">
        <v>3.0</v>
      </c>
      <c r="M28" s="31">
        <v>2.0</v>
      </c>
      <c r="N28" s="31">
        <v>0.0</v>
      </c>
      <c r="O28" s="31">
        <v>0.0</v>
      </c>
      <c r="P28" s="31">
        <v>0.0</v>
      </c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</row>
    <row r="29" ht="46.5" customHeight="1">
      <c r="B29" s="26" t="s">
        <v>113</v>
      </c>
      <c r="C29" s="26" t="s">
        <v>114</v>
      </c>
      <c r="D29" s="42" t="s">
        <v>115</v>
      </c>
      <c r="E29" s="34" t="s">
        <v>44</v>
      </c>
      <c r="F29" s="35" t="s">
        <v>27</v>
      </c>
      <c r="G29" s="34">
        <v>15.0</v>
      </c>
      <c r="H29" s="31">
        <v>13.0</v>
      </c>
      <c r="I29" s="31">
        <v>10.0</v>
      </c>
      <c r="J29" s="30">
        <v>5.0</v>
      </c>
      <c r="K29" s="31">
        <v>4.0</v>
      </c>
      <c r="L29" s="31">
        <v>3.0</v>
      </c>
      <c r="M29" s="30">
        <v>1.0</v>
      </c>
      <c r="N29" s="31">
        <v>0.0</v>
      </c>
      <c r="O29" s="31">
        <v>0.0</v>
      </c>
      <c r="P29" s="31">
        <v>0.0</v>
      </c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</row>
    <row r="30" ht="29.25" customHeight="1">
      <c r="B30" s="26" t="s">
        <v>116</v>
      </c>
      <c r="C30" s="44" t="s">
        <v>117</v>
      </c>
      <c r="D30" s="42" t="s">
        <v>118</v>
      </c>
      <c r="E30" s="45" t="s">
        <v>119</v>
      </c>
      <c r="F30" s="35" t="s">
        <v>27</v>
      </c>
      <c r="G30" s="34">
        <v>15.0</v>
      </c>
      <c r="H30" s="31">
        <v>13.0</v>
      </c>
      <c r="I30" s="30">
        <v>11.0</v>
      </c>
      <c r="J30" s="30">
        <v>5.0</v>
      </c>
      <c r="K30" s="31">
        <v>4.0</v>
      </c>
      <c r="L30" s="31">
        <v>3.0</v>
      </c>
      <c r="M30" s="31">
        <v>2.0</v>
      </c>
      <c r="N30" s="31">
        <v>0.0</v>
      </c>
      <c r="O30" s="31">
        <v>0.0</v>
      </c>
      <c r="P30" s="31">
        <v>0.0</v>
      </c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</row>
    <row r="31" ht="27.75" customHeight="1">
      <c r="B31" s="26" t="s">
        <v>120</v>
      </c>
      <c r="C31" s="44" t="s">
        <v>121</v>
      </c>
      <c r="D31" s="37" t="s">
        <v>118</v>
      </c>
      <c r="E31" s="46" t="s">
        <v>119</v>
      </c>
      <c r="F31" s="39" t="s">
        <v>122</v>
      </c>
      <c r="G31" s="38">
        <v>15.0</v>
      </c>
      <c r="H31" s="31">
        <v>13.0</v>
      </c>
      <c r="I31" s="31">
        <v>10.0</v>
      </c>
      <c r="J31" s="30">
        <v>5.0</v>
      </c>
      <c r="K31" s="31">
        <v>4.0</v>
      </c>
      <c r="L31" s="31">
        <v>3.0</v>
      </c>
      <c r="M31" s="30">
        <v>1.0</v>
      </c>
      <c r="N31" s="31">
        <v>0.0</v>
      </c>
      <c r="O31" s="31">
        <v>0.0</v>
      </c>
      <c r="P31" s="31">
        <v>0.0</v>
      </c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</row>
    <row r="32" ht="15.75" customHeight="1">
      <c r="B32" s="26" t="s">
        <v>123</v>
      </c>
      <c r="C32" s="44" t="s">
        <v>124</v>
      </c>
      <c r="D32" s="37" t="s">
        <v>118</v>
      </c>
      <c r="E32" s="46" t="s">
        <v>119</v>
      </c>
      <c r="F32" s="39" t="s">
        <v>122</v>
      </c>
      <c r="G32" s="38">
        <v>15.0</v>
      </c>
      <c r="H32" s="31">
        <v>13.0</v>
      </c>
      <c r="I32" s="31">
        <v>10.0</v>
      </c>
      <c r="J32" s="31">
        <v>7.0</v>
      </c>
      <c r="K32" s="31">
        <v>4.0</v>
      </c>
      <c r="L32" s="31">
        <v>3.0</v>
      </c>
      <c r="M32" s="31">
        <v>2.0</v>
      </c>
      <c r="N32" s="31">
        <v>0.0</v>
      </c>
      <c r="O32" s="31">
        <v>0.0</v>
      </c>
      <c r="P32" s="31">
        <v>0.0</v>
      </c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</row>
    <row r="33" ht="15.75" customHeight="1">
      <c r="B33" s="47"/>
      <c r="C33" s="48"/>
      <c r="D33" s="31"/>
      <c r="E33" s="29"/>
      <c r="F33" s="29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</row>
    <row r="34" ht="15.75" customHeight="1">
      <c r="B34" s="47"/>
      <c r="C34" s="48"/>
      <c r="D34" s="31"/>
      <c r="E34" s="29"/>
      <c r="F34" s="29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</row>
    <row r="35" ht="15.75" customHeight="1">
      <c r="B35" s="47"/>
      <c r="C35" s="48"/>
      <c r="D35" s="31"/>
      <c r="E35" s="29"/>
      <c r="F35" s="29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</row>
    <row r="36" ht="15.75" customHeight="1">
      <c r="B36" s="47"/>
      <c r="C36" s="48"/>
      <c r="D36" s="31"/>
      <c r="E36" s="29"/>
      <c r="F36" s="29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</row>
    <row r="37" ht="15.75" customHeight="1">
      <c r="B37" s="47"/>
      <c r="C37" s="48"/>
      <c r="D37" s="31"/>
      <c r="E37" s="29"/>
      <c r="F37" s="29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</row>
    <row r="38" ht="15.75" customHeight="1">
      <c r="B38" s="47"/>
      <c r="C38" s="48"/>
      <c r="D38" s="31"/>
      <c r="E38" s="29"/>
      <c r="F38" s="29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</row>
    <row r="39" ht="15.75" customHeight="1">
      <c r="B39" s="47"/>
      <c r="C39" s="48"/>
      <c r="D39" s="31"/>
      <c r="E39" s="29"/>
      <c r="F39" s="29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</row>
    <row r="40" ht="12.75" customHeight="1">
      <c r="B40" s="49"/>
      <c r="C40" s="49"/>
      <c r="D40" s="1"/>
      <c r="E40" s="49"/>
      <c r="F40" s="20"/>
      <c r="G40" s="1"/>
      <c r="H40" s="31"/>
      <c r="I40" s="1"/>
      <c r="J40" s="1"/>
      <c r="K40" s="1"/>
      <c r="L40" s="1" t="str">
        <f t="shared" ref="L40:AF40" si="2">IF(OR(L$21="",$G40=""),"",K40)</f>
        <v/>
      </c>
      <c r="M40" s="1" t="str">
        <f t="shared" si="2"/>
        <v/>
      </c>
      <c r="N40" s="1" t="str">
        <f t="shared" si="2"/>
        <v/>
      </c>
      <c r="O40" s="1" t="str">
        <f t="shared" si="2"/>
        <v/>
      </c>
      <c r="P40" s="1" t="str">
        <f t="shared" si="2"/>
        <v/>
      </c>
      <c r="Q40" s="1" t="str">
        <f t="shared" si="2"/>
        <v/>
      </c>
      <c r="R40" s="1" t="str">
        <f t="shared" si="2"/>
        <v/>
      </c>
      <c r="S40" s="1" t="str">
        <f t="shared" si="2"/>
        <v/>
      </c>
      <c r="T40" s="1" t="str">
        <f t="shared" si="2"/>
        <v/>
      </c>
      <c r="U40" s="1" t="str">
        <f t="shared" si="2"/>
        <v/>
      </c>
      <c r="V40" s="1" t="str">
        <f t="shared" si="2"/>
        <v/>
      </c>
      <c r="W40" s="1" t="str">
        <f t="shared" si="2"/>
        <v/>
      </c>
      <c r="X40" s="1" t="str">
        <f t="shared" si="2"/>
        <v/>
      </c>
      <c r="Y40" s="1" t="str">
        <f t="shared" si="2"/>
        <v/>
      </c>
      <c r="Z40" s="1" t="str">
        <f t="shared" si="2"/>
        <v/>
      </c>
      <c r="AA40" s="1" t="str">
        <f t="shared" si="2"/>
        <v/>
      </c>
      <c r="AB40" s="1" t="str">
        <f t="shared" si="2"/>
        <v/>
      </c>
      <c r="AC40" s="1" t="str">
        <f t="shared" si="2"/>
        <v/>
      </c>
      <c r="AD40" s="1" t="str">
        <f t="shared" si="2"/>
        <v/>
      </c>
      <c r="AE40" s="1" t="str">
        <f t="shared" si="2"/>
        <v/>
      </c>
      <c r="AF40" s="1" t="str">
        <f t="shared" si="2"/>
        <v/>
      </c>
    </row>
    <row r="41" ht="12.75" customHeight="1">
      <c r="B41" s="49"/>
      <c r="C41" s="49"/>
      <c r="D41" s="1"/>
      <c r="E41" s="49"/>
      <c r="F41" s="20"/>
      <c r="G41" s="1"/>
      <c r="H41" s="31"/>
      <c r="I41" s="1"/>
      <c r="J41" s="1"/>
      <c r="K41" s="1"/>
      <c r="L41" s="1" t="str">
        <f t="shared" ref="L41:AF41" si="3">IF(OR(L$21="",$G41=""),"",K41)</f>
        <v/>
      </c>
      <c r="M41" s="1" t="str">
        <f t="shared" si="3"/>
        <v/>
      </c>
      <c r="N41" s="1" t="str">
        <f t="shared" si="3"/>
        <v/>
      </c>
      <c r="O41" s="1" t="str">
        <f t="shared" si="3"/>
        <v/>
      </c>
      <c r="P41" s="1" t="str">
        <f t="shared" si="3"/>
        <v/>
      </c>
      <c r="Q41" s="1" t="str">
        <f t="shared" si="3"/>
        <v/>
      </c>
      <c r="R41" s="1" t="str">
        <f t="shared" si="3"/>
        <v/>
      </c>
      <c r="S41" s="1" t="str">
        <f t="shared" si="3"/>
        <v/>
      </c>
      <c r="T41" s="1" t="str">
        <f t="shared" si="3"/>
        <v/>
      </c>
      <c r="U41" s="1" t="str">
        <f t="shared" si="3"/>
        <v/>
      </c>
      <c r="V41" s="1" t="str">
        <f t="shared" si="3"/>
        <v/>
      </c>
      <c r="W41" s="1" t="str">
        <f t="shared" si="3"/>
        <v/>
      </c>
      <c r="X41" s="1" t="str">
        <f t="shared" si="3"/>
        <v/>
      </c>
      <c r="Y41" s="1" t="str">
        <f t="shared" si="3"/>
        <v/>
      </c>
      <c r="Z41" s="1" t="str">
        <f t="shared" si="3"/>
        <v/>
      </c>
      <c r="AA41" s="1" t="str">
        <f t="shared" si="3"/>
        <v/>
      </c>
      <c r="AB41" s="1" t="str">
        <f t="shared" si="3"/>
        <v/>
      </c>
      <c r="AC41" s="1" t="str">
        <f t="shared" si="3"/>
        <v/>
      </c>
      <c r="AD41" s="1" t="str">
        <f t="shared" si="3"/>
        <v/>
      </c>
      <c r="AE41" s="1" t="str">
        <f t="shared" si="3"/>
        <v/>
      </c>
      <c r="AF41" s="1" t="str">
        <f t="shared" si="3"/>
        <v/>
      </c>
    </row>
    <row r="42" ht="12.75" customHeight="1">
      <c r="B42" s="49"/>
      <c r="C42" s="49"/>
      <c r="D42" s="1"/>
      <c r="E42" s="49"/>
      <c r="F42" s="20"/>
      <c r="G42" s="1"/>
      <c r="H42" s="3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4">IF(OR(AE$21="",$G42=""),"",AD42)</f>
        <v/>
      </c>
      <c r="AF42" s="1" t="str">
        <f t="shared" si="4"/>
        <v/>
      </c>
    </row>
    <row r="43" ht="12.75" customHeight="1">
      <c r="B43" s="49"/>
      <c r="C43" s="49"/>
      <c r="D43" s="1"/>
      <c r="E43" s="49"/>
      <c r="F43" s="20"/>
      <c r="G43" s="1"/>
      <c r="H43" s="3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5">IF(OR(AE$21="",$G43=""),"",AD43)</f>
        <v/>
      </c>
      <c r="AF43" s="1" t="str">
        <f t="shared" si="5"/>
        <v/>
      </c>
    </row>
    <row r="44" ht="12.75" customHeight="1">
      <c r="D44" s="1"/>
      <c r="F44" s="20"/>
      <c r="G44" s="1"/>
      <c r="H44" s="3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2.75" customHeight="1">
      <c r="D45" s="1"/>
      <c r="F45" s="2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2.75" customHeight="1">
      <c r="D46" s="1"/>
      <c r="F46" s="2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2.75" customHeight="1">
      <c r="D47" s="1"/>
      <c r="F47" s="2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2.75" customHeight="1">
      <c r="D48" s="1"/>
      <c r="F48" s="2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2.75" customHeight="1">
      <c r="D49" s="1"/>
      <c r="F49" s="20" t="str">
        <f>IF(C49&lt;&gt;"","Planned","")</f>
        <v/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2.75" customHeight="1">
      <c r="D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2.75" customHeight="1">
      <c r="D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2.75" customHeight="1">
      <c r="D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2.75" customHeight="1">
      <c r="D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2.75" customHeight="1">
      <c r="D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2.75" customHeight="1">
      <c r="D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D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D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D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D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D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D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2.75" customHeight="1">
      <c r="D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D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D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D3:H3"/>
    <mergeCell ref="D4:H4"/>
    <mergeCell ref="D5:H5"/>
  </mergeCells>
  <conditionalFormatting sqref="E22">
    <cfRule type="expression" dxfId="1" priority="1" stopIfTrue="1">
      <formula>#REF!="Terminado"</formula>
    </cfRule>
  </conditionalFormatting>
  <conditionalFormatting sqref="E22">
    <cfRule type="expression" dxfId="0" priority="2" stopIfTrue="1">
      <formula>#REF!="En Progreso"</formula>
    </cfRule>
  </conditionalFormatting>
  <conditionalFormatting sqref="E22">
    <cfRule type="expression" dxfId="1" priority="3" stopIfTrue="1">
      <formula>#REF!="Terminado"</formula>
    </cfRule>
  </conditionalFormatting>
  <conditionalFormatting sqref="E22">
    <cfRule type="expression" dxfId="0" priority="4" stopIfTrue="1">
      <formula>#REF!="En Progreso"</formula>
    </cfRule>
  </conditionalFormatting>
  <conditionalFormatting sqref="E23 E27">
    <cfRule type="expression" dxfId="1" priority="5" stopIfTrue="1">
      <formula>#REF!="Done"</formula>
    </cfRule>
  </conditionalFormatting>
  <conditionalFormatting sqref="E23 E27">
    <cfRule type="expression" dxfId="0" priority="6" stopIfTrue="1">
      <formula>#REF!="Ongoing"</formula>
    </cfRule>
  </conditionalFormatting>
  <conditionalFormatting sqref="E22 C23:C32">
    <cfRule type="expression" dxfId="1" priority="7" stopIfTrue="1">
      <formula>$F22="Done"</formula>
    </cfRule>
  </conditionalFormatting>
  <conditionalFormatting sqref="C24:C32">
    <cfRule type="expression" dxfId="1" priority="8" stopIfTrue="1">
      <formula>$F24="Done"</formula>
    </cfRule>
  </conditionalFormatting>
  <conditionalFormatting sqref="E22 C24:C32">
    <cfRule type="expression" dxfId="0" priority="9" stopIfTrue="1">
      <formula>$F22="Ongoing"</formula>
    </cfRule>
  </conditionalFormatting>
  <conditionalFormatting sqref="C23:C32">
    <cfRule type="expression" dxfId="0" priority="10" stopIfTrue="1">
      <formula>$F23="Ongoing"</formula>
    </cfRule>
  </conditionalFormatting>
  <conditionalFormatting sqref="B22:B39">
    <cfRule type="expression" dxfId="1" priority="11" stopIfTrue="1">
      <formula>$M22="Terminado"</formula>
    </cfRule>
  </conditionalFormatting>
  <conditionalFormatting sqref="B22:B39">
    <cfRule type="expression" dxfId="0" priority="12" stopIfTrue="1">
      <formula>$M22="En Progreso"</formula>
    </cfRule>
  </conditionalFormatting>
  <conditionalFormatting sqref="B22:B39">
    <cfRule type="expression" dxfId="2" priority="13" stopIfTrue="1">
      <formula>$M22="Eliminado"</formula>
    </cfRule>
  </conditionalFormatting>
  <conditionalFormatting sqref="C22:C43 D22:D44 F22:F44 G22:G43 Q22:AF43 B40:B43 E40:E43 I40:P43">
    <cfRule type="expression" dxfId="1" priority="14" stopIfTrue="1">
      <formula>$F4="Terminado"</formula>
    </cfRule>
  </conditionalFormatting>
  <conditionalFormatting sqref="C22:C43 D22:D44 F22:F44 G22:G43 Q22:AF43 B40:B43 E40:E43 I40:P43">
    <cfRule type="expression" dxfId="0" priority="15" stopIfTrue="1">
      <formula>$F4="En Progreso"</formula>
    </cfRule>
  </conditionalFormatting>
  <conditionalFormatting sqref="E22:E29">
    <cfRule type="expression" dxfId="1" priority="16" stopIfTrue="1">
      <formula>$F23="Terminado"</formula>
    </cfRule>
  </conditionalFormatting>
  <conditionalFormatting sqref="E22:E29">
    <cfRule type="expression" dxfId="0" priority="17" stopIfTrue="1">
      <formula>$F23="En Progreso"</formula>
    </cfRule>
  </conditionalFormatting>
  <conditionalFormatting sqref="E23:E29">
    <cfRule type="expression" dxfId="1" priority="18" stopIfTrue="1">
      <formula>$F24="Done"</formula>
    </cfRule>
  </conditionalFormatting>
  <conditionalFormatting sqref="E23:E29">
    <cfRule type="expression" dxfId="0" priority="19" stopIfTrue="1">
      <formula>$F24="Ongoing"</formula>
    </cfRule>
  </conditionalFormatting>
  <conditionalFormatting sqref="E30:E39">
    <cfRule type="expression" dxfId="1" priority="20" stopIfTrue="1">
      <formula>$F31="Terminado"</formula>
    </cfRule>
  </conditionalFormatting>
  <conditionalFormatting sqref="E30:E39">
    <cfRule type="expression" dxfId="0" priority="21" stopIfTrue="1">
      <formula>$F31="En Progreso"</formula>
    </cfRule>
  </conditionalFormatting>
  <conditionalFormatting sqref="E33:E39">
    <cfRule type="expression" dxfId="1" priority="22" stopIfTrue="1">
      <formula>$F34="Done"</formula>
    </cfRule>
  </conditionalFormatting>
  <conditionalFormatting sqref="E33:E39">
    <cfRule type="expression" dxfId="0" priority="23" stopIfTrue="1">
      <formula>$F34="Ongoing"</formula>
    </cfRule>
  </conditionalFormatting>
  <conditionalFormatting sqref="C22:C32 H22:H44 I22:P39">
    <cfRule type="expression" dxfId="1" priority="24" stopIfTrue="1">
      <formula>$F22="Terminado"</formula>
    </cfRule>
  </conditionalFormatting>
  <conditionalFormatting sqref="C22:C32 H22:H44 I22:P39">
    <cfRule type="expression" dxfId="0" priority="25" stopIfTrue="1">
      <formula>$F22="En Progreso"</formula>
    </cfRule>
  </conditionalFormatting>
  <conditionalFormatting sqref="K22:AF43 C25:C43 D25:D44 G25:G43 E40:E43 F40:F44 I40:J43">
    <cfRule type="expression" dxfId="1" priority="26" stopIfTrue="1">
      <formula>$F19="Done"</formula>
    </cfRule>
  </conditionalFormatting>
  <conditionalFormatting sqref="K22:AF43 C25:C43 D25:D44 G25:G43 E40:E43 F40:F44 I40:J43">
    <cfRule type="expression" dxfId="0" priority="27" stopIfTrue="1">
      <formula>$F19="Ongoing"</formula>
    </cfRule>
  </conditionalFormatting>
  <dataValidations>
    <dataValidation type="list" allowBlank="1" sqref="F10:F15 F22:F49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9.13"/>
    <col customWidth="1" min="3" max="3" width="38.5"/>
    <col customWidth="1" min="4" max="4" width="10.63"/>
    <col customWidth="1" min="5" max="5" width="13.63"/>
    <col customWidth="1" min="6" max="6" width="10.88"/>
    <col customWidth="1" min="7" max="7" width="9.5"/>
    <col customWidth="1" min="8" max="32" width="4.5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50"/>
    </row>
    <row r="3" ht="15.0" customHeight="1">
      <c r="B3" s="6"/>
      <c r="C3" s="7" t="s">
        <v>0</v>
      </c>
      <c r="D3" s="51"/>
      <c r="E3" s="9"/>
      <c r="F3" s="9"/>
      <c r="G3" s="9"/>
      <c r="H3" s="10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1"/>
      <c r="W3" s="12"/>
      <c r="X3" s="12"/>
      <c r="Y3" s="12"/>
      <c r="Z3" s="12"/>
      <c r="AA3" s="12"/>
      <c r="AB3" s="12"/>
      <c r="AC3" s="12"/>
      <c r="AD3" s="12"/>
      <c r="AE3" s="12"/>
      <c r="AF3" s="52"/>
    </row>
    <row r="4" ht="15.0" customHeight="1">
      <c r="B4" s="6"/>
      <c r="C4" s="7" t="s">
        <v>2</v>
      </c>
      <c r="D4" s="51"/>
      <c r="E4" s="9"/>
      <c r="F4" s="9"/>
      <c r="G4" s="9"/>
      <c r="H4" s="10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1"/>
      <c r="W4" s="12"/>
      <c r="X4" s="12"/>
      <c r="Y4" s="12"/>
      <c r="Z4" s="12"/>
      <c r="AA4" s="12"/>
      <c r="AB4" s="12"/>
      <c r="AC4" s="12"/>
      <c r="AD4" s="12"/>
      <c r="AE4" s="12"/>
      <c r="AF4" s="52"/>
    </row>
    <row r="5" ht="15.0" customHeight="1">
      <c r="B5" s="6"/>
      <c r="C5" s="7" t="s">
        <v>4</v>
      </c>
      <c r="D5" s="51"/>
      <c r="E5" s="9"/>
      <c r="F5" s="9"/>
      <c r="G5" s="9"/>
      <c r="H5" s="10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1"/>
      <c r="W5" s="12"/>
      <c r="X5" s="12"/>
      <c r="Y5" s="12"/>
      <c r="Z5" s="12"/>
      <c r="AA5" s="12"/>
      <c r="AB5" s="12"/>
      <c r="AC5" s="12"/>
      <c r="AD5" s="12"/>
      <c r="AE5" s="12"/>
      <c r="AF5" s="52"/>
    </row>
    <row r="6" ht="15.0" customHeight="1">
      <c r="B6" s="13"/>
      <c r="C6" s="14"/>
      <c r="D6" s="15"/>
      <c r="E6" s="15"/>
      <c r="F6" s="15"/>
      <c r="G6" s="15"/>
      <c r="H6" s="15"/>
      <c r="I6" s="1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6"/>
      <c r="W6" s="17"/>
      <c r="X6" s="17"/>
      <c r="Y6" s="17"/>
      <c r="Z6" s="17"/>
      <c r="AA6" s="17"/>
      <c r="AB6" s="17"/>
      <c r="AC6" s="17"/>
      <c r="AD6" s="17"/>
      <c r="AE6" s="17"/>
      <c r="AF6" s="53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18">
        <v>2.0</v>
      </c>
      <c r="D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</row>
    <row r="9" ht="12.75" customHeight="1">
      <c r="D9" s="1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</row>
    <row r="10" ht="12.75" customHeight="1">
      <c r="D10" s="1"/>
      <c r="F10" s="2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1"/>
      <c r="C16" s="21" t="s">
        <v>5</v>
      </c>
      <c r="D16" s="1">
        <v>10.0</v>
      </c>
      <c r="E16" s="21"/>
      <c r="F16" s="22"/>
      <c r="G16" s="21" t="s">
        <v>6</v>
      </c>
      <c r="H16" s="21" t="s">
        <v>7</v>
      </c>
      <c r="I16" s="21"/>
      <c r="J16" s="21"/>
      <c r="K16" s="21"/>
      <c r="L16" s="21"/>
      <c r="M16" s="21"/>
      <c r="N16" s="21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</row>
    <row r="17" ht="12.75" customHeight="1">
      <c r="B17" s="21"/>
      <c r="C17" s="21" t="s">
        <v>8</v>
      </c>
      <c r="D17" s="1">
        <v>10.0</v>
      </c>
      <c r="E17" s="21" t="s">
        <v>9</v>
      </c>
      <c r="F17" s="21" t="s">
        <v>10</v>
      </c>
      <c r="G17" s="23">
        <f>SUM(OFFSET(G21,1,0,modelo!TaskRows,1))</f>
        <v>62</v>
      </c>
      <c r="H17" s="23">
        <f>IF(AND(SUM(OFFSET(H21,1,0,modelo!TaskRows,1))=0),0,SUM(OFFSET(H21,1,0,modelo!TaskRows,1)))</f>
        <v>62</v>
      </c>
      <c r="I17" s="23">
        <f>IF(AND(SUM(OFFSET(I21,1,0,modelo!TaskRows,1))=0),"",SUM(OFFSET(I21,1,0,modelo!TaskRows,1)))</f>
        <v>55</v>
      </c>
      <c r="J17" s="23">
        <f>IF(AND(SUM(OFFSET(J21,1,0,modelo!TaskRows,1))=0),"",SUM(OFFSET(J21,1,0,modelo!TaskRows,1)))</f>
        <v>49</v>
      </c>
      <c r="K17" s="23">
        <f>IF(AND(SUM(OFFSET(K21,1,0,modelo!TaskRows,1))=0),"",SUM(OFFSET(K21,1,0,modelo!TaskRows,1)))</f>
        <v>43</v>
      </c>
      <c r="L17" s="23">
        <f>IF(AND(SUM(OFFSET(L21,1,0,modelo!TaskRows,1))=0),"",SUM(OFFSET(L21,1,0,modelo!TaskRows,1)))</f>
        <v>34</v>
      </c>
      <c r="M17" s="23">
        <f>IF(AND(SUM(OFFSET(M21,1,0,modelo!TaskRows,1))=0),"",SUM(OFFSET(M21,1,0,modelo!TaskRows,1)))</f>
        <v>24</v>
      </c>
      <c r="N17" s="23">
        <f>IF(AND(SUM(OFFSET(N21,1,0,modelo!TaskRows,1))=0),"",SUM(OFFSET(N21,1,0,modelo!TaskRows,1)))</f>
        <v>15</v>
      </c>
      <c r="O17" s="23">
        <f>IF(AND(SUM(OFFSET(O21,1,0,modelo!TaskRows,1))=0),"",SUM(OFFSET(O21,1,0,modelo!TaskRows,1)))</f>
        <v>10</v>
      </c>
      <c r="P17" s="23">
        <f>IF(AND(SUM(OFFSET(P21,1,0,modelo!TaskRows,1))=0),"",SUM(OFFSET(P21,1,0,modelo!TaskRows,1)))</f>
        <v>6</v>
      </c>
      <c r="Q17" s="23" t="str">
        <f>IF(AND(SUM(OFFSET(Q21,1,0,modelo!TaskRows,1))=0),"",SUM(OFFSET(Q21,1,0,modelo!TaskRows,1)))</f>
        <v/>
      </c>
      <c r="R17" s="23" t="str">
        <f>IF(AND(SUM(OFFSET(R21,1,0,modelo!TaskRows,1))=0),"",SUM(OFFSET(R21,1,0,modelo!TaskRows,1)))</f>
        <v/>
      </c>
      <c r="S17" s="23" t="str">
        <f>IF(AND(SUM(OFFSET(S21,1,0,modelo!TaskRows,1))=0),"",SUM(OFFSET(S21,1,0,modelo!TaskRows,1)))</f>
        <v/>
      </c>
      <c r="T17" s="23" t="str">
        <f>IF(AND(SUM(OFFSET(T21,1,0,modelo!TaskRows,1))=0),"",SUM(OFFSET(T21,1,0,modelo!TaskRows,1)))</f>
        <v/>
      </c>
      <c r="U17" s="23" t="str">
        <f>IF(AND(SUM(OFFSET(U21,1,0,modelo!TaskRows,1))=0),"",SUM(OFFSET(U21,1,0,modelo!TaskRows,1)))</f>
        <v/>
      </c>
      <c r="V17" s="23" t="str">
        <f>IF(AND(SUM(OFFSET(V21,1,0,modelo!TaskRows,1))=0),"",SUM(OFFSET(V21,1,0,modelo!TaskRows,1)))</f>
        <v/>
      </c>
      <c r="W17" s="23" t="str">
        <f>IF(AND(SUM(OFFSET(W21,1,0,modelo!TaskRows,1))=0),"",SUM(OFFSET(W21,1,0,modelo!TaskRows,1)))</f>
        <v/>
      </c>
      <c r="X17" s="23" t="str">
        <f>IF(AND(SUM(OFFSET(X21,1,0,modelo!TaskRows,1))=0),"",SUM(OFFSET(X21,1,0,modelo!TaskRows,1)))</f>
        <v/>
      </c>
      <c r="Y17" s="23" t="str">
        <f>IF(AND(SUM(OFFSET(Y21,1,0,modelo!TaskRows,1))=0),"",SUM(OFFSET(Y21,1,0,modelo!TaskRows,1)))</f>
        <v/>
      </c>
      <c r="Z17" s="23" t="str">
        <f>IF(AND(SUM(OFFSET(Z21,1,0,modelo!TaskRows,1))=0),"",SUM(OFFSET(Z21,1,0,modelo!TaskRows,1)))</f>
        <v/>
      </c>
      <c r="AA17" s="23" t="str">
        <f>IF(AND(SUM(OFFSET(AA21,1,0,modelo!TaskRows,1))=0),"",SUM(OFFSET(AA21,1,0,modelo!TaskRows,1)))</f>
        <v/>
      </c>
      <c r="AB17" s="23" t="str">
        <f>IF(AND(SUM(OFFSET(AB21,1,0,modelo!TaskRows,1))=0),"",SUM(OFFSET(AB21,1,0,modelo!TaskRows,1)))</f>
        <v/>
      </c>
      <c r="AC17" s="23" t="str">
        <f>IF(AND(SUM(OFFSET(AC21,1,0,modelo!TaskRows,1))=0),"",SUM(OFFSET(AC21,1,0,modelo!TaskRows,1)))</f>
        <v/>
      </c>
      <c r="AD17" s="23" t="str">
        <f>IF(AND(SUM(OFFSET(AD21,1,0,modelo!TaskRows,1))=0),"",SUM(OFFSET(AD21,1,0,modelo!TaskRows,1)))</f>
        <v/>
      </c>
      <c r="AE17" s="23" t="str">
        <f>IF(AND(SUM(OFFSET(AE21,1,0,modelo!TaskRows,1))=0),"",SUM(OFFSET(AE21,1,0,modelo!TaskRows,1)))</f>
        <v/>
      </c>
      <c r="AF17" s="23" t="str">
        <f>IF(AND(SUM(OFFSET(AF21,1,0,modelo!TaskRows,1))=0),"",SUM(OFFSET(AF21,1,0,modelo!TaskRows,1)))</f>
        <v/>
      </c>
    </row>
    <row r="18" ht="12.75" hidden="1" customHeight="1">
      <c r="C18" s="20" t="s">
        <v>11</v>
      </c>
      <c r="D18" s="1">
        <f>IF(COUNTA(C22:C249)=0,1,COUNTA(C22:C249))</f>
        <v>4</v>
      </c>
      <c r="E18" s="20" t="s">
        <v>12</v>
      </c>
      <c r="F18" s="1">
        <f>IF(COUNTIF(H17:AF17,"&gt;0")=0,1,COUNTIF(H17:AF17,"&gt;0"))</f>
        <v>9</v>
      </c>
      <c r="G18" s="1"/>
      <c r="H18" s="1">
        <f>IF(H21="","",$G17-$G17/($D16-1)*(H21-1))</f>
        <v>62</v>
      </c>
      <c r="I18" s="1">
        <f>IF(I21="","",modelo!TotalEffort-modelo!TotalEffort/(modelo!ImplementationDays)*(I21-1))</f>
        <v>55.8</v>
      </c>
      <c r="J18" s="1">
        <f>IF(J21="","",modelo!TotalEffort-modelo!TotalEffort/(modelo!ImplementationDays)*(J21-1))</f>
        <v>49.6</v>
      </c>
      <c r="K18" s="1">
        <f>IF(K21="","",modelo!TotalEffort-modelo!TotalEffort/(modelo!ImplementationDays)*(K21-1))</f>
        <v>43.4</v>
      </c>
      <c r="L18" s="1">
        <f>IF(L21="","",modelo!TotalEffort-modelo!TotalEffort/(modelo!ImplementationDays)*(L21-1))</f>
        <v>37.2</v>
      </c>
      <c r="M18" s="1">
        <f>IF(M21="","",modelo!TotalEffort-modelo!TotalEffort/(modelo!ImplementationDays)*(M21-1))</f>
        <v>31</v>
      </c>
      <c r="N18" s="1">
        <f>IF(N21="","",modelo!TotalEffort-modelo!TotalEffort/(modelo!ImplementationDays)*(N21-1))</f>
        <v>24.8</v>
      </c>
      <c r="O18" s="1">
        <f>IF(O21="","",modelo!TotalEffort-modelo!TotalEffort/(modelo!ImplementationDays)*(O21-1))</f>
        <v>18.6</v>
      </c>
      <c r="P18" s="1">
        <f>IF(P21="","",modelo!TotalEffort-modelo!TotalEffort/(modelo!ImplementationDays)*(P21-1))</f>
        <v>12.4</v>
      </c>
      <c r="Q18" s="1">
        <f>IF(Q21="","",modelo!TotalEffort-modelo!TotalEffort/(modelo!ImplementationDays)*(Q21-1))</f>
        <v>6.2</v>
      </c>
      <c r="R18" s="1" t="str">
        <f>IF(R21="","",modelo!TotalEffort-modelo!TotalEffort/(modelo!ImplementationDays)*(R21-1))</f>
        <v/>
      </c>
      <c r="S18" s="1" t="str">
        <f>IF(S21="","",modelo!TotalEffort-modelo!TotalEffort/(modelo!ImplementationDays)*(S21-1))</f>
        <v/>
      </c>
      <c r="T18" s="1" t="str">
        <f>IF(T21="","",modelo!TotalEffort-modelo!TotalEffort/(modelo!ImplementationDays)*(T21-1))</f>
        <v/>
      </c>
      <c r="U18" s="1" t="str">
        <f>IF(U21="","",modelo!TotalEffort-modelo!TotalEffort/(modelo!ImplementationDays)*(U21-1))</f>
        <v/>
      </c>
      <c r="V18" s="1" t="str">
        <f>IF(V21="","",modelo!TotalEffort-modelo!TotalEffort/(modelo!ImplementationDays)*(V21-1))</f>
        <v/>
      </c>
      <c r="W18" s="1" t="str">
        <f>IF(W21="","",modelo!TotalEffort-modelo!TotalEffort/(modelo!ImplementationDays)*(W21-1))</f>
        <v/>
      </c>
      <c r="X18" s="1" t="str">
        <f>IF(X21="","",modelo!TotalEffort-modelo!TotalEffort/(modelo!ImplementationDays)*(X21-1))</f>
        <v/>
      </c>
      <c r="Y18" s="1" t="str">
        <f>IF(Y21="","",modelo!TotalEffort-modelo!TotalEffort/(modelo!ImplementationDays)*(Y21-1))</f>
        <v/>
      </c>
      <c r="Z18" s="1" t="str">
        <f>IF(Z21="","",modelo!TotalEffort-modelo!TotalEffort/(modelo!ImplementationDays)*(Z21-1))</f>
        <v/>
      </c>
      <c r="AA18" s="1" t="str">
        <f>IF(AA21="","",modelo!TotalEffort-modelo!TotalEffort/(modelo!ImplementationDays)*(AA21-1))</f>
        <v/>
      </c>
      <c r="AB18" s="1" t="str">
        <f>IF(AB21="","",modelo!TotalEffort-modelo!TotalEffort/(modelo!ImplementationDays)*(AB21-1))</f>
        <v/>
      </c>
      <c r="AC18" s="1" t="str">
        <f>IF(AC21="","",modelo!TotalEffort-modelo!TotalEffort/(modelo!ImplementationDays)*(AC21-1))</f>
        <v/>
      </c>
      <c r="AD18" s="1" t="str">
        <f>IF(AD21="","",modelo!TotalEffort-modelo!TotalEffort/(modelo!ImplementationDays)*(AD21-1))</f>
        <v/>
      </c>
      <c r="AE18" s="1" t="str">
        <f>IF(AE21="","",modelo!TotalEffort-modelo!TotalEffort/(modelo!ImplementationDays)*(AE21-1))</f>
        <v/>
      </c>
      <c r="AF18" s="1" t="str">
        <f>IF(AF21="","",modelo!TotalEffort-modelo!TotalEffort/(modelo!ImplementationDays)*(AF21-1))</f>
        <v/>
      </c>
    </row>
    <row r="19" ht="12.75" hidden="1" customHeight="1">
      <c r="C19" s="24" t="s">
        <v>13</v>
      </c>
      <c r="E19" s="20" t="s">
        <v>14</v>
      </c>
      <c r="F19" s="1"/>
      <c r="G19" s="1"/>
      <c r="H19" s="1">
        <f t="array" ref="H19">IF(TREND(OFFSET($H17,0,modelo!DoneDays-modelo!TrendDays,1,modelo!TrendDays),OFFSET($H20,0,modelo!DoneDays-modelo!TrendDays,1,modelo!TrendDays),H20)&lt;0,"",TREND(OFFSET($H17,0,modelo!DoneDays-modelo!TrendDays,1,modelo!TrendDays),OFFSET($H20,0,modelo!DoneDays-modelo!TrendDays,1,modelo!TrendDays),H20))</f>
        <v>62.84444444</v>
      </c>
      <c r="I19" s="1">
        <f t="array" ref="I19">IF(TREND(OFFSET($H17,0,modelo!DoneDays-modelo!TrendDays,1,modelo!TrendDays),OFFSET($H20,0,modelo!DoneDays-modelo!TrendDays,1,modelo!TrendDays),I20)&lt;0,"",TREND(OFFSET($H17,0,modelo!DoneDays-modelo!TrendDays,1,modelo!TrendDays),OFFSET($H20,0,modelo!DoneDays-modelo!TrendDays,1,modelo!TrendDays),I20))</f>
        <v>55.41111111</v>
      </c>
      <c r="J19" s="1">
        <f t="array" ref="J19">IF(TREND(OFFSET($H17,0,modelo!DoneDays-modelo!TrendDays,1,modelo!TrendDays),OFFSET($H20,0,modelo!DoneDays-modelo!TrendDays,1,modelo!TrendDays),J20)&lt;0,"",TREND(OFFSET($H17,0,modelo!DoneDays-modelo!TrendDays,1,modelo!TrendDays),OFFSET($H20,0,modelo!DoneDays-modelo!TrendDays,1,modelo!TrendDays),J20))</f>
        <v>47.97777778</v>
      </c>
      <c r="K19" s="1">
        <f t="array" ref="K19">IF(TREND(OFFSET($H17,0,modelo!DoneDays-modelo!TrendDays,1,modelo!TrendDays),OFFSET($H20,0,modelo!DoneDays-modelo!TrendDays,1,modelo!TrendDays),K20)&lt;0,"",TREND(OFFSET($H17,0,modelo!DoneDays-modelo!TrendDays,1,modelo!TrendDays),OFFSET($H20,0,modelo!DoneDays-modelo!TrendDays,1,modelo!TrendDays),K20))</f>
        <v>40.54444444</v>
      </c>
      <c r="L19" s="1">
        <f t="array" ref="L19">IF(TREND(OFFSET($H17,0,modelo!DoneDays-modelo!TrendDays,1,modelo!TrendDays),OFFSET($H20,0,modelo!DoneDays-modelo!TrendDays,1,modelo!TrendDays),L20)&lt;0,"",TREND(OFFSET($H17,0,modelo!DoneDays-modelo!TrendDays,1,modelo!TrendDays),OFFSET($H20,0,modelo!DoneDays-modelo!TrendDays,1,modelo!TrendDays),L20))</f>
        <v>33.11111111</v>
      </c>
      <c r="M19" s="1">
        <f t="array" ref="M19">IF(TREND(OFFSET($H17,0,modelo!DoneDays-modelo!TrendDays,1,modelo!TrendDays),OFFSET($H20,0,modelo!DoneDays-modelo!TrendDays,1,modelo!TrendDays),M20)&lt;0,"",TREND(OFFSET($H17,0,modelo!DoneDays-modelo!TrendDays,1,modelo!TrendDays),OFFSET($H20,0,modelo!DoneDays-modelo!TrendDays,1,modelo!TrendDays),M20))</f>
        <v>25.67777778</v>
      </c>
      <c r="N19" s="1">
        <f t="array" ref="N19">IF(TREND(OFFSET($H17,0,modelo!DoneDays-modelo!TrendDays,1,modelo!TrendDays),OFFSET($H20,0,modelo!DoneDays-modelo!TrendDays,1,modelo!TrendDays),N20)&lt;0,"",TREND(OFFSET($H17,0,modelo!DoneDays-modelo!TrendDays,1,modelo!TrendDays),OFFSET($H20,0,modelo!DoneDays-modelo!TrendDays,1,modelo!TrendDays),N20))</f>
        <v>18.24444444</v>
      </c>
      <c r="O19" s="1">
        <f t="array" ref="O19">IF(TREND(OFFSET($H17,0,modelo!DoneDays-modelo!TrendDays,1,modelo!TrendDays),OFFSET($H20,0,modelo!DoneDays-modelo!TrendDays,1,modelo!TrendDays),O20)&lt;0,"",TREND(OFFSET($H17,0,modelo!DoneDays-modelo!TrendDays,1,modelo!TrendDays),OFFSET($H20,0,modelo!DoneDays-modelo!TrendDays,1,modelo!TrendDays),O20))</f>
        <v>10.81111111</v>
      </c>
      <c r="P19" s="1">
        <f t="array" ref="P19">IF(TREND(OFFSET($H17,0,modelo!DoneDays-modelo!TrendDays,1,modelo!TrendDays),OFFSET($H20,0,modelo!DoneDays-modelo!TrendDays,1,modelo!TrendDays),P20)&lt;0,"",TREND(OFFSET($H17,0,modelo!DoneDays-modelo!TrendDays,1,modelo!TrendDays),OFFSET($H20,0,modelo!DoneDays-modelo!TrendDays,1,modelo!TrendDays),P20))</f>
        <v>3.377777778</v>
      </c>
      <c r="Q19" s="1" t="str">
        <f t="array" ref="Q19">IF(TREND(OFFSET($H17,0,modelo!DoneDays-modelo!TrendDays,1,modelo!TrendDays),OFFSET($H20,0,modelo!DoneDays-modelo!TrendDays,1,modelo!TrendDays),Q20)&lt;0,"",TREND(OFFSET($H17,0,modelo!DoneDays-modelo!TrendDays,1,modelo!TrendDays),OFFSET($H20,0,modelo!DoneDays-modelo!TrendDays,1,modelo!TrendDays),Q20))</f>
        <v/>
      </c>
      <c r="R19" s="1" t="str">
        <f t="array" ref="R19">IF(TREND(OFFSET($H17,0,modelo!DoneDays-modelo!TrendDays,1,modelo!TrendDays),OFFSET($H20,0,modelo!DoneDays-modelo!TrendDays,1,modelo!TrendDays),R20)&lt;0,"",TREND(OFFSET($H17,0,modelo!DoneDays-modelo!TrendDays,1,modelo!TrendDays),OFFSET($H20,0,modelo!DoneDays-modelo!TrendDays,1,modelo!TrendDays),R20))</f>
        <v/>
      </c>
      <c r="S19" s="1" t="str">
        <f t="array" ref="S19">IF(TREND(OFFSET($H17,0,modelo!DoneDays-modelo!TrendDays,1,modelo!TrendDays),OFFSET($H20,0,modelo!DoneDays-modelo!TrendDays,1,modelo!TrendDays),S20)&lt;0,"",TREND(OFFSET($H17,0,modelo!DoneDays-modelo!TrendDays,1,modelo!TrendDays),OFFSET($H20,0,modelo!DoneDays-modelo!TrendDays,1,modelo!TrendDays),S20))</f>
        <v/>
      </c>
      <c r="T19" s="1" t="str">
        <f t="array" ref="T19">IF(TREND(OFFSET($H17,0,modelo!DoneDays-modelo!TrendDays,1,modelo!TrendDays),OFFSET($H20,0,modelo!DoneDays-modelo!TrendDays,1,modelo!TrendDays),T20)&lt;0,"",TREND(OFFSET($H17,0,modelo!DoneDays-modelo!TrendDays,1,modelo!TrendDays),OFFSET($H20,0,modelo!DoneDays-modelo!TrendDays,1,modelo!TrendDays),T20))</f>
        <v/>
      </c>
      <c r="U19" s="1" t="str">
        <f t="array" ref="U19">IF(TREND(OFFSET($H17,0,modelo!DoneDays-modelo!TrendDays,1,modelo!TrendDays),OFFSET($H20,0,modelo!DoneDays-modelo!TrendDays,1,modelo!TrendDays),U20)&lt;0,"",TREND(OFFSET($H17,0,modelo!DoneDays-modelo!TrendDays,1,modelo!TrendDays),OFFSET($H20,0,modelo!DoneDays-modelo!TrendDays,1,modelo!TrendDays),U20))</f>
        <v/>
      </c>
      <c r="V19" s="1" t="str">
        <f t="array" ref="V19">IF(TREND(OFFSET($H17,0,modelo!DoneDays-modelo!TrendDays,1,modelo!TrendDays),OFFSET($H20,0,modelo!DoneDays-modelo!TrendDays,1,modelo!TrendDays),V20)&lt;0,"",TREND(OFFSET($H17,0,modelo!DoneDays-modelo!TrendDays,1,modelo!TrendDays),OFFSET($H20,0,modelo!DoneDays-modelo!TrendDays,1,modelo!TrendDays),V20))</f>
        <v/>
      </c>
      <c r="W19" s="1" t="str">
        <f t="array" ref="W19">IF(TREND(OFFSET($H17,0,modelo!DoneDays-modelo!TrendDays,1,modelo!TrendDays),OFFSET($H20,0,modelo!DoneDays-modelo!TrendDays,1,modelo!TrendDays),W20)&lt;0,"",TREND(OFFSET($H17,0,modelo!DoneDays-modelo!TrendDays,1,modelo!TrendDays),OFFSET($H20,0,modelo!DoneDays-modelo!TrendDays,1,modelo!TrendDays),W20))</f>
        <v/>
      </c>
      <c r="X19" s="1" t="str">
        <f t="array" ref="X19">IF(TREND(OFFSET($H17,0,modelo!DoneDays-modelo!TrendDays,1,modelo!TrendDays),OFFSET($H20,0,modelo!DoneDays-modelo!TrendDays,1,modelo!TrendDays),X20)&lt;0,"",TREND(OFFSET($H17,0,modelo!DoneDays-modelo!TrendDays,1,modelo!TrendDays),OFFSET($H20,0,modelo!DoneDays-modelo!TrendDays,1,modelo!TrendDays),X20))</f>
        <v/>
      </c>
      <c r="Y19" s="1" t="str">
        <f t="array" ref="Y19">IF(TREND(OFFSET($H17,0,modelo!DoneDays-modelo!TrendDays,1,modelo!TrendDays),OFFSET($H20,0,modelo!DoneDays-modelo!TrendDays,1,modelo!TrendDays),Y20)&lt;0,"",TREND(OFFSET($H17,0,modelo!DoneDays-modelo!TrendDays,1,modelo!TrendDays),OFFSET($H20,0,modelo!DoneDays-modelo!TrendDays,1,modelo!TrendDays),Y20))</f>
        <v/>
      </c>
      <c r="Z19" s="1" t="str">
        <f t="array" ref="Z19">IF(TREND(OFFSET($H17,0,modelo!DoneDays-modelo!TrendDays,1,modelo!TrendDays),OFFSET($H20,0,modelo!DoneDays-modelo!TrendDays,1,modelo!TrendDays),Z20)&lt;0,"",TREND(OFFSET($H17,0,modelo!DoneDays-modelo!TrendDays,1,modelo!TrendDays),OFFSET($H20,0,modelo!DoneDays-modelo!TrendDays,1,modelo!TrendDays),Z20))</f>
        <v/>
      </c>
      <c r="AA19" s="1" t="str">
        <f t="array" ref="AA19">IF(TREND(OFFSET($H17,0,modelo!DoneDays-modelo!TrendDays,1,modelo!TrendDays),OFFSET($H20,0,modelo!DoneDays-modelo!TrendDays,1,modelo!TrendDays),AA20)&lt;0,"",TREND(OFFSET($H17,0,modelo!DoneDays-modelo!TrendDays,1,modelo!TrendDays),OFFSET($H20,0,modelo!DoneDays-modelo!TrendDays,1,modelo!TrendDays),AA20))</f>
        <v/>
      </c>
      <c r="AB19" s="1" t="str">
        <f t="array" ref="AB19">IF(TREND(OFFSET($H17,0,modelo!DoneDays-modelo!TrendDays,1,modelo!TrendDays),OFFSET($H20,0,modelo!DoneDays-modelo!TrendDays,1,modelo!TrendDays),AB20)&lt;0,"",TREND(OFFSET($H17,0,modelo!DoneDays-modelo!TrendDays,1,modelo!TrendDays),OFFSET($H20,0,modelo!DoneDays-modelo!TrendDays,1,modelo!TrendDays),AB20))</f>
        <v/>
      </c>
      <c r="AC19" s="1" t="str">
        <f t="array" ref="AC19">IF(TREND(OFFSET($H17,0,modelo!DoneDays-modelo!TrendDays,1,modelo!TrendDays),OFFSET($H20,0,modelo!DoneDays-modelo!TrendDays,1,modelo!TrendDays),AC20)&lt;0,"",TREND(OFFSET($H17,0,modelo!DoneDays-modelo!TrendDays,1,modelo!TrendDays),OFFSET($H20,0,modelo!DoneDays-modelo!TrendDays,1,modelo!TrendDays),AC20))</f>
        <v/>
      </c>
      <c r="AD19" s="1" t="str">
        <f t="array" ref="AD19">IF(TREND(OFFSET($H17,0,modelo!DoneDays-modelo!TrendDays,1,modelo!TrendDays),OFFSET($H20,0,modelo!DoneDays-modelo!TrendDays,1,modelo!TrendDays),AD20)&lt;0,"",TREND(OFFSET($H17,0,modelo!DoneDays-modelo!TrendDays,1,modelo!TrendDays),OFFSET($H20,0,modelo!DoneDays-modelo!TrendDays,1,modelo!TrendDays),AD20))</f>
        <v/>
      </c>
      <c r="AE19" s="1" t="str">
        <f t="array" ref="AE19">IF(TREND(OFFSET($H17,0,modelo!DoneDays-modelo!TrendDays,1,modelo!TrendDays),OFFSET($H20,0,modelo!DoneDays-modelo!TrendDays,1,modelo!TrendDays),AE20)&lt;0,"",TREND(OFFSET($H17,0,modelo!DoneDays-modelo!TrendDays,1,modelo!TrendDays),OFFSET($H20,0,modelo!DoneDays-modelo!TrendDays,1,modelo!TrendDays),AE20))</f>
        <v/>
      </c>
      <c r="AF19" s="1" t="str">
        <f t="array" ref="AF19">IF(TREND(OFFSET($H17,0,modelo!DoneDays-modelo!TrendDays,1,modelo!TrendDays),OFFSET($H20,0,modelo!DoneDays-modelo!TrendDays,1,modelo!TrendDays),AF20)&lt;0,"",TREND(OFFSET($H17,0,modelo!DoneDays-modelo!TrendDays,1,modelo!TrendDays),OFFSET($H20,0,modelo!DoneDays-modelo!TrendDays,1,modelo!TrendDays),AF20))</f>
        <v/>
      </c>
    </row>
    <row r="20" ht="12.75" hidden="1" customHeight="1">
      <c r="C20" s="24" t="s">
        <v>15</v>
      </c>
      <c r="E20" s="20" t="s">
        <v>16</v>
      </c>
      <c r="F20" s="1">
        <f>IF(modelo!DoneDays&gt;D17,D17,modelo!DoneDays)</f>
        <v>9</v>
      </c>
      <c r="G20" s="1"/>
      <c r="H20" s="1">
        <f>IF(modelo!DoneDays&gt;G20,G20+1,"")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1" t="s">
        <v>17</v>
      </c>
      <c r="C21" s="25" t="s">
        <v>18</v>
      </c>
      <c r="D21" s="25" t="s">
        <v>19</v>
      </c>
      <c r="E21" s="25" t="s">
        <v>20</v>
      </c>
      <c r="F21" s="25" t="s">
        <v>21</v>
      </c>
      <c r="G21" s="25" t="s">
        <v>22</v>
      </c>
      <c r="H21" s="25">
        <v>1.0</v>
      </c>
      <c r="I21" s="25">
        <f t="shared" ref="I21:AF21" si="1">IF($D$16&gt;H21,H21+1,"")</f>
        <v>2</v>
      </c>
      <c r="J21" s="25">
        <f t="shared" si="1"/>
        <v>3</v>
      </c>
      <c r="K21" s="25">
        <f t="shared" si="1"/>
        <v>4</v>
      </c>
      <c r="L21" s="25">
        <f t="shared" si="1"/>
        <v>5</v>
      </c>
      <c r="M21" s="25">
        <f t="shared" si="1"/>
        <v>6</v>
      </c>
      <c r="N21" s="25">
        <f t="shared" si="1"/>
        <v>7</v>
      </c>
      <c r="O21" s="25">
        <f t="shared" si="1"/>
        <v>8</v>
      </c>
      <c r="P21" s="25">
        <f t="shared" si="1"/>
        <v>9</v>
      </c>
      <c r="Q21" s="25">
        <f t="shared" si="1"/>
        <v>10</v>
      </c>
      <c r="R21" s="25" t="str">
        <f t="shared" si="1"/>
        <v/>
      </c>
      <c r="S21" s="25" t="str">
        <f t="shared" si="1"/>
        <v/>
      </c>
      <c r="T21" s="25" t="str">
        <f t="shared" si="1"/>
        <v/>
      </c>
      <c r="U21" s="25" t="str">
        <f t="shared" si="1"/>
        <v/>
      </c>
      <c r="V21" s="25" t="str">
        <f t="shared" si="1"/>
        <v/>
      </c>
      <c r="W21" s="25" t="str">
        <f t="shared" si="1"/>
        <v/>
      </c>
      <c r="X21" s="25" t="str">
        <f t="shared" si="1"/>
        <v/>
      </c>
      <c r="Y21" s="25" t="str">
        <f t="shared" si="1"/>
        <v/>
      </c>
      <c r="Z21" s="25" t="str">
        <f t="shared" si="1"/>
        <v/>
      </c>
      <c r="AA21" s="25" t="str">
        <f t="shared" si="1"/>
        <v/>
      </c>
      <c r="AB21" s="25" t="str">
        <f t="shared" si="1"/>
        <v/>
      </c>
      <c r="AC21" s="25" t="str">
        <f t="shared" si="1"/>
        <v/>
      </c>
      <c r="AD21" s="25" t="str">
        <f t="shared" si="1"/>
        <v/>
      </c>
      <c r="AE21" s="25" t="str">
        <f t="shared" si="1"/>
        <v/>
      </c>
      <c r="AF21" s="25" t="str">
        <f t="shared" si="1"/>
        <v/>
      </c>
    </row>
    <row r="22" ht="12.75" customHeight="1">
      <c r="B22" s="20">
        <v>1.1</v>
      </c>
      <c r="C22" s="20" t="s">
        <v>125</v>
      </c>
      <c r="D22" s="1">
        <v>1.0</v>
      </c>
      <c r="E22" s="20" t="s">
        <v>126</v>
      </c>
      <c r="F22" s="20" t="s">
        <v>27</v>
      </c>
      <c r="G22" s="1">
        <v>15.0</v>
      </c>
      <c r="H22" s="1">
        <f t="shared" ref="H22:H66" si="3">IF(OR(H$21="",$G22=""),"",G22)</f>
        <v>15</v>
      </c>
      <c r="I22" s="1">
        <v>13.0</v>
      </c>
      <c r="J22" s="1">
        <v>11.0</v>
      </c>
      <c r="K22" s="1">
        <v>9.0</v>
      </c>
      <c r="L22" s="1">
        <v>7.0</v>
      </c>
      <c r="M22" s="1">
        <v>5.0</v>
      </c>
      <c r="N22" s="1">
        <v>3.0</v>
      </c>
      <c r="O22" s="1">
        <v>2.0</v>
      </c>
      <c r="P22" s="1">
        <v>1.0</v>
      </c>
      <c r="Q22" s="1">
        <v>0.0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2">IF(OR(AE$21="",$G22=""),"",AD22)</f>
        <v/>
      </c>
      <c r="AF22" s="1" t="str">
        <f t="shared" si="2"/>
        <v/>
      </c>
    </row>
    <row r="23" ht="12.75" customHeight="1">
      <c r="B23" s="20">
        <v>1.2</v>
      </c>
      <c r="C23" s="20" t="s">
        <v>127</v>
      </c>
      <c r="D23" s="1">
        <v>1.0</v>
      </c>
      <c r="E23" s="20" t="s">
        <v>128</v>
      </c>
      <c r="F23" s="20" t="s">
        <v>122</v>
      </c>
      <c r="G23" s="1">
        <v>17.0</v>
      </c>
      <c r="H23" s="1">
        <f t="shared" si="3"/>
        <v>17</v>
      </c>
      <c r="I23" s="1">
        <v>15.0</v>
      </c>
      <c r="J23" s="1">
        <v>14.0</v>
      </c>
      <c r="K23" s="1">
        <v>13.0</v>
      </c>
      <c r="L23" s="1">
        <v>11.0</v>
      </c>
      <c r="M23" s="1">
        <v>8.0</v>
      </c>
      <c r="N23" s="1">
        <v>5.0</v>
      </c>
      <c r="O23" s="1">
        <v>3.0</v>
      </c>
      <c r="P23" s="1">
        <v>2.0</v>
      </c>
      <c r="Q23" s="1">
        <v>0.0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4">IF(OR(AE$21="",$G23=""),"",AD23)</f>
        <v/>
      </c>
      <c r="AF23" s="1" t="str">
        <f t="shared" si="4"/>
        <v/>
      </c>
    </row>
    <row r="24" ht="12.75" customHeight="1">
      <c r="B24" s="20">
        <v>2.1</v>
      </c>
      <c r="C24" s="20" t="s">
        <v>129</v>
      </c>
      <c r="D24" s="1">
        <v>2.0</v>
      </c>
      <c r="E24" s="20" t="s">
        <v>130</v>
      </c>
      <c r="F24" s="20" t="s">
        <v>122</v>
      </c>
      <c r="G24" s="1">
        <v>12.0</v>
      </c>
      <c r="H24" s="1">
        <f t="shared" si="3"/>
        <v>12</v>
      </c>
      <c r="I24" s="1">
        <v>10.0</v>
      </c>
      <c r="J24" s="1">
        <v>9.0</v>
      </c>
      <c r="K24" s="1">
        <v>8.0</v>
      </c>
      <c r="L24" s="1">
        <v>6.0</v>
      </c>
      <c r="M24" s="1">
        <v>4.0</v>
      </c>
      <c r="N24" s="1">
        <v>3.0</v>
      </c>
      <c r="O24" s="1">
        <v>2.0</v>
      </c>
      <c r="P24" s="1">
        <v>1.0</v>
      </c>
      <c r="Q24" s="1">
        <v>0.0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tr">
        <f t="shared" ref="AE24:AF24" si="5">IF(OR(AE$21="",$G24=""),"",AD24)</f>
        <v/>
      </c>
      <c r="AF24" s="1" t="str">
        <f t="shared" si="5"/>
        <v/>
      </c>
    </row>
    <row r="25" ht="12.75" customHeight="1">
      <c r="B25" s="20">
        <v>2.2</v>
      </c>
      <c r="C25" s="20" t="s">
        <v>131</v>
      </c>
      <c r="D25" s="1">
        <v>2.0</v>
      </c>
      <c r="E25" s="20" t="s">
        <v>132</v>
      </c>
      <c r="F25" s="20" t="s">
        <v>133</v>
      </c>
      <c r="G25" s="1">
        <v>18.0</v>
      </c>
      <c r="H25" s="1">
        <f t="shared" si="3"/>
        <v>18</v>
      </c>
      <c r="I25" s="1">
        <v>17.0</v>
      </c>
      <c r="J25" s="1">
        <v>15.0</v>
      </c>
      <c r="K25" s="1">
        <v>13.0</v>
      </c>
      <c r="L25" s="1">
        <v>10.0</v>
      </c>
      <c r="M25" s="1">
        <v>7.0</v>
      </c>
      <c r="N25" s="1">
        <v>4.0</v>
      </c>
      <c r="O25" s="1">
        <v>3.0</v>
      </c>
      <c r="P25" s="1">
        <v>2.0</v>
      </c>
      <c r="Q25" s="1">
        <v>0.0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6">IF(OR(AE$21="",$G25=""),"",AD25)</f>
        <v/>
      </c>
      <c r="AF25" s="1" t="str">
        <f t="shared" si="6"/>
        <v/>
      </c>
    </row>
    <row r="26" ht="12.75" customHeight="1">
      <c r="D26" s="1"/>
      <c r="F26" s="20" t="str">
        <f t="shared" ref="F26:F63" si="8">IF(C26&lt;&gt;"","Planned","")</f>
        <v/>
      </c>
      <c r="G26" s="1"/>
      <c r="H26" s="1" t="str">
        <f t="shared" si="3"/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7">IF(OR(AE$21="",$G26=""),"",AD26)</f>
        <v/>
      </c>
      <c r="AF26" s="1" t="str">
        <f t="shared" si="7"/>
        <v/>
      </c>
    </row>
    <row r="27" ht="12.75" customHeight="1">
      <c r="D27" s="1"/>
      <c r="F27" s="20" t="str">
        <f t="shared" si="8"/>
        <v/>
      </c>
      <c r="G27" s="1"/>
      <c r="H27" s="1" t="str">
        <f t="shared" si="3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9">IF(OR(AE$21="",$G27=""),"",AD27)</f>
        <v/>
      </c>
      <c r="AF27" s="1" t="str">
        <f t="shared" si="9"/>
        <v/>
      </c>
    </row>
    <row r="28" ht="12.75" customHeight="1">
      <c r="D28" s="1"/>
      <c r="F28" s="20" t="str">
        <f t="shared" si="8"/>
        <v/>
      </c>
      <c r="G28" s="1"/>
      <c r="H28" s="1" t="str">
        <f t="shared" si="3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0">IF(OR(AE$21="",$G28=""),"",AD28)</f>
        <v/>
      </c>
      <c r="AF28" s="1" t="str">
        <f t="shared" si="10"/>
        <v/>
      </c>
    </row>
    <row r="29" ht="12.75" customHeight="1">
      <c r="D29" s="1"/>
      <c r="F29" s="20" t="str">
        <f t="shared" si="8"/>
        <v/>
      </c>
      <c r="G29" s="1"/>
      <c r="H29" s="1" t="str">
        <f t="shared" si="3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1">IF(OR(AE$21="",$G29=""),"",AD29)</f>
        <v/>
      </c>
      <c r="AF29" s="1" t="str">
        <f t="shared" si="11"/>
        <v/>
      </c>
    </row>
    <row r="30" ht="12.75" customHeight="1">
      <c r="D30" s="1"/>
      <c r="F30" s="20" t="str">
        <f t="shared" si="8"/>
        <v/>
      </c>
      <c r="G30" s="1"/>
      <c r="H30" s="1" t="str">
        <f t="shared" si="3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2">IF(OR(AE$21="",$G30=""),"",AD30)</f>
        <v/>
      </c>
      <c r="AF30" s="1" t="str">
        <f t="shared" si="12"/>
        <v/>
      </c>
    </row>
    <row r="31" ht="12.75" customHeight="1">
      <c r="D31" s="1"/>
      <c r="F31" s="20" t="str">
        <f t="shared" si="8"/>
        <v/>
      </c>
      <c r="G31" s="1"/>
      <c r="H31" s="1" t="str">
        <f t="shared" si="3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3">IF(OR(AE$21="",$G31=""),"",AD31)</f>
        <v/>
      </c>
      <c r="AF31" s="1" t="str">
        <f t="shared" si="13"/>
        <v/>
      </c>
    </row>
    <row r="32" ht="12.75" customHeight="1">
      <c r="D32" s="1"/>
      <c r="F32" s="20" t="str">
        <f t="shared" si="8"/>
        <v/>
      </c>
      <c r="G32" s="1"/>
      <c r="H32" s="1" t="str">
        <f t="shared" si="3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4">IF(OR(AE$21="",$G32=""),"",AD32)</f>
        <v/>
      </c>
      <c r="AF32" s="1" t="str">
        <f t="shared" si="14"/>
        <v/>
      </c>
    </row>
    <row r="33" ht="12.75" customHeight="1">
      <c r="D33" s="1"/>
      <c r="F33" s="20" t="str">
        <f t="shared" si="8"/>
        <v/>
      </c>
      <c r="G33" s="1"/>
      <c r="H33" s="1" t="str">
        <f t="shared" si="3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5">IF(OR(AE$21="",$G33=""),"",AD33)</f>
        <v/>
      </c>
      <c r="AF33" s="1" t="str">
        <f t="shared" si="15"/>
        <v/>
      </c>
    </row>
    <row r="34" ht="12.75" customHeight="1">
      <c r="D34" s="1"/>
      <c r="F34" s="20" t="str">
        <f t="shared" si="8"/>
        <v/>
      </c>
      <c r="G34" s="1"/>
      <c r="H34" s="1" t="str">
        <f t="shared" si="3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6">IF(OR(AE$21="",$G34=""),"",AD34)</f>
        <v/>
      </c>
      <c r="AF34" s="1" t="str">
        <f t="shared" si="16"/>
        <v/>
      </c>
    </row>
    <row r="35" ht="12.75" customHeight="1">
      <c r="D35" s="1"/>
      <c r="F35" s="20" t="str">
        <f t="shared" si="8"/>
        <v/>
      </c>
      <c r="G35" s="1"/>
      <c r="H35" s="1" t="str">
        <f t="shared" si="3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7">IF(OR(AE$21="",$G35=""),"",AD35)</f>
        <v/>
      </c>
      <c r="AF35" s="1" t="str">
        <f t="shared" si="17"/>
        <v/>
      </c>
    </row>
    <row r="36" ht="12.75" customHeight="1">
      <c r="D36" s="1"/>
      <c r="F36" s="20" t="str">
        <f t="shared" si="8"/>
        <v/>
      </c>
      <c r="G36" s="1"/>
      <c r="H36" s="1" t="str">
        <f t="shared" si="3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8">IF(OR(AE$21="",$G36=""),"",AD36)</f>
        <v/>
      </c>
      <c r="AF36" s="1" t="str">
        <f t="shared" si="18"/>
        <v/>
      </c>
    </row>
    <row r="37" ht="12.75" customHeight="1">
      <c r="D37" s="1"/>
      <c r="F37" s="20" t="str">
        <f t="shared" si="8"/>
        <v/>
      </c>
      <c r="G37" s="1"/>
      <c r="H37" s="1" t="str">
        <f t="shared" si="3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9">IF(OR(AE$21="",$G37=""),"",AD37)</f>
        <v/>
      </c>
      <c r="AF37" s="1" t="str">
        <f t="shared" si="19"/>
        <v/>
      </c>
    </row>
    <row r="38" ht="12.75" customHeight="1">
      <c r="D38" s="1"/>
      <c r="F38" s="20" t="str">
        <f t="shared" si="8"/>
        <v/>
      </c>
      <c r="G38" s="1"/>
      <c r="H38" s="1" t="str">
        <f t="shared" si="3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0">IF(OR(AE$21="",$G38=""),"",AD38)</f>
        <v/>
      </c>
      <c r="AF38" s="1" t="str">
        <f t="shared" si="20"/>
        <v/>
      </c>
    </row>
    <row r="39" ht="12.75" customHeight="1">
      <c r="D39" s="1"/>
      <c r="F39" s="20" t="str">
        <f t="shared" si="8"/>
        <v/>
      </c>
      <c r="G39" s="1"/>
      <c r="H39" s="1" t="str">
        <f t="shared" si="3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20" t="str">
        <f t="shared" si="8"/>
        <v/>
      </c>
      <c r="G40" s="1"/>
      <c r="H40" s="1" t="str">
        <f t="shared" si="3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20" t="str">
        <f t="shared" si="8"/>
        <v/>
      </c>
      <c r="G41" s="1"/>
      <c r="H41" s="1" t="str">
        <f t="shared" si="3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20" t="str">
        <f t="shared" si="8"/>
        <v/>
      </c>
      <c r="G42" s="1"/>
      <c r="H42" s="1" t="str">
        <f t="shared" si="3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20" t="str">
        <f t="shared" si="8"/>
        <v/>
      </c>
      <c r="G43" s="1"/>
      <c r="H43" s="1" t="str">
        <f t="shared" si="3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20" t="str">
        <f t="shared" si="8"/>
        <v/>
      </c>
      <c r="G44" s="1"/>
      <c r="H44" s="1" t="str">
        <f t="shared" si="3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20" t="str">
        <f t="shared" si="8"/>
        <v/>
      </c>
      <c r="G45" s="1"/>
      <c r="H45" s="1" t="str">
        <f t="shared" si="3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20" t="str">
        <f t="shared" si="8"/>
        <v/>
      </c>
      <c r="G46" s="1"/>
      <c r="H46" s="1" t="str">
        <f t="shared" si="3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20" t="str">
        <f t="shared" si="8"/>
        <v/>
      </c>
      <c r="G47" s="1"/>
      <c r="H47" s="1" t="str">
        <f t="shared" si="3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20" t="str">
        <f t="shared" si="8"/>
        <v/>
      </c>
      <c r="G48" s="1"/>
      <c r="H48" s="1" t="str">
        <f t="shared" si="3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20" t="str">
        <f t="shared" si="8"/>
        <v/>
      </c>
      <c r="G49" s="1"/>
      <c r="H49" s="1" t="str">
        <f t="shared" si="3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20" t="str">
        <f t="shared" si="8"/>
        <v/>
      </c>
      <c r="G50" s="1"/>
      <c r="H50" s="1" t="str">
        <f t="shared" si="3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20" t="str">
        <f t="shared" si="8"/>
        <v/>
      </c>
      <c r="G51" s="1"/>
      <c r="H51" s="1" t="str">
        <f t="shared" si="3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20" t="str">
        <f t="shared" si="8"/>
        <v/>
      </c>
      <c r="G52" s="1"/>
      <c r="H52" s="1" t="str">
        <f t="shared" si="3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20" t="str">
        <f t="shared" si="8"/>
        <v/>
      </c>
      <c r="G53" s="1"/>
      <c r="H53" s="1" t="str">
        <f t="shared" si="3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20" t="str">
        <f t="shared" si="8"/>
        <v/>
      </c>
      <c r="G54" s="1"/>
      <c r="H54" s="1" t="str">
        <f t="shared" si="3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20" t="str">
        <f t="shared" si="8"/>
        <v/>
      </c>
      <c r="G55" s="1"/>
      <c r="H55" s="1" t="str">
        <f t="shared" si="3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20" t="str">
        <f t="shared" si="8"/>
        <v/>
      </c>
      <c r="G56" s="1"/>
      <c r="H56" s="1" t="str">
        <f t="shared" si="3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20" t="str">
        <f t="shared" si="8"/>
        <v/>
      </c>
      <c r="G57" s="1"/>
      <c r="H57" s="1" t="str">
        <f t="shared" si="3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20" t="str">
        <f t="shared" si="8"/>
        <v/>
      </c>
      <c r="G58" s="1"/>
      <c r="H58" s="1" t="str">
        <f t="shared" si="3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20" t="str">
        <f t="shared" si="8"/>
        <v/>
      </c>
      <c r="G59" s="1"/>
      <c r="H59" s="1" t="str">
        <f t="shared" si="3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20" t="str">
        <f t="shared" si="8"/>
        <v/>
      </c>
      <c r="G60" s="1"/>
      <c r="H60" s="1" t="str">
        <f t="shared" si="3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2">IF(OR(AE$21="",$G60=""),"",AD60)</f>
        <v/>
      </c>
      <c r="AF60" s="1" t="str">
        <f t="shared" si="42"/>
        <v/>
      </c>
    </row>
    <row r="61" ht="12.75" customHeight="1">
      <c r="D61" s="1"/>
      <c r="F61" s="20" t="str">
        <f t="shared" si="8"/>
        <v/>
      </c>
      <c r="G61" s="1"/>
      <c r="H61" s="1" t="str">
        <f t="shared" si="3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43">IF(OR(AE$21="",$G61=""),"",AD61)</f>
        <v/>
      </c>
      <c r="AF61" s="1" t="str">
        <f t="shared" si="43"/>
        <v/>
      </c>
    </row>
    <row r="62" ht="12.75" customHeight="1">
      <c r="D62" s="1"/>
      <c r="F62" s="20" t="str">
        <f t="shared" si="8"/>
        <v/>
      </c>
      <c r="G62" s="1"/>
      <c r="H62" s="1" t="str">
        <f t="shared" si="3"/>
        <v/>
      </c>
      <c r="I62" s="1" t="str">
        <f t="shared" ref="I62:AF62" si="44">IF(OR(I$21="",$G62=""),"",H62)</f>
        <v/>
      </c>
      <c r="J62" s="1" t="str">
        <f t="shared" si="44"/>
        <v/>
      </c>
      <c r="K62" s="1" t="str">
        <f t="shared" si="44"/>
        <v/>
      </c>
      <c r="L62" s="1" t="str">
        <f t="shared" si="44"/>
        <v/>
      </c>
      <c r="M62" s="1" t="str">
        <f t="shared" si="44"/>
        <v/>
      </c>
      <c r="N62" s="1" t="str">
        <f t="shared" si="44"/>
        <v/>
      </c>
      <c r="O62" s="1" t="str">
        <f t="shared" si="44"/>
        <v/>
      </c>
      <c r="P62" s="1" t="str">
        <f t="shared" si="44"/>
        <v/>
      </c>
      <c r="Q62" s="1" t="str">
        <f t="shared" si="44"/>
        <v/>
      </c>
      <c r="R62" s="1" t="str">
        <f t="shared" si="44"/>
        <v/>
      </c>
      <c r="S62" s="1" t="str">
        <f t="shared" si="44"/>
        <v/>
      </c>
      <c r="T62" s="1" t="str">
        <f t="shared" si="44"/>
        <v/>
      </c>
      <c r="U62" s="1" t="str">
        <f t="shared" si="44"/>
        <v/>
      </c>
      <c r="V62" s="1" t="str">
        <f t="shared" si="44"/>
        <v/>
      </c>
      <c r="W62" s="1" t="str">
        <f t="shared" si="44"/>
        <v/>
      </c>
      <c r="X62" s="1" t="str">
        <f t="shared" si="44"/>
        <v/>
      </c>
      <c r="Y62" s="1" t="str">
        <f t="shared" si="44"/>
        <v/>
      </c>
      <c r="Z62" s="1" t="str">
        <f t="shared" si="44"/>
        <v/>
      </c>
      <c r="AA62" s="1" t="str">
        <f t="shared" si="44"/>
        <v/>
      </c>
      <c r="AB62" s="1" t="str">
        <f t="shared" si="44"/>
        <v/>
      </c>
      <c r="AC62" s="1" t="str">
        <f t="shared" si="44"/>
        <v/>
      </c>
      <c r="AD62" s="1" t="str">
        <f t="shared" si="44"/>
        <v/>
      </c>
      <c r="AE62" s="1" t="str">
        <f t="shared" si="44"/>
        <v/>
      </c>
      <c r="AF62" s="1" t="str">
        <f t="shared" si="44"/>
        <v/>
      </c>
    </row>
    <row r="63" ht="12.75" customHeight="1">
      <c r="D63" s="1"/>
      <c r="F63" s="20" t="str">
        <f t="shared" si="8"/>
        <v/>
      </c>
      <c r="G63" s="1"/>
      <c r="H63" s="1" t="str">
        <f t="shared" si="3"/>
        <v/>
      </c>
      <c r="I63" s="1" t="str">
        <f t="shared" ref="I63:AF63" si="45">IF(OR(I$21="",$G63=""),"",H63)</f>
        <v/>
      </c>
      <c r="J63" s="1" t="str">
        <f t="shared" si="45"/>
        <v/>
      </c>
      <c r="K63" s="1" t="str">
        <f t="shared" si="45"/>
        <v/>
      </c>
      <c r="L63" s="1" t="str">
        <f t="shared" si="45"/>
        <v/>
      </c>
      <c r="M63" s="1" t="str">
        <f t="shared" si="45"/>
        <v/>
      </c>
      <c r="N63" s="1" t="str">
        <f t="shared" si="45"/>
        <v/>
      </c>
      <c r="O63" s="1" t="str">
        <f t="shared" si="45"/>
        <v/>
      </c>
      <c r="P63" s="1" t="str">
        <f t="shared" si="45"/>
        <v/>
      </c>
      <c r="Q63" s="1" t="str">
        <f t="shared" si="45"/>
        <v/>
      </c>
      <c r="R63" s="1" t="str">
        <f t="shared" si="45"/>
        <v/>
      </c>
      <c r="S63" s="1" t="str">
        <f t="shared" si="45"/>
        <v/>
      </c>
      <c r="T63" s="1" t="str">
        <f t="shared" si="45"/>
        <v/>
      </c>
      <c r="U63" s="1" t="str">
        <f t="shared" si="45"/>
        <v/>
      </c>
      <c r="V63" s="1" t="str">
        <f t="shared" si="45"/>
        <v/>
      </c>
      <c r="W63" s="1" t="str">
        <f t="shared" si="45"/>
        <v/>
      </c>
      <c r="X63" s="1" t="str">
        <f t="shared" si="45"/>
        <v/>
      </c>
      <c r="Y63" s="1" t="str">
        <f t="shared" si="45"/>
        <v/>
      </c>
      <c r="Z63" s="1" t="str">
        <f t="shared" si="45"/>
        <v/>
      </c>
      <c r="AA63" s="1" t="str">
        <f t="shared" si="45"/>
        <v/>
      </c>
      <c r="AB63" s="1" t="str">
        <f t="shared" si="45"/>
        <v/>
      </c>
      <c r="AC63" s="1" t="str">
        <f t="shared" si="45"/>
        <v/>
      </c>
      <c r="AD63" s="1" t="str">
        <f t="shared" si="45"/>
        <v/>
      </c>
      <c r="AE63" s="1" t="str">
        <f t="shared" si="45"/>
        <v/>
      </c>
      <c r="AF63" s="1" t="str">
        <f t="shared" si="45"/>
        <v/>
      </c>
    </row>
    <row r="64" ht="12.75" customHeight="1">
      <c r="D64" s="1"/>
      <c r="F64" s="20" t="s">
        <v>134</v>
      </c>
      <c r="G64" s="1"/>
      <c r="H64" s="1" t="str">
        <f t="shared" si="3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6">IF(OR(AE$21="",$G64=""),"",AD64)</f>
        <v/>
      </c>
      <c r="AF64" s="1" t="str">
        <f t="shared" si="46"/>
        <v/>
      </c>
    </row>
    <row r="65" ht="12.75" customHeight="1">
      <c r="D65" s="1"/>
      <c r="F65" s="20" t="s">
        <v>135</v>
      </c>
      <c r="G65" s="1"/>
      <c r="H65" s="1" t="str">
        <f t="shared" si="3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tr">
        <f t="shared" ref="AE65:AF65" si="47">IF(OR(AE$21="",$G65=""),"",AD65)</f>
        <v/>
      </c>
      <c r="AF65" s="1" t="str">
        <f t="shared" si="47"/>
        <v/>
      </c>
    </row>
    <row r="66" ht="12.75" customHeight="1">
      <c r="D66" s="1"/>
      <c r="F66" s="20" t="s">
        <v>136</v>
      </c>
      <c r="G66" s="1"/>
      <c r="H66" s="1" t="str">
        <f t="shared" si="3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20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20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20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F70" s="20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A71" s="1"/>
      <c r="D71" s="1"/>
      <c r="F71" s="20" t="str">
        <f>IF(C71&lt;&gt;"","Planned","")</f>
        <v/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D3:H3"/>
    <mergeCell ref="D4:H4"/>
    <mergeCell ref="D5:H5"/>
  </mergeCells>
  <conditionalFormatting sqref="B22:AF65">
    <cfRule type="expression" dxfId="1" priority="1" stopIfTrue="1">
      <formula>$F22="Terminado"</formula>
    </cfRule>
  </conditionalFormatting>
  <conditionalFormatting sqref="B22:AF65">
    <cfRule type="expression" dxfId="0" priority="2" stopIfTrue="1">
      <formula>$F22="En Progreso"</formula>
    </cfRule>
  </conditionalFormatting>
  <conditionalFormatting sqref="C26:AF65 L22:AF25">
    <cfRule type="expression" dxfId="1" priority="3" stopIfTrue="1">
      <formula>$F22="Done"</formula>
    </cfRule>
  </conditionalFormatting>
  <conditionalFormatting sqref="C26:AF65 L22:AF25">
    <cfRule type="expression" dxfId="0" priority="4" stopIfTrue="1">
      <formula>$F22="Ongoing"</formula>
    </cfRule>
  </conditionalFormatting>
  <dataValidations>
    <dataValidation type="list" allowBlank="1" sqref="F10:F15 F22:F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9.13"/>
    <col customWidth="1" min="3" max="3" width="38.5"/>
    <col customWidth="1" min="4" max="4" width="10.63"/>
    <col customWidth="1" min="5" max="5" width="13.63"/>
    <col customWidth="1" min="6" max="6" width="10.88"/>
    <col customWidth="1" min="7" max="7" width="9.5"/>
    <col customWidth="1" min="8" max="32" width="4.5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50"/>
    </row>
    <row r="3" ht="15.0" customHeight="1">
      <c r="B3" s="6"/>
      <c r="C3" s="7" t="s">
        <v>0</v>
      </c>
      <c r="D3" s="51"/>
      <c r="E3" s="9"/>
      <c r="F3" s="9"/>
      <c r="G3" s="9"/>
      <c r="H3" s="10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1"/>
      <c r="W3" s="12"/>
      <c r="X3" s="12"/>
      <c r="Y3" s="12"/>
      <c r="Z3" s="12"/>
      <c r="AA3" s="12"/>
      <c r="AB3" s="12"/>
      <c r="AC3" s="12"/>
      <c r="AD3" s="12"/>
      <c r="AE3" s="12"/>
      <c r="AF3" s="52"/>
    </row>
    <row r="4" ht="15.0" customHeight="1">
      <c r="B4" s="6"/>
      <c r="C4" s="7" t="s">
        <v>2</v>
      </c>
      <c r="D4" s="51"/>
      <c r="E4" s="9"/>
      <c r="F4" s="9"/>
      <c r="G4" s="9"/>
      <c r="H4" s="10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1"/>
      <c r="W4" s="12"/>
      <c r="X4" s="12"/>
      <c r="Y4" s="12"/>
      <c r="Z4" s="12"/>
      <c r="AA4" s="12"/>
      <c r="AB4" s="12"/>
      <c r="AC4" s="12"/>
      <c r="AD4" s="12"/>
      <c r="AE4" s="12"/>
      <c r="AF4" s="52"/>
    </row>
    <row r="5" ht="15.0" customHeight="1">
      <c r="B5" s="6"/>
      <c r="C5" s="7" t="s">
        <v>4</v>
      </c>
      <c r="D5" s="51"/>
      <c r="E5" s="9"/>
      <c r="F5" s="9"/>
      <c r="G5" s="9"/>
      <c r="H5" s="10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1"/>
      <c r="W5" s="12"/>
      <c r="X5" s="12"/>
      <c r="Y5" s="12"/>
      <c r="Z5" s="12"/>
      <c r="AA5" s="12"/>
      <c r="AB5" s="12"/>
      <c r="AC5" s="12"/>
      <c r="AD5" s="12"/>
      <c r="AE5" s="12"/>
      <c r="AF5" s="52"/>
    </row>
    <row r="6" ht="15.0" customHeight="1">
      <c r="B6" s="13"/>
      <c r="C6" s="14"/>
      <c r="D6" s="15"/>
      <c r="E6" s="15"/>
      <c r="F6" s="15"/>
      <c r="G6" s="15"/>
      <c r="H6" s="15"/>
      <c r="I6" s="1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6"/>
      <c r="W6" s="17"/>
      <c r="X6" s="17"/>
      <c r="Y6" s="17"/>
      <c r="Z6" s="17"/>
      <c r="AA6" s="17"/>
      <c r="AB6" s="17"/>
      <c r="AC6" s="17"/>
      <c r="AD6" s="17"/>
      <c r="AE6" s="17"/>
      <c r="AF6" s="53"/>
    </row>
    <row r="7" ht="10.5" customHeight="1">
      <c r="A7" s="20"/>
      <c r="B7" s="54"/>
      <c r="C7" s="20"/>
      <c r="D7" s="55"/>
      <c r="E7" s="55"/>
      <c r="F7" s="55"/>
      <c r="G7" s="55"/>
      <c r="H7" s="55"/>
      <c r="I7" s="54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4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20"/>
    </row>
    <row r="8" ht="12.75" customHeight="1">
      <c r="A8" s="20"/>
      <c r="B8" s="20"/>
      <c r="C8" s="18">
        <v>1.0</v>
      </c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</row>
    <row r="9" ht="12.75" customHeight="1">
      <c r="D9" s="1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</row>
    <row r="10" ht="12.75" customHeight="1">
      <c r="D10" s="1"/>
      <c r="F10" s="2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1"/>
      <c r="C16" s="21" t="s">
        <v>5</v>
      </c>
      <c r="D16" s="1"/>
      <c r="E16" s="21"/>
      <c r="F16" s="22"/>
      <c r="G16" s="21" t="s">
        <v>6</v>
      </c>
      <c r="H16" s="21" t="s">
        <v>7</v>
      </c>
      <c r="I16" s="21"/>
      <c r="J16" s="21"/>
      <c r="K16" s="21"/>
      <c r="L16" s="21"/>
      <c r="M16" s="21"/>
      <c r="N16" s="21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</row>
    <row r="17" ht="12.75" customHeight="1">
      <c r="B17" s="21"/>
      <c r="C17" s="21" t="s">
        <v>8</v>
      </c>
      <c r="D17" s="1"/>
      <c r="E17" s="21" t="s">
        <v>9</v>
      </c>
      <c r="F17" s="21" t="s">
        <v>10</v>
      </c>
      <c r="G17" s="23">
        <f>SUM(OFFSET(G21,1,0,'Plantilla Sprint'!TaskRows,1))</f>
        <v>0</v>
      </c>
      <c r="H17" s="23">
        <f>IF(AND(SUM(OFFSET(H21,1,0,'Plantilla Sprint'!TaskRows,1))=0),0,SUM(OFFSET(H21,1,0,'Plantilla Sprint'!TaskRows,1)))</f>
        <v>0</v>
      </c>
      <c r="I17" s="23" t="str">
        <f>IF(AND(SUM(OFFSET(I21,1,0,'Plantilla Sprint'!TaskRows,1))=0),"",SUM(OFFSET(I21,1,0,'Plantilla Sprint'!TaskRows,1)))</f>
        <v/>
      </c>
      <c r="J17" s="23" t="str">
        <f>IF(AND(SUM(OFFSET(J21,1,0,'Plantilla Sprint'!TaskRows,1))=0),"",SUM(OFFSET(J21,1,0,'Plantilla Sprint'!TaskRows,1)))</f>
        <v/>
      </c>
      <c r="K17" s="23" t="str">
        <f>IF(AND(SUM(OFFSET(K21,1,0,'Plantilla Sprint'!TaskRows,1))=0),"",SUM(OFFSET(K21,1,0,'Plantilla Sprint'!TaskRows,1)))</f>
        <v/>
      </c>
      <c r="L17" s="23" t="str">
        <f>IF(AND(SUM(OFFSET(L21,1,0,'Plantilla Sprint'!TaskRows,1))=0),"",SUM(OFFSET(L21,1,0,'Plantilla Sprint'!TaskRows,1)))</f>
        <v/>
      </c>
      <c r="M17" s="23" t="str">
        <f>IF(AND(SUM(OFFSET(M21,1,0,'Plantilla Sprint'!TaskRows,1))=0),"",SUM(OFFSET(M21,1,0,'Plantilla Sprint'!TaskRows,1)))</f>
        <v/>
      </c>
      <c r="N17" s="23" t="str">
        <f>IF(AND(SUM(OFFSET(N21,1,0,'Plantilla Sprint'!TaskRows,1))=0),"",SUM(OFFSET(N21,1,0,'Plantilla Sprint'!TaskRows,1)))</f>
        <v/>
      </c>
      <c r="O17" s="23" t="str">
        <f>IF(AND(SUM(OFFSET(O21,1,0,'Plantilla Sprint'!TaskRows,1))=0),"",SUM(OFFSET(O21,1,0,'Plantilla Sprint'!TaskRows,1)))</f>
        <v/>
      </c>
      <c r="P17" s="23" t="str">
        <f>IF(AND(SUM(OFFSET(P21,1,0,'Plantilla Sprint'!TaskRows,1))=0),"",SUM(OFFSET(P21,1,0,'Plantilla Sprint'!TaskRows,1)))</f>
        <v/>
      </c>
      <c r="Q17" s="23" t="str">
        <f>IF(AND(SUM(OFFSET(Q21,1,0,'Plantilla Sprint'!TaskRows,1))=0),"",SUM(OFFSET(Q21,1,0,'Plantilla Sprint'!TaskRows,1)))</f>
        <v/>
      </c>
      <c r="R17" s="23" t="str">
        <f>IF(AND(SUM(OFFSET(R21,1,0,'Plantilla Sprint'!TaskRows,1))=0),"",SUM(OFFSET(R21,1,0,'Plantilla Sprint'!TaskRows,1)))</f>
        <v/>
      </c>
      <c r="S17" s="23" t="str">
        <f>IF(AND(SUM(OFFSET(S21,1,0,'Plantilla Sprint'!TaskRows,1))=0),"",SUM(OFFSET(S21,1,0,'Plantilla Sprint'!TaskRows,1)))</f>
        <v/>
      </c>
      <c r="T17" s="23" t="str">
        <f>IF(AND(SUM(OFFSET(T21,1,0,'Plantilla Sprint'!TaskRows,1))=0),"",SUM(OFFSET(T21,1,0,'Plantilla Sprint'!TaskRows,1)))</f>
        <v/>
      </c>
      <c r="U17" s="23" t="str">
        <f>IF(AND(SUM(OFFSET(U21,1,0,'Plantilla Sprint'!TaskRows,1))=0),"",SUM(OFFSET(U21,1,0,'Plantilla Sprint'!TaskRows,1)))</f>
        <v/>
      </c>
      <c r="V17" s="23" t="str">
        <f>IF(AND(SUM(OFFSET(V21,1,0,'Plantilla Sprint'!TaskRows,1))=0),"",SUM(OFFSET(V21,1,0,'Plantilla Sprint'!TaskRows,1)))</f>
        <v/>
      </c>
      <c r="W17" s="23" t="str">
        <f>IF(AND(SUM(OFFSET(W21,1,0,'Plantilla Sprint'!TaskRows,1))=0),"",SUM(OFFSET(W21,1,0,'Plantilla Sprint'!TaskRows,1)))</f>
        <v/>
      </c>
      <c r="X17" s="23" t="str">
        <f>IF(AND(SUM(OFFSET(X21,1,0,'Plantilla Sprint'!TaskRows,1))=0),"",SUM(OFFSET(X21,1,0,'Plantilla Sprint'!TaskRows,1)))</f>
        <v/>
      </c>
      <c r="Y17" s="23" t="str">
        <f>IF(AND(SUM(OFFSET(Y21,1,0,'Plantilla Sprint'!TaskRows,1))=0),"",SUM(OFFSET(Y21,1,0,'Plantilla Sprint'!TaskRows,1)))</f>
        <v/>
      </c>
      <c r="Z17" s="23" t="str">
        <f>IF(AND(SUM(OFFSET(Z21,1,0,'Plantilla Sprint'!TaskRows,1))=0),"",SUM(OFFSET(Z21,1,0,'Plantilla Sprint'!TaskRows,1)))</f>
        <v/>
      </c>
      <c r="AA17" s="23" t="str">
        <f>IF(AND(SUM(OFFSET(AA21,1,0,'Plantilla Sprint'!TaskRows,1))=0),"",SUM(OFFSET(AA21,1,0,'Plantilla Sprint'!TaskRows,1)))</f>
        <v/>
      </c>
      <c r="AB17" s="23" t="str">
        <f>IF(AND(SUM(OFFSET(AB21,1,0,'Plantilla Sprint'!TaskRows,1))=0),"",SUM(OFFSET(AB21,1,0,'Plantilla Sprint'!TaskRows,1)))</f>
        <v/>
      </c>
      <c r="AC17" s="23" t="str">
        <f>IF(AND(SUM(OFFSET(AC21,1,0,'Plantilla Sprint'!TaskRows,1))=0),"",SUM(OFFSET(AC21,1,0,'Plantilla Sprint'!TaskRows,1)))</f>
        <v/>
      </c>
      <c r="AD17" s="23" t="str">
        <f>IF(AND(SUM(OFFSET(AD21,1,0,'Plantilla Sprint'!TaskRows,1))=0),"",SUM(OFFSET(AD21,1,0,'Plantilla Sprint'!TaskRows,1)))</f>
        <v/>
      </c>
      <c r="AE17" s="23" t="str">
        <f>IF(AND(SUM(OFFSET(AE21,1,0,'Plantilla Sprint'!TaskRows,1))=0),"",SUM(OFFSET(AE21,1,0,'Plantilla Sprint'!TaskRows,1)))</f>
        <v/>
      </c>
      <c r="AF17" s="23" t="str">
        <f>IF(AND(SUM(OFFSET(AF21,1,0,'Plantilla Sprint'!TaskRows,1))=0),"",SUM(OFFSET(AF21,1,0,'Plantilla Sprint'!TaskRows,1)))</f>
        <v/>
      </c>
    </row>
    <row r="18" ht="12.75" hidden="1" customHeight="1">
      <c r="C18" s="20" t="s">
        <v>11</v>
      </c>
      <c r="D18" s="1">
        <f>IF(COUNTA(C22:C249)=0,1,COUNTA(C22:C249))</f>
        <v>1</v>
      </c>
      <c r="E18" s="20" t="s">
        <v>12</v>
      </c>
      <c r="F18" s="1">
        <f>IF(COUNTIF(H17:AF17,"&gt;0")=0,1,COUNTIF(H17:AF17,"&gt;0"))</f>
        <v>1</v>
      </c>
      <c r="G18" s="1"/>
      <c r="H18" s="1">
        <f>IF(H21="","",$G17-$G17/($D16-1)*(H21-1))</f>
        <v>0</v>
      </c>
      <c r="I18" s="1" t="str">
        <f>IF(I21="","",'Plantilla Sprint'!TotalEffort-'Plantilla Sprint'!TotalEffort/('Plantilla Sprint'!ImplementationDays)*(I21-1))</f>
        <v/>
      </c>
      <c r="J18" s="1" t="str">
        <f>IF(J21="","",'Plantilla Sprint'!TotalEffort-'Plantilla Sprint'!TotalEffort/('Plantilla Sprint'!ImplementationDays)*(J21-1))</f>
        <v/>
      </c>
      <c r="K18" s="1" t="str">
        <f>IF(K21="","",'Plantilla Sprint'!TotalEffort-'Plantilla Sprint'!TotalEffort/('Plantilla Sprint'!ImplementationDays)*(K21-1))</f>
        <v/>
      </c>
      <c r="L18" s="1" t="str">
        <f>IF(L21="","",'Plantilla Sprint'!TotalEffort-'Plantilla Sprint'!TotalEffort/('Plantilla Sprint'!ImplementationDays)*(L21-1))</f>
        <v/>
      </c>
      <c r="M18" s="1" t="str">
        <f>IF(M21="","",'Plantilla Sprint'!TotalEffort-'Plantilla Sprint'!TotalEffort/('Plantilla Sprint'!ImplementationDays)*(M21-1))</f>
        <v/>
      </c>
      <c r="N18" s="1" t="str">
        <f>IF(N21="","",'Plantilla Sprint'!TotalEffort-'Plantilla Sprint'!TotalEffort/('Plantilla Sprint'!ImplementationDays)*(N21-1))</f>
        <v/>
      </c>
      <c r="O18" s="1" t="str">
        <f>IF(O21="","",'Plantilla Sprint'!TotalEffort-'Plantilla Sprint'!TotalEffort/('Plantilla Sprint'!ImplementationDays)*(O21-1))</f>
        <v/>
      </c>
      <c r="P18" s="1" t="str">
        <f>IF(P21="","",'Plantilla Sprint'!TotalEffort-'Plantilla Sprint'!TotalEffort/('Plantilla Sprint'!ImplementationDays)*(P21-1))</f>
        <v/>
      </c>
      <c r="Q18" s="1" t="str">
        <f>IF(Q21="","",'Plantilla Sprint'!TotalEffort-'Plantilla Sprint'!TotalEffort/('Plantilla Sprint'!ImplementationDays)*(Q21-1))</f>
        <v/>
      </c>
      <c r="R18" s="1" t="str">
        <f>IF(R21="","",'Plantilla Sprint'!TotalEffort-'Plantilla Sprint'!TotalEffort/('Plantilla Sprint'!ImplementationDays)*(R21-1))</f>
        <v/>
      </c>
      <c r="S18" s="1" t="str">
        <f>IF(S21="","",'Plantilla Sprint'!TotalEffort-'Plantilla Sprint'!TotalEffort/('Plantilla Sprint'!ImplementationDays)*(S21-1))</f>
        <v/>
      </c>
      <c r="T18" s="1" t="str">
        <f>IF(T21="","",'Plantilla Sprint'!TotalEffort-'Plantilla Sprint'!TotalEffort/('Plantilla Sprint'!ImplementationDays)*(T21-1))</f>
        <v/>
      </c>
      <c r="U18" s="1" t="str">
        <f>IF(U21="","",'Plantilla Sprint'!TotalEffort-'Plantilla Sprint'!TotalEffort/('Plantilla Sprint'!ImplementationDays)*(U21-1))</f>
        <v/>
      </c>
      <c r="V18" s="1" t="str">
        <f>IF(V21="","",'Plantilla Sprint'!TotalEffort-'Plantilla Sprint'!TotalEffort/('Plantilla Sprint'!ImplementationDays)*(V21-1))</f>
        <v/>
      </c>
      <c r="W18" s="1" t="str">
        <f>IF(W21="","",'Plantilla Sprint'!TotalEffort-'Plantilla Sprint'!TotalEffort/('Plantilla Sprint'!ImplementationDays)*(W21-1))</f>
        <v/>
      </c>
      <c r="X18" s="1" t="str">
        <f>IF(X21="","",'Plantilla Sprint'!TotalEffort-'Plantilla Sprint'!TotalEffort/('Plantilla Sprint'!ImplementationDays)*(X21-1))</f>
        <v/>
      </c>
      <c r="Y18" s="1" t="str">
        <f>IF(Y21="","",'Plantilla Sprint'!TotalEffort-'Plantilla Sprint'!TotalEffort/('Plantilla Sprint'!ImplementationDays)*(Y21-1))</f>
        <v/>
      </c>
      <c r="Z18" s="1" t="str">
        <f>IF(Z21="","",'Plantilla Sprint'!TotalEffort-'Plantilla Sprint'!TotalEffort/('Plantilla Sprint'!ImplementationDays)*(Z21-1))</f>
        <v/>
      </c>
      <c r="AA18" s="1" t="str">
        <f>IF(AA21="","",'Plantilla Sprint'!TotalEffort-'Plantilla Sprint'!TotalEffort/('Plantilla Sprint'!ImplementationDays)*(AA21-1))</f>
        <v/>
      </c>
      <c r="AB18" s="1" t="str">
        <f>IF(AB21="","",'Plantilla Sprint'!TotalEffort-'Plantilla Sprint'!TotalEffort/('Plantilla Sprint'!ImplementationDays)*(AB21-1))</f>
        <v/>
      </c>
      <c r="AC18" s="1" t="str">
        <f>IF(AC21="","",'Plantilla Sprint'!TotalEffort-'Plantilla Sprint'!TotalEffort/('Plantilla Sprint'!ImplementationDays)*(AC21-1))</f>
        <v/>
      </c>
      <c r="AD18" s="1" t="str">
        <f>IF(AD21="","",'Plantilla Sprint'!TotalEffort-'Plantilla Sprint'!TotalEffort/('Plantilla Sprint'!ImplementationDays)*(AD21-1))</f>
        <v/>
      </c>
      <c r="AE18" s="1" t="str">
        <f>IF(AE21="","",'Plantilla Sprint'!TotalEffort-'Plantilla Sprint'!TotalEffort/('Plantilla Sprint'!ImplementationDays)*(AE21-1))</f>
        <v/>
      </c>
      <c r="AF18" s="1" t="str">
        <f>IF(AF21="","",'Plantilla Sprint'!TotalEffort-'Plantilla Sprint'!TotalEffort/('Plantilla Sprint'!ImplementationDays)*(AF21-1))</f>
        <v/>
      </c>
    </row>
    <row r="19" ht="12.75" hidden="1" customHeight="1">
      <c r="C19" s="24" t="s">
        <v>13</v>
      </c>
      <c r="E19" s="20" t="s">
        <v>14</v>
      </c>
      <c r="F19" s="1"/>
      <c r="G19" s="1"/>
      <c r="H19" s="1" t="str">
        <f t="array" ref="H19">IF(TREND(OFFSET($H17,0,'Plantilla Sprint'!DoneDays-'Plantilla Sprint'!TrendDays,1,'Plantilla Sprint'!TrendDays),OFFSET($H20,0,'Plantilla Sprint'!DoneDays-'Plantilla Sprint'!TrendDays,1,'Plantilla Sprint'!TrendDays),H20)&lt;0,"",TREND(OFFSET($H17,0,'Plantilla Sprint'!DoneDays-'Plantilla Sprint'!TrendDays,1,'Plantilla Sprint'!TrendDays),OFFSET($H20,0,'Plantilla Sprint'!DoneDays-'Plantilla Sprint'!TrendDays,1,'Plantilla Sprint'!TrendDays),H20))</f>
        <v>#VALUE!</v>
      </c>
      <c r="I19" s="1" t="str">
        <f t="array" ref="I19">IF(TREND(OFFSET($H17,0,'Plantilla Sprint'!DoneDays-'Plantilla Sprint'!TrendDays,1,'Plantilla Sprint'!TrendDays),OFFSET($H20,0,'Plantilla Sprint'!DoneDays-'Plantilla Sprint'!TrendDays,1,'Plantilla Sprint'!TrendDays),I20)&lt;0,"",TREND(OFFSET($H17,0,'Plantilla Sprint'!DoneDays-'Plantilla Sprint'!TrendDays,1,'Plantilla Sprint'!TrendDays),OFFSET($H20,0,'Plantilla Sprint'!DoneDays-'Plantilla Sprint'!TrendDays,1,'Plantilla Sprint'!TrendDays),I20))</f>
        <v>#VALUE!</v>
      </c>
      <c r="J19" s="1" t="str">
        <f t="array" ref="J19">IF(TREND(OFFSET($H17,0,'Plantilla Sprint'!DoneDays-'Plantilla Sprint'!TrendDays,1,'Plantilla Sprint'!TrendDays),OFFSET($H20,0,'Plantilla Sprint'!DoneDays-'Plantilla Sprint'!TrendDays,1,'Plantilla Sprint'!TrendDays),J20)&lt;0,"",TREND(OFFSET($H17,0,'Plantilla Sprint'!DoneDays-'Plantilla Sprint'!TrendDays,1,'Plantilla Sprint'!TrendDays),OFFSET($H20,0,'Plantilla Sprint'!DoneDays-'Plantilla Sprint'!TrendDays,1,'Plantilla Sprint'!TrendDays),J20))</f>
        <v>#VALUE!</v>
      </c>
      <c r="K19" s="1" t="str">
        <f t="array" ref="K19">IF(TREND(OFFSET($H17,0,'Plantilla Sprint'!DoneDays-'Plantilla Sprint'!TrendDays,1,'Plantilla Sprint'!TrendDays),OFFSET($H20,0,'Plantilla Sprint'!DoneDays-'Plantilla Sprint'!TrendDays,1,'Plantilla Sprint'!TrendDays),K20)&lt;0,"",TREND(OFFSET($H17,0,'Plantilla Sprint'!DoneDays-'Plantilla Sprint'!TrendDays,1,'Plantilla Sprint'!TrendDays),OFFSET($H20,0,'Plantilla Sprint'!DoneDays-'Plantilla Sprint'!TrendDays,1,'Plantilla Sprint'!TrendDays),K20))</f>
        <v>#VALUE!</v>
      </c>
      <c r="L19" s="1" t="str">
        <f t="array" ref="L19">IF(TREND(OFFSET($H17,0,'Plantilla Sprint'!DoneDays-'Plantilla Sprint'!TrendDays,1,'Plantilla Sprint'!TrendDays),OFFSET($H20,0,'Plantilla Sprint'!DoneDays-'Plantilla Sprint'!TrendDays,1,'Plantilla Sprint'!TrendDays),L20)&lt;0,"",TREND(OFFSET($H17,0,'Plantilla Sprint'!DoneDays-'Plantilla Sprint'!TrendDays,1,'Plantilla Sprint'!TrendDays),OFFSET($H20,0,'Plantilla Sprint'!DoneDays-'Plantilla Sprint'!TrendDays,1,'Plantilla Sprint'!TrendDays),L20))</f>
        <v>#VALUE!</v>
      </c>
      <c r="M19" s="1" t="str">
        <f t="array" ref="M19">IF(TREND(OFFSET($H17,0,'Plantilla Sprint'!DoneDays-'Plantilla Sprint'!TrendDays,1,'Plantilla Sprint'!TrendDays),OFFSET($H20,0,'Plantilla Sprint'!DoneDays-'Plantilla Sprint'!TrendDays,1,'Plantilla Sprint'!TrendDays),M20)&lt;0,"",TREND(OFFSET($H17,0,'Plantilla Sprint'!DoneDays-'Plantilla Sprint'!TrendDays,1,'Plantilla Sprint'!TrendDays),OFFSET($H20,0,'Plantilla Sprint'!DoneDays-'Plantilla Sprint'!TrendDays,1,'Plantilla Sprint'!TrendDays),M20))</f>
        <v>#VALUE!</v>
      </c>
      <c r="N19" s="1" t="str">
        <f t="array" ref="N19">IF(TREND(OFFSET($H17,0,'Plantilla Sprint'!DoneDays-'Plantilla Sprint'!TrendDays,1,'Plantilla Sprint'!TrendDays),OFFSET($H20,0,'Plantilla Sprint'!DoneDays-'Plantilla Sprint'!TrendDays,1,'Plantilla Sprint'!TrendDays),N20)&lt;0,"",TREND(OFFSET($H17,0,'Plantilla Sprint'!DoneDays-'Plantilla Sprint'!TrendDays,1,'Plantilla Sprint'!TrendDays),OFFSET($H20,0,'Plantilla Sprint'!DoneDays-'Plantilla Sprint'!TrendDays,1,'Plantilla Sprint'!TrendDays),N20))</f>
        <v>#VALUE!</v>
      </c>
      <c r="O19" s="1" t="str">
        <f t="array" ref="O19">IF(TREND(OFFSET($H17,0,'Plantilla Sprint'!DoneDays-'Plantilla Sprint'!TrendDays,1,'Plantilla Sprint'!TrendDays),OFFSET($H20,0,'Plantilla Sprint'!DoneDays-'Plantilla Sprint'!TrendDays,1,'Plantilla Sprint'!TrendDays),O20)&lt;0,"",TREND(OFFSET($H17,0,'Plantilla Sprint'!DoneDays-'Plantilla Sprint'!TrendDays,1,'Plantilla Sprint'!TrendDays),OFFSET($H20,0,'Plantilla Sprint'!DoneDays-'Plantilla Sprint'!TrendDays,1,'Plantilla Sprint'!TrendDays),O20))</f>
        <v>#VALUE!</v>
      </c>
      <c r="P19" s="1" t="str">
        <f t="array" ref="P19">IF(TREND(OFFSET($H17,0,'Plantilla Sprint'!DoneDays-'Plantilla Sprint'!TrendDays,1,'Plantilla Sprint'!TrendDays),OFFSET($H20,0,'Plantilla Sprint'!DoneDays-'Plantilla Sprint'!TrendDays,1,'Plantilla Sprint'!TrendDays),P20)&lt;0,"",TREND(OFFSET($H17,0,'Plantilla Sprint'!DoneDays-'Plantilla Sprint'!TrendDays,1,'Plantilla Sprint'!TrendDays),OFFSET($H20,0,'Plantilla Sprint'!DoneDays-'Plantilla Sprint'!TrendDays,1,'Plantilla Sprint'!TrendDays),P20))</f>
        <v>#VALUE!</v>
      </c>
      <c r="Q19" s="1" t="str">
        <f t="array" ref="Q19">IF(TREND(OFFSET($H17,0,'Plantilla Sprint'!DoneDays-'Plantilla Sprint'!TrendDays,1,'Plantilla Sprint'!TrendDays),OFFSET($H20,0,'Plantilla Sprint'!DoneDays-'Plantilla Sprint'!TrendDays,1,'Plantilla Sprint'!TrendDays),Q20)&lt;0,"",TREND(OFFSET($H17,0,'Plantilla Sprint'!DoneDays-'Plantilla Sprint'!TrendDays,1,'Plantilla Sprint'!TrendDays),OFFSET($H20,0,'Plantilla Sprint'!DoneDays-'Plantilla Sprint'!TrendDays,1,'Plantilla Sprint'!TrendDays),Q20))</f>
        <v>#VALUE!</v>
      </c>
      <c r="R19" s="1" t="str">
        <f t="array" ref="R19">IF(TREND(OFFSET($H17,0,'Plantilla Sprint'!DoneDays-'Plantilla Sprint'!TrendDays,1,'Plantilla Sprint'!TrendDays),OFFSET($H20,0,'Plantilla Sprint'!DoneDays-'Plantilla Sprint'!TrendDays,1,'Plantilla Sprint'!TrendDays),R20)&lt;0,"",TREND(OFFSET($H17,0,'Plantilla Sprint'!DoneDays-'Plantilla Sprint'!TrendDays,1,'Plantilla Sprint'!TrendDays),OFFSET($H20,0,'Plantilla Sprint'!DoneDays-'Plantilla Sprint'!TrendDays,1,'Plantilla Sprint'!TrendDays),R20))</f>
        <v>#VALUE!</v>
      </c>
      <c r="S19" s="1" t="str">
        <f t="array" ref="S19">IF(TREND(OFFSET($H17,0,'Plantilla Sprint'!DoneDays-'Plantilla Sprint'!TrendDays,1,'Plantilla Sprint'!TrendDays),OFFSET($H20,0,'Plantilla Sprint'!DoneDays-'Plantilla Sprint'!TrendDays,1,'Plantilla Sprint'!TrendDays),S20)&lt;0,"",TREND(OFFSET($H17,0,'Plantilla Sprint'!DoneDays-'Plantilla Sprint'!TrendDays,1,'Plantilla Sprint'!TrendDays),OFFSET($H20,0,'Plantilla Sprint'!DoneDays-'Plantilla Sprint'!TrendDays,1,'Plantilla Sprint'!TrendDays),S20))</f>
        <v>#VALUE!</v>
      </c>
      <c r="T19" s="1" t="str">
        <f t="array" ref="T19">IF(TREND(OFFSET($H17,0,'Plantilla Sprint'!DoneDays-'Plantilla Sprint'!TrendDays,1,'Plantilla Sprint'!TrendDays),OFFSET($H20,0,'Plantilla Sprint'!DoneDays-'Plantilla Sprint'!TrendDays,1,'Plantilla Sprint'!TrendDays),T20)&lt;0,"",TREND(OFFSET($H17,0,'Plantilla Sprint'!DoneDays-'Plantilla Sprint'!TrendDays,1,'Plantilla Sprint'!TrendDays),OFFSET($H20,0,'Plantilla Sprint'!DoneDays-'Plantilla Sprint'!TrendDays,1,'Plantilla Sprint'!TrendDays),T20))</f>
        <v>#VALUE!</v>
      </c>
      <c r="U19" s="1" t="str">
        <f t="array" ref="U19">IF(TREND(OFFSET($H17,0,'Plantilla Sprint'!DoneDays-'Plantilla Sprint'!TrendDays,1,'Plantilla Sprint'!TrendDays),OFFSET($H20,0,'Plantilla Sprint'!DoneDays-'Plantilla Sprint'!TrendDays,1,'Plantilla Sprint'!TrendDays),U20)&lt;0,"",TREND(OFFSET($H17,0,'Plantilla Sprint'!DoneDays-'Plantilla Sprint'!TrendDays,1,'Plantilla Sprint'!TrendDays),OFFSET($H20,0,'Plantilla Sprint'!DoneDays-'Plantilla Sprint'!TrendDays,1,'Plantilla Sprint'!TrendDays),U20))</f>
        <v>#VALUE!</v>
      </c>
      <c r="V19" s="1" t="str">
        <f t="array" ref="V19">IF(TREND(OFFSET($H17,0,'Plantilla Sprint'!DoneDays-'Plantilla Sprint'!TrendDays,1,'Plantilla Sprint'!TrendDays),OFFSET($H20,0,'Plantilla Sprint'!DoneDays-'Plantilla Sprint'!TrendDays,1,'Plantilla Sprint'!TrendDays),V20)&lt;0,"",TREND(OFFSET($H17,0,'Plantilla Sprint'!DoneDays-'Plantilla Sprint'!TrendDays,1,'Plantilla Sprint'!TrendDays),OFFSET($H20,0,'Plantilla Sprint'!DoneDays-'Plantilla Sprint'!TrendDays,1,'Plantilla Sprint'!TrendDays),V20))</f>
        <v>#VALUE!</v>
      </c>
      <c r="W19" s="1" t="str">
        <f t="array" ref="W19">IF(TREND(OFFSET($H17,0,'Plantilla Sprint'!DoneDays-'Plantilla Sprint'!TrendDays,1,'Plantilla Sprint'!TrendDays),OFFSET($H20,0,'Plantilla Sprint'!DoneDays-'Plantilla Sprint'!TrendDays,1,'Plantilla Sprint'!TrendDays),W20)&lt;0,"",TREND(OFFSET($H17,0,'Plantilla Sprint'!DoneDays-'Plantilla Sprint'!TrendDays,1,'Plantilla Sprint'!TrendDays),OFFSET($H20,0,'Plantilla Sprint'!DoneDays-'Plantilla Sprint'!TrendDays,1,'Plantilla Sprint'!TrendDays),W20))</f>
        <v>#VALUE!</v>
      </c>
      <c r="X19" s="1" t="str">
        <f t="array" ref="X19">IF(TREND(OFFSET($H17,0,'Plantilla Sprint'!DoneDays-'Plantilla Sprint'!TrendDays,1,'Plantilla Sprint'!TrendDays),OFFSET($H20,0,'Plantilla Sprint'!DoneDays-'Plantilla Sprint'!TrendDays,1,'Plantilla Sprint'!TrendDays),X20)&lt;0,"",TREND(OFFSET($H17,0,'Plantilla Sprint'!DoneDays-'Plantilla Sprint'!TrendDays,1,'Plantilla Sprint'!TrendDays),OFFSET($H20,0,'Plantilla Sprint'!DoneDays-'Plantilla Sprint'!TrendDays,1,'Plantilla Sprint'!TrendDays),X20))</f>
        <v>#VALUE!</v>
      </c>
      <c r="Y19" s="1" t="str">
        <f t="array" ref="Y19">IF(TREND(OFFSET($H17,0,'Plantilla Sprint'!DoneDays-'Plantilla Sprint'!TrendDays,1,'Plantilla Sprint'!TrendDays),OFFSET($H20,0,'Plantilla Sprint'!DoneDays-'Plantilla Sprint'!TrendDays,1,'Plantilla Sprint'!TrendDays),Y20)&lt;0,"",TREND(OFFSET($H17,0,'Plantilla Sprint'!DoneDays-'Plantilla Sprint'!TrendDays,1,'Plantilla Sprint'!TrendDays),OFFSET($H20,0,'Plantilla Sprint'!DoneDays-'Plantilla Sprint'!TrendDays,1,'Plantilla Sprint'!TrendDays),Y20))</f>
        <v>#VALUE!</v>
      </c>
      <c r="Z19" s="1" t="str">
        <f t="array" ref="Z19">IF(TREND(OFFSET($H17,0,'Plantilla Sprint'!DoneDays-'Plantilla Sprint'!TrendDays,1,'Plantilla Sprint'!TrendDays),OFFSET($H20,0,'Plantilla Sprint'!DoneDays-'Plantilla Sprint'!TrendDays,1,'Plantilla Sprint'!TrendDays),Z20)&lt;0,"",TREND(OFFSET($H17,0,'Plantilla Sprint'!DoneDays-'Plantilla Sprint'!TrendDays,1,'Plantilla Sprint'!TrendDays),OFFSET($H20,0,'Plantilla Sprint'!DoneDays-'Plantilla Sprint'!TrendDays,1,'Plantilla Sprint'!TrendDays),Z20))</f>
        <v>#VALUE!</v>
      </c>
      <c r="AA19" s="1" t="str">
        <f t="array" ref="AA19">IF(TREND(OFFSET($H17,0,'Plantilla Sprint'!DoneDays-'Plantilla Sprint'!TrendDays,1,'Plantilla Sprint'!TrendDays),OFFSET($H20,0,'Plantilla Sprint'!DoneDays-'Plantilla Sprint'!TrendDays,1,'Plantilla Sprint'!TrendDays),AA20)&lt;0,"",TREND(OFFSET($H17,0,'Plantilla Sprint'!DoneDays-'Plantilla Sprint'!TrendDays,1,'Plantilla Sprint'!TrendDays),OFFSET($H20,0,'Plantilla Sprint'!DoneDays-'Plantilla Sprint'!TrendDays,1,'Plantilla Sprint'!TrendDays),AA20))</f>
        <v>#VALUE!</v>
      </c>
      <c r="AB19" s="1" t="str">
        <f t="array" ref="AB19">IF(TREND(OFFSET($H17,0,'Plantilla Sprint'!DoneDays-'Plantilla Sprint'!TrendDays,1,'Plantilla Sprint'!TrendDays),OFFSET($H20,0,'Plantilla Sprint'!DoneDays-'Plantilla Sprint'!TrendDays,1,'Plantilla Sprint'!TrendDays),AB20)&lt;0,"",TREND(OFFSET($H17,0,'Plantilla Sprint'!DoneDays-'Plantilla Sprint'!TrendDays,1,'Plantilla Sprint'!TrendDays),OFFSET($H20,0,'Plantilla Sprint'!DoneDays-'Plantilla Sprint'!TrendDays,1,'Plantilla Sprint'!TrendDays),AB20))</f>
        <v>#VALUE!</v>
      </c>
      <c r="AC19" s="1" t="str">
        <f t="array" ref="AC19">IF(TREND(OFFSET($H17,0,'Plantilla Sprint'!DoneDays-'Plantilla Sprint'!TrendDays,1,'Plantilla Sprint'!TrendDays),OFFSET($H20,0,'Plantilla Sprint'!DoneDays-'Plantilla Sprint'!TrendDays,1,'Plantilla Sprint'!TrendDays),AC20)&lt;0,"",TREND(OFFSET($H17,0,'Plantilla Sprint'!DoneDays-'Plantilla Sprint'!TrendDays,1,'Plantilla Sprint'!TrendDays),OFFSET($H20,0,'Plantilla Sprint'!DoneDays-'Plantilla Sprint'!TrendDays,1,'Plantilla Sprint'!TrendDays),AC20))</f>
        <v>#VALUE!</v>
      </c>
      <c r="AD19" s="1" t="str">
        <f t="array" ref="AD19">IF(TREND(OFFSET($H17,0,'Plantilla Sprint'!DoneDays-'Plantilla Sprint'!TrendDays,1,'Plantilla Sprint'!TrendDays),OFFSET($H20,0,'Plantilla Sprint'!DoneDays-'Plantilla Sprint'!TrendDays,1,'Plantilla Sprint'!TrendDays),AD20)&lt;0,"",TREND(OFFSET($H17,0,'Plantilla Sprint'!DoneDays-'Plantilla Sprint'!TrendDays,1,'Plantilla Sprint'!TrendDays),OFFSET($H20,0,'Plantilla Sprint'!DoneDays-'Plantilla Sprint'!TrendDays,1,'Plantilla Sprint'!TrendDays),AD20))</f>
        <v>#VALUE!</v>
      </c>
      <c r="AE19" s="1" t="str">
        <f t="array" ref="AE19">IF(TREND(OFFSET($H17,0,'Plantilla Sprint'!DoneDays-'Plantilla Sprint'!TrendDays,1,'Plantilla Sprint'!TrendDays),OFFSET($H20,0,'Plantilla Sprint'!DoneDays-'Plantilla Sprint'!TrendDays,1,'Plantilla Sprint'!TrendDays),AE20)&lt;0,"",TREND(OFFSET($H17,0,'Plantilla Sprint'!DoneDays-'Plantilla Sprint'!TrendDays,1,'Plantilla Sprint'!TrendDays),OFFSET($H20,0,'Plantilla Sprint'!DoneDays-'Plantilla Sprint'!TrendDays,1,'Plantilla Sprint'!TrendDays),AE20))</f>
        <v>#VALUE!</v>
      </c>
      <c r="AF19" s="1" t="str">
        <f t="array" ref="AF19">IF(TREND(OFFSET($H17,0,'Plantilla Sprint'!DoneDays-'Plantilla Sprint'!TrendDays,1,'Plantilla Sprint'!TrendDays),OFFSET($H20,0,'Plantilla Sprint'!DoneDays-'Plantilla Sprint'!TrendDays,1,'Plantilla Sprint'!TrendDays),AF20)&lt;0,"",TREND(OFFSET($H17,0,'Plantilla Sprint'!DoneDays-'Plantilla Sprint'!TrendDays,1,'Plantilla Sprint'!TrendDays),OFFSET($H20,0,'Plantilla Sprint'!DoneDays-'Plantilla Sprint'!TrendDays,1,'Plantilla Sprint'!TrendDays),AF20))</f>
        <v>#VALUE!</v>
      </c>
    </row>
    <row r="20" ht="12.75" hidden="1" customHeight="1">
      <c r="C20" s="24" t="s">
        <v>15</v>
      </c>
      <c r="E20" s="20" t="s">
        <v>16</v>
      </c>
      <c r="F20" s="1" t="str">
        <f>IF('Plantilla Sprint'!DoneDays&gt;D17,D17,'Plantilla Sprint'!DoneDays)</f>
        <v/>
      </c>
      <c r="G20" s="1"/>
      <c r="H20" s="1">
        <f>IF('Plantilla Sprint'!DoneDays&gt;G20,G20+1,"")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1" t="s">
        <v>17</v>
      </c>
      <c r="C21" s="25" t="s">
        <v>18</v>
      </c>
      <c r="D21" s="25" t="s">
        <v>19</v>
      </c>
      <c r="E21" s="25" t="s">
        <v>20</v>
      </c>
      <c r="F21" s="25" t="s">
        <v>21</v>
      </c>
      <c r="G21" s="25" t="s">
        <v>22</v>
      </c>
      <c r="H21" s="25">
        <v>1.0</v>
      </c>
      <c r="I21" s="25" t="str">
        <f t="shared" ref="I21:AF21" si="1">IF($D$16&gt;H21,H21+1,"")</f>
        <v/>
      </c>
      <c r="J21" s="25" t="str">
        <f t="shared" si="1"/>
        <v/>
      </c>
      <c r="K21" s="25" t="str">
        <f t="shared" si="1"/>
        <v/>
      </c>
      <c r="L21" s="25" t="str">
        <f t="shared" si="1"/>
        <v/>
      </c>
      <c r="M21" s="25" t="str">
        <f t="shared" si="1"/>
        <v/>
      </c>
      <c r="N21" s="25" t="str">
        <f t="shared" si="1"/>
        <v/>
      </c>
      <c r="O21" s="25" t="str">
        <f t="shared" si="1"/>
        <v/>
      </c>
      <c r="P21" s="25" t="str">
        <f t="shared" si="1"/>
        <v/>
      </c>
      <c r="Q21" s="25" t="str">
        <f t="shared" si="1"/>
        <v/>
      </c>
      <c r="R21" s="25" t="str">
        <f t="shared" si="1"/>
        <v/>
      </c>
      <c r="S21" s="25" t="str">
        <f t="shared" si="1"/>
        <v/>
      </c>
      <c r="T21" s="25" t="str">
        <f t="shared" si="1"/>
        <v/>
      </c>
      <c r="U21" s="25" t="str">
        <f t="shared" si="1"/>
        <v/>
      </c>
      <c r="V21" s="25" t="str">
        <f t="shared" si="1"/>
        <v/>
      </c>
      <c r="W21" s="25" t="str">
        <f t="shared" si="1"/>
        <v/>
      </c>
      <c r="X21" s="25" t="str">
        <f t="shared" si="1"/>
        <v/>
      </c>
      <c r="Y21" s="25" t="str">
        <f t="shared" si="1"/>
        <v/>
      </c>
      <c r="Z21" s="25" t="str">
        <f t="shared" si="1"/>
        <v/>
      </c>
      <c r="AA21" s="25" t="str">
        <f t="shared" si="1"/>
        <v/>
      </c>
      <c r="AB21" s="25" t="str">
        <f t="shared" si="1"/>
        <v/>
      </c>
      <c r="AC21" s="25" t="str">
        <f t="shared" si="1"/>
        <v/>
      </c>
      <c r="AD21" s="25" t="str">
        <f t="shared" si="1"/>
        <v/>
      </c>
      <c r="AE21" s="25" t="str">
        <f t="shared" si="1"/>
        <v/>
      </c>
      <c r="AF21" s="25" t="str">
        <f t="shared" si="1"/>
        <v/>
      </c>
    </row>
    <row r="22" ht="12.75" customHeight="1">
      <c r="D22" s="1"/>
      <c r="F22" s="20" t="str">
        <f t="shared" ref="F22:F63" si="3">IF(C22&lt;&gt;"","Planned","")</f>
        <v/>
      </c>
      <c r="G22" s="1"/>
      <c r="H22" s="1" t="str">
        <f t="shared" ref="H22:H66" si="4">IF(OR(H$21="",$G22=""),"",G22)</f>
        <v/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2">IF(OR(AE$21="",$G22=""),"",AD22)</f>
        <v/>
      </c>
      <c r="AF22" s="1" t="str">
        <f t="shared" si="2"/>
        <v/>
      </c>
    </row>
    <row r="23" ht="12.75" customHeight="1">
      <c r="D23" s="1"/>
      <c r="F23" s="20" t="str">
        <f t="shared" si="3"/>
        <v/>
      </c>
      <c r="G23" s="1"/>
      <c r="H23" s="1" t="str">
        <f t="shared" si="4"/>
        <v/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5">IF(OR(AE$21="",$G23=""),"",AD23)</f>
        <v/>
      </c>
      <c r="AF23" s="1" t="str">
        <f t="shared" si="5"/>
        <v/>
      </c>
    </row>
    <row r="24" ht="12.75" customHeight="1">
      <c r="D24" s="1"/>
      <c r="F24" s="20" t="str">
        <f t="shared" si="3"/>
        <v/>
      </c>
      <c r="G24" s="1"/>
      <c r="H24" s="1" t="str">
        <f t="shared" si="4"/>
        <v/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tr">
        <f t="shared" ref="AE24:AF24" si="6">IF(OR(AE$21="",$G24=""),"",AD24)</f>
        <v/>
      </c>
      <c r="AF24" s="1" t="str">
        <f t="shared" si="6"/>
        <v/>
      </c>
    </row>
    <row r="25" ht="12.75" customHeight="1">
      <c r="D25" s="1"/>
      <c r="F25" s="20" t="str">
        <f t="shared" si="3"/>
        <v/>
      </c>
      <c r="G25" s="1"/>
      <c r="H25" s="1" t="str">
        <f t="shared" si="4"/>
        <v/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7">IF(OR(AE$21="",$G25=""),"",AD25)</f>
        <v/>
      </c>
      <c r="AF25" s="1" t="str">
        <f t="shared" si="7"/>
        <v/>
      </c>
    </row>
    <row r="26" ht="12.75" customHeight="1">
      <c r="D26" s="1"/>
      <c r="F26" s="20" t="str">
        <f t="shared" si="3"/>
        <v/>
      </c>
      <c r="G26" s="1"/>
      <c r="H26" s="1" t="str">
        <f t="shared" si="4"/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8">IF(OR(AE$21="",$G26=""),"",AD26)</f>
        <v/>
      </c>
      <c r="AF26" s="1" t="str">
        <f t="shared" si="8"/>
        <v/>
      </c>
    </row>
    <row r="27" ht="12.75" customHeight="1">
      <c r="D27" s="1"/>
      <c r="F27" s="20" t="str">
        <f t="shared" si="3"/>
        <v/>
      </c>
      <c r="G27" s="1"/>
      <c r="H27" s="1" t="str">
        <f t="shared" si="4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9">IF(OR(AE$21="",$G27=""),"",AD27)</f>
        <v/>
      </c>
      <c r="AF27" s="1" t="str">
        <f t="shared" si="9"/>
        <v/>
      </c>
    </row>
    <row r="28" ht="12.75" customHeight="1">
      <c r="D28" s="1"/>
      <c r="F28" s="20" t="str">
        <f t="shared" si="3"/>
        <v/>
      </c>
      <c r="G28" s="1"/>
      <c r="H28" s="1" t="str">
        <f t="shared" si="4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0">IF(OR(AE$21="",$G28=""),"",AD28)</f>
        <v/>
      </c>
      <c r="AF28" s="1" t="str">
        <f t="shared" si="10"/>
        <v/>
      </c>
    </row>
    <row r="29" ht="12.75" customHeight="1">
      <c r="D29" s="1"/>
      <c r="F29" s="20" t="str">
        <f t="shared" si="3"/>
        <v/>
      </c>
      <c r="G29" s="1"/>
      <c r="H29" s="1" t="str">
        <f t="shared" si="4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1">IF(OR(AE$21="",$G29=""),"",AD29)</f>
        <v/>
      </c>
      <c r="AF29" s="1" t="str">
        <f t="shared" si="11"/>
        <v/>
      </c>
    </row>
    <row r="30" ht="12.75" customHeight="1">
      <c r="D30" s="1"/>
      <c r="F30" s="20" t="str">
        <f t="shared" si="3"/>
        <v/>
      </c>
      <c r="G30" s="1"/>
      <c r="H30" s="1" t="str">
        <f t="shared" si="4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2">IF(OR(AE$21="",$G30=""),"",AD30)</f>
        <v/>
      </c>
      <c r="AF30" s="1" t="str">
        <f t="shared" si="12"/>
        <v/>
      </c>
    </row>
    <row r="31" ht="12.75" customHeight="1">
      <c r="D31" s="1"/>
      <c r="F31" s="20" t="str">
        <f t="shared" si="3"/>
        <v/>
      </c>
      <c r="G31" s="1"/>
      <c r="H31" s="1" t="str">
        <f t="shared" si="4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3">IF(OR(AE$21="",$G31=""),"",AD31)</f>
        <v/>
      </c>
      <c r="AF31" s="1" t="str">
        <f t="shared" si="13"/>
        <v/>
      </c>
    </row>
    <row r="32" ht="12.75" customHeight="1">
      <c r="D32" s="1"/>
      <c r="F32" s="20" t="str">
        <f t="shared" si="3"/>
        <v/>
      </c>
      <c r="G32" s="1"/>
      <c r="H32" s="1" t="str">
        <f t="shared" si="4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4">IF(OR(AE$21="",$G32=""),"",AD32)</f>
        <v/>
      </c>
      <c r="AF32" s="1" t="str">
        <f t="shared" si="14"/>
        <v/>
      </c>
    </row>
    <row r="33" ht="12.75" customHeight="1">
      <c r="D33" s="1"/>
      <c r="F33" s="20" t="str">
        <f t="shared" si="3"/>
        <v/>
      </c>
      <c r="G33" s="1"/>
      <c r="H33" s="1" t="str">
        <f t="shared" si="4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5">IF(OR(AE$21="",$G33=""),"",AD33)</f>
        <v/>
      </c>
      <c r="AF33" s="1" t="str">
        <f t="shared" si="15"/>
        <v/>
      </c>
    </row>
    <row r="34" ht="12.75" customHeight="1">
      <c r="D34" s="1"/>
      <c r="F34" s="20" t="str">
        <f t="shared" si="3"/>
        <v/>
      </c>
      <c r="G34" s="1"/>
      <c r="H34" s="1" t="str">
        <f t="shared" si="4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6">IF(OR(AE$21="",$G34=""),"",AD34)</f>
        <v/>
      </c>
      <c r="AF34" s="1" t="str">
        <f t="shared" si="16"/>
        <v/>
      </c>
    </row>
    <row r="35" ht="12.75" customHeight="1">
      <c r="D35" s="1"/>
      <c r="F35" s="20" t="str">
        <f t="shared" si="3"/>
        <v/>
      </c>
      <c r="G35" s="1"/>
      <c r="H35" s="1" t="str">
        <f t="shared" si="4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7">IF(OR(AE$21="",$G35=""),"",AD35)</f>
        <v/>
      </c>
      <c r="AF35" s="1" t="str">
        <f t="shared" si="17"/>
        <v/>
      </c>
    </row>
    <row r="36" ht="12.75" customHeight="1">
      <c r="D36" s="1"/>
      <c r="F36" s="20" t="str">
        <f t="shared" si="3"/>
        <v/>
      </c>
      <c r="G36" s="1"/>
      <c r="H36" s="1" t="str">
        <f t="shared" si="4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8">IF(OR(AE$21="",$G36=""),"",AD36)</f>
        <v/>
      </c>
      <c r="AF36" s="1" t="str">
        <f t="shared" si="18"/>
        <v/>
      </c>
    </row>
    <row r="37" ht="12.75" customHeight="1">
      <c r="D37" s="1"/>
      <c r="F37" s="20" t="str">
        <f t="shared" si="3"/>
        <v/>
      </c>
      <c r="G37" s="1"/>
      <c r="H37" s="1" t="str">
        <f t="shared" si="4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9">IF(OR(AE$21="",$G37=""),"",AD37)</f>
        <v/>
      </c>
      <c r="AF37" s="1" t="str">
        <f t="shared" si="19"/>
        <v/>
      </c>
    </row>
    <row r="38" ht="12.75" customHeight="1">
      <c r="D38" s="1"/>
      <c r="F38" s="20" t="str">
        <f t="shared" si="3"/>
        <v/>
      </c>
      <c r="G38" s="1"/>
      <c r="H38" s="1" t="str">
        <f t="shared" si="4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0">IF(OR(AE$21="",$G38=""),"",AD38)</f>
        <v/>
      </c>
      <c r="AF38" s="1" t="str">
        <f t="shared" si="20"/>
        <v/>
      </c>
    </row>
    <row r="39" ht="12.75" customHeight="1">
      <c r="D39" s="1"/>
      <c r="F39" s="20" t="str">
        <f t="shared" si="3"/>
        <v/>
      </c>
      <c r="G39" s="1"/>
      <c r="H39" s="1" t="str">
        <f t="shared" si="4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20" t="str">
        <f t="shared" si="3"/>
        <v/>
      </c>
      <c r="G40" s="1"/>
      <c r="H40" s="1" t="str">
        <f t="shared" si="4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20" t="str">
        <f t="shared" si="3"/>
        <v/>
      </c>
      <c r="G41" s="1"/>
      <c r="H41" s="1" t="str">
        <f t="shared" si="4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20" t="str">
        <f t="shared" si="3"/>
        <v/>
      </c>
      <c r="G42" s="1"/>
      <c r="H42" s="1" t="str">
        <f t="shared" si="4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20" t="str">
        <f t="shared" si="3"/>
        <v/>
      </c>
      <c r="G43" s="1"/>
      <c r="H43" s="1" t="str">
        <f t="shared" si="4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20" t="str">
        <f t="shared" si="3"/>
        <v/>
      </c>
      <c r="G44" s="1"/>
      <c r="H44" s="1" t="str">
        <f t="shared" si="4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20" t="str">
        <f t="shared" si="3"/>
        <v/>
      </c>
      <c r="G45" s="1"/>
      <c r="H45" s="1" t="str">
        <f t="shared" si="4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20" t="str">
        <f t="shared" si="3"/>
        <v/>
      </c>
      <c r="G46" s="1"/>
      <c r="H46" s="1" t="str">
        <f t="shared" si="4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20" t="str">
        <f t="shared" si="3"/>
        <v/>
      </c>
      <c r="G47" s="1"/>
      <c r="H47" s="1" t="str">
        <f t="shared" si="4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20" t="str">
        <f t="shared" si="3"/>
        <v/>
      </c>
      <c r="G48" s="1"/>
      <c r="H48" s="1" t="str">
        <f t="shared" si="4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20" t="str">
        <f t="shared" si="3"/>
        <v/>
      </c>
      <c r="G49" s="1"/>
      <c r="H49" s="1" t="str">
        <f t="shared" si="4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20" t="str">
        <f t="shared" si="3"/>
        <v/>
      </c>
      <c r="G50" s="1"/>
      <c r="H50" s="1" t="str">
        <f t="shared" si="4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20" t="str">
        <f t="shared" si="3"/>
        <v/>
      </c>
      <c r="G51" s="1"/>
      <c r="H51" s="1" t="str">
        <f t="shared" si="4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20" t="str">
        <f t="shared" si="3"/>
        <v/>
      </c>
      <c r="G52" s="1"/>
      <c r="H52" s="1" t="str">
        <f t="shared" si="4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20" t="str">
        <f t="shared" si="3"/>
        <v/>
      </c>
      <c r="G53" s="1"/>
      <c r="H53" s="1" t="str">
        <f t="shared" si="4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20" t="str">
        <f t="shared" si="3"/>
        <v/>
      </c>
      <c r="G54" s="1"/>
      <c r="H54" s="1" t="str">
        <f t="shared" si="4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20" t="str">
        <f t="shared" si="3"/>
        <v/>
      </c>
      <c r="G55" s="1"/>
      <c r="H55" s="1" t="str">
        <f t="shared" si="4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20" t="str">
        <f t="shared" si="3"/>
        <v/>
      </c>
      <c r="G56" s="1"/>
      <c r="H56" s="1" t="str">
        <f t="shared" si="4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20" t="str">
        <f t="shared" si="3"/>
        <v/>
      </c>
      <c r="G57" s="1"/>
      <c r="H57" s="1" t="str">
        <f t="shared" si="4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20" t="str">
        <f t="shared" si="3"/>
        <v/>
      </c>
      <c r="G58" s="1"/>
      <c r="H58" s="1" t="str">
        <f t="shared" si="4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20" t="str">
        <f t="shared" si="3"/>
        <v/>
      </c>
      <c r="G59" s="1"/>
      <c r="H59" s="1" t="str">
        <f t="shared" si="4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20" t="str">
        <f t="shared" si="3"/>
        <v/>
      </c>
      <c r="G60" s="1"/>
      <c r="H60" s="1" t="str">
        <f t="shared" si="4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2">IF(OR(AE$21="",$G60=""),"",AD60)</f>
        <v/>
      </c>
      <c r="AF60" s="1" t="str">
        <f t="shared" si="42"/>
        <v/>
      </c>
    </row>
    <row r="61" ht="12.75" customHeight="1">
      <c r="D61" s="1"/>
      <c r="F61" s="20" t="str">
        <f t="shared" si="3"/>
        <v/>
      </c>
      <c r="G61" s="1"/>
      <c r="H61" s="1" t="str">
        <f t="shared" si="4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43">IF(OR(AE$21="",$G61=""),"",AD61)</f>
        <v/>
      </c>
      <c r="AF61" s="1" t="str">
        <f t="shared" si="43"/>
        <v/>
      </c>
    </row>
    <row r="62" ht="12.75" customHeight="1">
      <c r="D62" s="1"/>
      <c r="F62" s="20" t="str">
        <f t="shared" si="3"/>
        <v/>
      </c>
      <c r="G62" s="1"/>
      <c r="H62" s="1" t="str">
        <f t="shared" si="4"/>
        <v/>
      </c>
      <c r="I62" s="1" t="str">
        <f t="shared" ref="I62:AF62" si="44">IF(OR(I$21="",$G62=""),"",H62)</f>
        <v/>
      </c>
      <c r="J62" s="1" t="str">
        <f t="shared" si="44"/>
        <v/>
      </c>
      <c r="K62" s="1" t="str">
        <f t="shared" si="44"/>
        <v/>
      </c>
      <c r="L62" s="1" t="str">
        <f t="shared" si="44"/>
        <v/>
      </c>
      <c r="M62" s="1" t="str">
        <f t="shared" si="44"/>
        <v/>
      </c>
      <c r="N62" s="1" t="str">
        <f t="shared" si="44"/>
        <v/>
      </c>
      <c r="O62" s="1" t="str">
        <f t="shared" si="44"/>
        <v/>
      </c>
      <c r="P62" s="1" t="str">
        <f t="shared" si="44"/>
        <v/>
      </c>
      <c r="Q62" s="1" t="str">
        <f t="shared" si="44"/>
        <v/>
      </c>
      <c r="R62" s="1" t="str">
        <f t="shared" si="44"/>
        <v/>
      </c>
      <c r="S62" s="1" t="str">
        <f t="shared" si="44"/>
        <v/>
      </c>
      <c r="T62" s="1" t="str">
        <f t="shared" si="44"/>
        <v/>
      </c>
      <c r="U62" s="1" t="str">
        <f t="shared" si="44"/>
        <v/>
      </c>
      <c r="V62" s="1" t="str">
        <f t="shared" si="44"/>
        <v/>
      </c>
      <c r="W62" s="1" t="str">
        <f t="shared" si="44"/>
        <v/>
      </c>
      <c r="X62" s="1" t="str">
        <f t="shared" si="44"/>
        <v/>
      </c>
      <c r="Y62" s="1" t="str">
        <f t="shared" si="44"/>
        <v/>
      </c>
      <c r="Z62" s="1" t="str">
        <f t="shared" si="44"/>
        <v/>
      </c>
      <c r="AA62" s="1" t="str">
        <f t="shared" si="44"/>
        <v/>
      </c>
      <c r="AB62" s="1" t="str">
        <f t="shared" si="44"/>
        <v/>
      </c>
      <c r="AC62" s="1" t="str">
        <f t="shared" si="44"/>
        <v/>
      </c>
      <c r="AD62" s="1" t="str">
        <f t="shared" si="44"/>
        <v/>
      </c>
      <c r="AE62" s="1" t="str">
        <f t="shared" si="44"/>
        <v/>
      </c>
      <c r="AF62" s="1" t="str">
        <f t="shared" si="44"/>
        <v/>
      </c>
    </row>
    <row r="63" ht="12.75" customHeight="1">
      <c r="D63" s="1"/>
      <c r="F63" s="20" t="str">
        <f t="shared" si="3"/>
        <v/>
      </c>
      <c r="G63" s="1"/>
      <c r="H63" s="1" t="str">
        <f t="shared" si="4"/>
        <v/>
      </c>
      <c r="I63" s="1" t="str">
        <f t="shared" ref="I63:AF63" si="45">IF(OR(I$21="",$G63=""),"",H63)</f>
        <v/>
      </c>
      <c r="J63" s="1" t="str">
        <f t="shared" si="45"/>
        <v/>
      </c>
      <c r="K63" s="1" t="str">
        <f t="shared" si="45"/>
        <v/>
      </c>
      <c r="L63" s="1" t="str">
        <f t="shared" si="45"/>
        <v/>
      </c>
      <c r="M63" s="1" t="str">
        <f t="shared" si="45"/>
        <v/>
      </c>
      <c r="N63" s="1" t="str">
        <f t="shared" si="45"/>
        <v/>
      </c>
      <c r="O63" s="1" t="str">
        <f t="shared" si="45"/>
        <v/>
      </c>
      <c r="P63" s="1" t="str">
        <f t="shared" si="45"/>
        <v/>
      </c>
      <c r="Q63" s="1" t="str">
        <f t="shared" si="45"/>
        <v/>
      </c>
      <c r="R63" s="1" t="str">
        <f t="shared" si="45"/>
        <v/>
      </c>
      <c r="S63" s="1" t="str">
        <f t="shared" si="45"/>
        <v/>
      </c>
      <c r="T63" s="1" t="str">
        <f t="shared" si="45"/>
        <v/>
      </c>
      <c r="U63" s="1" t="str">
        <f t="shared" si="45"/>
        <v/>
      </c>
      <c r="V63" s="1" t="str">
        <f t="shared" si="45"/>
        <v/>
      </c>
      <c r="W63" s="1" t="str">
        <f t="shared" si="45"/>
        <v/>
      </c>
      <c r="X63" s="1" t="str">
        <f t="shared" si="45"/>
        <v/>
      </c>
      <c r="Y63" s="1" t="str">
        <f t="shared" si="45"/>
        <v/>
      </c>
      <c r="Z63" s="1" t="str">
        <f t="shared" si="45"/>
        <v/>
      </c>
      <c r="AA63" s="1" t="str">
        <f t="shared" si="45"/>
        <v/>
      </c>
      <c r="AB63" s="1" t="str">
        <f t="shared" si="45"/>
        <v/>
      </c>
      <c r="AC63" s="1" t="str">
        <f t="shared" si="45"/>
        <v/>
      </c>
      <c r="AD63" s="1" t="str">
        <f t="shared" si="45"/>
        <v/>
      </c>
      <c r="AE63" s="1" t="str">
        <f t="shared" si="45"/>
        <v/>
      </c>
      <c r="AF63" s="1" t="str">
        <f t="shared" si="45"/>
        <v/>
      </c>
    </row>
    <row r="64" ht="12.75" customHeight="1">
      <c r="D64" s="1"/>
      <c r="F64" s="20" t="s">
        <v>134</v>
      </c>
      <c r="G64" s="1"/>
      <c r="H64" s="1" t="str">
        <f t="shared" si="4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6">IF(OR(AE$21="",$G64=""),"",AD64)</f>
        <v/>
      </c>
      <c r="AF64" s="1" t="str">
        <f t="shared" si="46"/>
        <v/>
      </c>
    </row>
    <row r="65" ht="12.75" customHeight="1">
      <c r="D65" s="1"/>
      <c r="F65" s="20" t="s">
        <v>135</v>
      </c>
      <c r="G65" s="1"/>
      <c r="H65" s="1" t="str">
        <f t="shared" si="4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tr">
        <f t="shared" ref="AE65:AF65" si="47">IF(OR(AE$21="",$G65=""),"",AD65)</f>
        <v/>
      </c>
      <c r="AF65" s="1" t="str">
        <f t="shared" si="47"/>
        <v/>
      </c>
    </row>
    <row r="66" ht="12.75" customHeight="1">
      <c r="D66" s="1"/>
      <c r="F66" s="20" t="s">
        <v>136</v>
      </c>
      <c r="G66" s="1"/>
      <c r="H66" s="1" t="str">
        <f t="shared" si="4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20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20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20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F70" s="20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A71" s="1"/>
      <c r="D71" s="1"/>
      <c r="F71" s="20" t="str">
        <f>IF(C71&lt;&gt;"","Planned","")</f>
        <v/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D3:H3"/>
    <mergeCell ref="D4:H4"/>
    <mergeCell ref="D5:H5"/>
  </mergeCells>
  <conditionalFormatting sqref="B22:AF65">
    <cfRule type="expression" dxfId="1" priority="1" stopIfTrue="1">
      <formula>$F22="Terminado"</formula>
    </cfRule>
  </conditionalFormatting>
  <conditionalFormatting sqref="B22:AF65">
    <cfRule type="expression" dxfId="0" priority="2" stopIfTrue="1">
      <formula>$F22="En Progreso"</formula>
    </cfRule>
  </conditionalFormatting>
  <conditionalFormatting sqref="C26:AF65 L22:AF25">
    <cfRule type="expression" dxfId="1" priority="3" stopIfTrue="1">
      <formula>$F22="Done"</formula>
    </cfRule>
  </conditionalFormatting>
  <conditionalFormatting sqref="C26:AF65 L22:AF25">
    <cfRule type="expression" dxfId="0" priority="4" stopIfTrue="1">
      <formula>$F22="Ongoing"</formula>
    </cfRule>
  </conditionalFormatting>
  <dataValidations>
    <dataValidation type="list" allowBlank="1" sqref="F10:F15 F22:F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1998-06-05T11:20:44Z</dcterms:created>
  <dc:creator>&lt; Your name &gt;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FWJASSSE55TN-275-110</vt:lpwstr>
  </property>
  <property fmtid="{D5CDD505-2E9C-101B-9397-08002B2CF9AE}" pid="4" name="_dlc_DocIdItemGuid">
    <vt:lpwstr>26871ea7-f764-4995-b5ea-d05096b306c2</vt:lpwstr>
  </property>
  <property fmtid="{D5CDD505-2E9C-101B-9397-08002B2CF9AE}" pid="5" name="_dlc_DocIdUrl">
    <vt:lpwstr>https://portal.smrey.net/areas/it/_layouts/15/DocIdRedir.aspx?ID=FWJASSSE55TN-275-110, FWJASSSE55TN-275-110</vt:lpwstr>
  </property>
</Properties>
</file>