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1" i="1" l="1"/>
  <c r="Q41" i="1" s="1"/>
  <c r="H27" i="1"/>
  <c r="P27" i="1" s="1"/>
  <c r="J16" i="1"/>
  <c r="I16" i="1"/>
  <c r="Q16" i="1" s="1"/>
  <c r="G16" i="1"/>
  <c r="O16" i="1" s="1"/>
  <c r="H16" i="1"/>
  <c r="L16" i="1" s="1"/>
  <c r="J60" i="1"/>
  <c r="I60" i="1"/>
  <c r="L60" i="1" s="1"/>
  <c r="H60" i="1"/>
  <c r="G60" i="1"/>
  <c r="J59" i="1"/>
  <c r="I59" i="1"/>
  <c r="H59" i="1"/>
  <c r="L59" i="1" s="1"/>
  <c r="G59" i="1"/>
  <c r="J57" i="1"/>
  <c r="M57" i="1" s="1"/>
  <c r="I57" i="1"/>
  <c r="H57" i="1"/>
  <c r="G57" i="1"/>
  <c r="O57" i="1" s="1"/>
  <c r="J56" i="1"/>
  <c r="R56" i="1" s="1"/>
  <c r="I56" i="1"/>
  <c r="Q56" i="1" s="1"/>
  <c r="H56" i="1"/>
  <c r="P56" i="1" s="1"/>
  <c r="G56" i="1"/>
  <c r="O56" i="1" s="1"/>
  <c r="J54" i="1"/>
  <c r="I54" i="1"/>
  <c r="H54" i="1"/>
  <c r="G54" i="1"/>
  <c r="J53" i="1"/>
  <c r="R53" i="1" s="1"/>
  <c r="I53" i="1"/>
  <c r="M53" i="1" s="1"/>
  <c r="H53" i="1"/>
  <c r="P53" i="1" s="1"/>
  <c r="G53" i="1"/>
  <c r="J51" i="1"/>
  <c r="I51" i="1"/>
  <c r="Q51" i="1" s="1"/>
  <c r="H51" i="1"/>
  <c r="G51" i="1"/>
  <c r="O51" i="1" s="1"/>
  <c r="J50" i="1"/>
  <c r="H50" i="1"/>
  <c r="L50" i="1" s="1"/>
  <c r="R50" i="1"/>
  <c r="I50" i="1"/>
  <c r="Q50" i="1" s="1"/>
  <c r="G50" i="1"/>
  <c r="J48" i="1"/>
  <c r="I48" i="1"/>
  <c r="M48" i="1" s="1"/>
  <c r="H48" i="1"/>
  <c r="G48" i="1"/>
  <c r="J47" i="1"/>
  <c r="R47" i="1"/>
  <c r="I47" i="1"/>
  <c r="H47" i="1"/>
  <c r="J46" i="1"/>
  <c r="I46" i="1"/>
  <c r="H46" i="1"/>
  <c r="G46" i="1"/>
  <c r="O46" i="1" s="1"/>
  <c r="J44" i="1"/>
  <c r="I44" i="1"/>
  <c r="H44" i="1"/>
  <c r="P44" i="1" s="1"/>
  <c r="G44" i="1"/>
  <c r="O44" i="1" s="1"/>
  <c r="J43" i="1"/>
  <c r="I43" i="1"/>
  <c r="Q43" i="1" s="1"/>
  <c r="H43" i="1"/>
  <c r="G43" i="1"/>
  <c r="O43" i="1" s="1"/>
  <c r="J41" i="1"/>
  <c r="H41" i="1"/>
  <c r="P41" i="1" s="1"/>
  <c r="G41" i="1"/>
  <c r="J39" i="1"/>
  <c r="R39" i="1" s="1"/>
  <c r="I39" i="1"/>
  <c r="H39" i="1"/>
  <c r="G39" i="1"/>
  <c r="O39" i="1" s="1"/>
  <c r="J37" i="1"/>
  <c r="R37" i="1" s="1"/>
  <c r="I37" i="1"/>
  <c r="H37" i="1"/>
  <c r="G37" i="1"/>
  <c r="J35" i="1"/>
  <c r="R35" i="1" s="1"/>
  <c r="I35" i="1"/>
  <c r="H35" i="1"/>
  <c r="G35" i="1"/>
  <c r="J33" i="1"/>
  <c r="R33" i="1" s="1"/>
  <c r="I33" i="1"/>
  <c r="Q33" i="1" s="1"/>
  <c r="H33" i="1"/>
  <c r="G33" i="1"/>
  <c r="J31" i="1"/>
  <c r="R31" i="1" s="1"/>
  <c r="I31" i="1"/>
  <c r="Q31" i="1" s="1"/>
  <c r="H31" i="1"/>
  <c r="J30" i="1"/>
  <c r="I30" i="1"/>
  <c r="H30" i="1"/>
  <c r="G30" i="1"/>
  <c r="J28" i="1"/>
  <c r="I28" i="1"/>
  <c r="L28" i="1" s="1"/>
  <c r="H28" i="1"/>
  <c r="G28" i="1"/>
  <c r="J27" i="1"/>
  <c r="I27" i="1"/>
  <c r="G27" i="1"/>
  <c r="J26" i="1"/>
  <c r="I26" i="1"/>
  <c r="H26" i="1"/>
  <c r="J24" i="1"/>
  <c r="R24" i="1" s="1"/>
  <c r="I24" i="1"/>
  <c r="H24" i="1"/>
  <c r="G24" i="1"/>
  <c r="J22" i="1"/>
  <c r="I22" i="1"/>
  <c r="H22" i="1"/>
  <c r="G22" i="1"/>
  <c r="L22" i="1" s="1"/>
  <c r="J20" i="1"/>
  <c r="R20" i="1" s="1"/>
  <c r="I20" i="1"/>
  <c r="H20" i="1"/>
  <c r="P20" i="1" s="1"/>
  <c r="G20" i="1"/>
  <c r="J18" i="1"/>
  <c r="I18" i="1"/>
  <c r="Q18" i="1" s="1"/>
  <c r="H18" i="1"/>
  <c r="G18" i="1"/>
  <c r="J15" i="1"/>
  <c r="R15" i="1" s="1"/>
  <c r="I15" i="1"/>
  <c r="H15" i="1"/>
  <c r="P15" i="1" s="1"/>
  <c r="G15" i="1"/>
  <c r="R60" i="1"/>
  <c r="Q60" i="1"/>
  <c r="P60" i="1"/>
  <c r="O60" i="1"/>
  <c r="R59" i="1"/>
  <c r="Q59" i="1"/>
  <c r="P59" i="1"/>
  <c r="O59" i="1"/>
  <c r="R57" i="1"/>
  <c r="Q57" i="1"/>
  <c r="P57" i="1"/>
  <c r="R54" i="1"/>
  <c r="Q54" i="1"/>
  <c r="P54" i="1"/>
  <c r="O54" i="1"/>
  <c r="Q53" i="1"/>
  <c r="R51" i="1"/>
  <c r="P51" i="1"/>
  <c r="O50" i="1"/>
  <c r="R48" i="1"/>
  <c r="Q48" i="1"/>
  <c r="P48" i="1"/>
  <c r="O48" i="1"/>
  <c r="Q47" i="1"/>
  <c r="P47" i="1"/>
  <c r="O47" i="1"/>
  <c r="R46" i="1"/>
  <c r="Q46" i="1"/>
  <c r="P46" i="1"/>
  <c r="R44" i="1"/>
  <c r="Q44" i="1"/>
  <c r="R43" i="1"/>
  <c r="P43" i="1"/>
  <c r="R41" i="1"/>
  <c r="O41" i="1"/>
  <c r="Q39" i="1"/>
  <c r="P39" i="1"/>
  <c r="Q37" i="1"/>
  <c r="P37" i="1"/>
  <c r="O37" i="1"/>
  <c r="Q35" i="1"/>
  <c r="P35" i="1"/>
  <c r="O35" i="1"/>
  <c r="P33" i="1"/>
  <c r="O33" i="1"/>
  <c r="P31" i="1"/>
  <c r="O31" i="1"/>
  <c r="R30" i="1"/>
  <c r="Q30" i="1"/>
  <c r="P30" i="1"/>
  <c r="O30" i="1"/>
  <c r="R28" i="1"/>
  <c r="Q28" i="1"/>
  <c r="P28" i="1"/>
  <c r="O28" i="1"/>
  <c r="R27" i="1"/>
  <c r="Q27" i="1"/>
  <c r="O27" i="1"/>
  <c r="R26" i="1"/>
  <c r="Q26" i="1"/>
  <c r="P26" i="1"/>
  <c r="O26" i="1"/>
  <c r="Q24" i="1"/>
  <c r="P24" i="1"/>
  <c r="R22" i="1"/>
  <c r="Q22" i="1"/>
  <c r="P22" i="1"/>
  <c r="O22" i="1"/>
  <c r="Q20" i="1"/>
  <c r="R18" i="1"/>
  <c r="P18" i="1"/>
  <c r="O18" i="1"/>
  <c r="R16" i="1"/>
  <c r="Q15" i="1"/>
  <c r="O15" i="1"/>
  <c r="R13" i="1"/>
  <c r="Q13" i="1"/>
  <c r="P13" i="1"/>
  <c r="O13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S7" i="1"/>
  <c r="P7" i="1"/>
  <c r="O7" i="1"/>
  <c r="J13" i="1"/>
  <c r="I13" i="1"/>
  <c r="H13" i="1"/>
  <c r="G13" i="1"/>
  <c r="L13" i="1" s="1"/>
  <c r="K56" i="1"/>
  <c r="K60" i="1"/>
  <c r="K59" i="1"/>
  <c r="K57" i="1"/>
  <c r="L54" i="1"/>
  <c r="K54" i="1"/>
  <c r="K53" i="1"/>
  <c r="K51" i="1"/>
  <c r="K50" i="1"/>
  <c r="L48" i="1"/>
  <c r="K48" i="1"/>
  <c r="K47" i="1"/>
  <c r="K46" i="1"/>
  <c r="K44" i="1"/>
  <c r="K43" i="1"/>
  <c r="K41" i="1"/>
  <c r="K39" i="1"/>
  <c r="K37" i="1"/>
  <c r="K35" i="1"/>
  <c r="K33" i="1"/>
  <c r="K31" i="1"/>
  <c r="L30" i="1"/>
  <c r="K30" i="1"/>
  <c r="K28" i="1"/>
  <c r="K27" i="1"/>
  <c r="K26" i="1"/>
  <c r="K24" i="1"/>
  <c r="K22" i="1"/>
  <c r="K20" i="1"/>
  <c r="K18" i="1"/>
  <c r="K16" i="1"/>
  <c r="K15" i="1"/>
  <c r="K13" i="1"/>
  <c r="L11" i="1"/>
  <c r="K11" i="1"/>
  <c r="L10" i="1"/>
  <c r="K10" i="1"/>
  <c r="L9" i="1"/>
  <c r="K9" i="1"/>
  <c r="L8" i="1"/>
  <c r="K8" i="1"/>
  <c r="J11" i="1"/>
  <c r="I11" i="1"/>
  <c r="G11" i="1"/>
  <c r="M11" i="1" s="1"/>
  <c r="J10" i="1"/>
  <c r="I10" i="1"/>
  <c r="M10" i="1" s="1"/>
  <c r="H10" i="1"/>
  <c r="G10" i="1"/>
  <c r="I9" i="1"/>
  <c r="H9" i="1"/>
  <c r="M9" i="1" s="1"/>
  <c r="J8" i="1"/>
  <c r="I8" i="1"/>
  <c r="M8" i="1" s="1"/>
  <c r="J7" i="1"/>
  <c r="I7" i="1"/>
  <c r="H7" i="1"/>
  <c r="K7" i="1"/>
  <c r="M54" i="1"/>
  <c r="M46" i="1"/>
  <c r="M44" i="1"/>
  <c r="M43" i="1"/>
  <c r="M41" i="1"/>
  <c r="M37" i="1"/>
  <c r="M35" i="1"/>
  <c r="M30" i="1"/>
  <c r="M26" i="1"/>
  <c r="M22" i="1"/>
  <c r="M18" i="1"/>
  <c r="M15" i="1"/>
  <c r="M13" i="1"/>
  <c r="L27" i="1" l="1"/>
  <c r="M27" i="1"/>
  <c r="M16" i="1"/>
  <c r="M60" i="1"/>
  <c r="M59" i="1"/>
  <c r="S59" i="1"/>
  <c r="L57" i="1"/>
  <c r="S57" i="1"/>
  <c r="M56" i="1"/>
  <c r="L56" i="1"/>
  <c r="S56" i="1" s="1"/>
  <c r="L53" i="1"/>
  <c r="O53" i="1"/>
  <c r="L51" i="1"/>
  <c r="P50" i="1"/>
  <c r="S50" i="1"/>
  <c r="M51" i="1"/>
  <c r="S51" i="1"/>
  <c r="M50" i="1"/>
  <c r="M47" i="1"/>
  <c r="L47" i="1"/>
  <c r="L46" i="1"/>
  <c r="S46" i="1" s="1"/>
  <c r="L44" i="1"/>
  <c r="S44" i="1" s="1"/>
  <c r="L43" i="1"/>
  <c r="L41" i="1"/>
  <c r="S41" i="1" s="1"/>
  <c r="M39" i="1"/>
  <c r="L39" i="1"/>
  <c r="S39" i="1" s="1"/>
  <c r="L37" i="1"/>
  <c r="S37" i="1"/>
  <c r="L35" i="1"/>
  <c r="S35" i="1" s="1"/>
  <c r="L33" i="1"/>
  <c r="S33" i="1" s="1"/>
  <c r="M33" i="1"/>
  <c r="L31" i="1"/>
  <c r="M31" i="1"/>
  <c r="S31" i="1"/>
  <c r="S30" i="1"/>
  <c r="M28" i="1"/>
  <c r="L26" i="1"/>
  <c r="S26" i="1" s="1"/>
  <c r="M24" i="1"/>
  <c r="L24" i="1"/>
  <c r="O24" i="1"/>
  <c r="S24" i="1"/>
  <c r="M20" i="1"/>
  <c r="L20" i="1"/>
  <c r="S20" i="1" s="1"/>
  <c r="O20" i="1"/>
  <c r="L18" i="1"/>
  <c r="S18" i="1"/>
  <c r="P16" i="1"/>
  <c r="S16" i="1"/>
  <c r="L15" i="1"/>
  <c r="S13" i="1"/>
  <c r="S27" i="1"/>
  <c r="S47" i="1"/>
  <c r="S53" i="1"/>
  <c r="S60" i="1"/>
  <c r="S11" i="1"/>
  <c r="S10" i="1"/>
  <c r="S8" i="1"/>
  <c r="S22" i="1"/>
  <c r="S48" i="1"/>
  <c r="S9" i="1"/>
  <c r="S15" i="1"/>
  <c r="S28" i="1"/>
  <c r="S43" i="1"/>
  <c r="S54" i="1"/>
  <c r="L7" i="1"/>
  <c r="M7" i="1"/>
</calcChain>
</file>

<file path=xl/sharedStrings.xml><?xml version="1.0" encoding="utf-8"?>
<sst xmlns="http://schemas.openxmlformats.org/spreadsheetml/2006/main" count="83" uniqueCount="74">
  <si>
    <t>CULBERSON COUNTY</t>
  </si>
  <si>
    <t>PRECINCT RETURNS</t>
  </si>
  <si>
    <t>DEMOCRATIC PRIMARY March 4, 2014</t>
  </si>
  <si>
    <t>Office</t>
  </si>
  <si>
    <t>Candidate</t>
  </si>
  <si>
    <t>United States Senator</t>
  </si>
  <si>
    <t>Scherr</t>
  </si>
  <si>
    <t>Alameel</t>
  </si>
  <si>
    <t>Fjetland</t>
  </si>
  <si>
    <t>Rogers</t>
  </si>
  <si>
    <t>Kim</t>
  </si>
  <si>
    <t>Pct #1</t>
  </si>
  <si>
    <t>Pct #2</t>
  </si>
  <si>
    <t>Pct #3</t>
  </si>
  <si>
    <t>Pct #4</t>
  </si>
  <si>
    <t>U.S. Rep, District #23</t>
  </si>
  <si>
    <t>Gallego</t>
  </si>
  <si>
    <t>Governor</t>
  </si>
  <si>
    <t>Davis</t>
  </si>
  <si>
    <t>Madrigal</t>
  </si>
  <si>
    <t>Lt. Governor</t>
  </si>
  <si>
    <t>Van de Putte</t>
  </si>
  <si>
    <t>Attorney General</t>
  </si>
  <si>
    <t>Houston</t>
  </si>
  <si>
    <t>Comptroller of Public Accts.</t>
  </si>
  <si>
    <t>Collier</t>
  </si>
  <si>
    <t>Comr./Gen. Land Office</t>
  </si>
  <si>
    <t>Cook</t>
  </si>
  <si>
    <t>Comr. Of Agriculture</t>
  </si>
  <si>
    <t>Fitzsimons</t>
  </si>
  <si>
    <t>Friedman</t>
  </si>
  <si>
    <t>Hogan</t>
  </si>
  <si>
    <t>Railroad Comr</t>
  </si>
  <si>
    <t>Brown</t>
  </si>
  <si>
    <t>Henry</t>
  </si>
  <si>
    <t>Chief Justice, Supreme Ct</t>
  </si>
  <si>
    <t>Moody</t>
  </si>
  <si>
    <t>Justice, Supreme Ct. Pl. 6</t>
  </si>
  <si>
    <t>Meyers</t>
  </si>
  <si>
    <t>Justice, Supreme Ct. Pl. 7</t>
  </si>
  <si>
    <t>Benavides</t>
  </si>
  <si>
    <t>Judge, Ct./Crim Appeals</t>
  </si>
  <si>
    <t>Granberg</t>
  </si>
  <si>
    <t>Nevarez</t>
  </si>
  <si>
    <t>State Rep., District 74</t>
  </si>
  <si>
    <t>Chief Justice, 8th Ct/Appeals</t>
  </si>
  <si>
    <t>Gonzales</t>
  </si>
  <si>
    <t>McClure</t>
  </si>
  <si>
    <t>District Judge, 205th Jud. D</t>
  </si>
  <si>
    <t>Olivo</t>
  </si>
  <si>
    <t>Dominguez</t>
  </si>
  <si>
    <t>Anchondo</t>
  </si>
  <si>
    <t>On Immigration Reform</t>
  </si>
  <si>
    <t>For</t>
  </si>
  <si>
    <t>Against</t>
  </si>
  <si>
    <t>A Living Wage for All</t>
  </si>
  <si>
    <t xml:space="preserve">For </t>
  </si>
  <si>
    <t>Medicaid Expansion</t>
  </si>
  <si>
    <t>On Non-Discrimation</t>
  </si>
  <si>
    <t>Election Day</t>
  </si>
  <si>
    <t>Early Voting</t>
  </si>
  <si>
    <t>ED</t>
  </si>
  <si>
    <t>EV</t>
  </si>
  <si>
    <t>Total - Ck</t>
  </si>
  <si>
    <t>Total ED</t>
  </si>
  <si>
    <t>Total EV</t>
  </si>
  <si>
    <t>Grand Total</t>
  </si>
  <si>
    <t>TOTAL</t>
  </si>
  <si>
    <t>Pct #1 Total</t>
  </si>
  <si>
    <t>Pct #2 Total</t>
  </si>
  <si>
    <t>Pct #3 Total</t>
  </si>
  <si>
    <t>Pct #4 Total</t>
  </si>
  <si>
    <t>Total Voters Registered</t>
  </si>
  <si>
    <t>Total Votes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</si>
</sst>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24"/>
      <color theme="1"/>
      <name val="Comic Sans MS"/>
      <family val="4"/>
    </font>
    <font>
      <b/>
      <sz val="10"/>
      <color theme="1"/>
      <name val="Comic Sans MS"/>
      <family val="4"/>
    </font>
    <font>
      <b/>
      <u/>
      <sz val="11"/>
      <color theme="1"/>
      <name val="Calibri"/>
      <family val="2"/>
      <scheme val="minor"/>
    </font>
    <font>
      <b/>
      <sz val="20"/>
      <color theme="1"/>
      <name val="Comic Sans MS"/>
      <family val="4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7" xfId="0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5" fillId="0" borderId="0" xfId="0" applyFont="1" applyBorder="1" applyAlignment="1">
      <alignment horizontal="center"/>
    </xf>
    <xf numFmtId="0" fontId="6" fillId="0" borderId="0" xfId="0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7" xfId="0" applyFont="1" applyBorder="1"/>
    <xf numFmtId="0" fontId="6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tabSelected="1" topLeftCell="A49" workbookViewId="0">
      <selection activeCell="O68" sqref="O68"/>
    </sheetView>
  </sheetViews>
  <sheetFormatPr defaultRowHeight="15" x14ac:dyDescent="0.25"/>
  <cols>
    <col min="1" max="1" width="29.5703125" customWidth="1"/>
    <col min="2" max="2" width="14.7109375" customWidth="1"/>
    <col min="13" max="13" width="16.85546875" customWidth="1"/>
    <col min="14" max="14" width="4" customWidth="1"/>
    <col min="15" max="15" width="12.5703125" customWidth="1"/>
    <col min="16" max="16" width="13.7109375" customWidth="1"/>
    <col min="17" max="17" width="13.28515625" customWidth="1"/>
    <col min="18" max="18" width="13.140625" customWidth="1"/>
  </cols>
  <sheetData>
    <row r="1" spans="1:19" ht="37.5" x14ac:dyDescent="0.7">
      <c r="D1" s="2" t="s">
        <v>0</v>
      </c>
      <c r="E1" s="1"/>
      <c r="F1" s="1"/>
      <c r="G1" s="1"/>
    </row>
    <row r="2" spans="1:19" ht="37.5" x14ac:dyDescent="0.7">
      <c r="D2" s="2" t="s">
        <v>2</v>
      </c>
      <c r="E2" s="1"/>
      <c r="F2" s="1"/>
      <c r="G2" s="1"/>
    </row>
    <row r="3" spans="1:19" ht="37.5" x14ac:dyDescent="0.7">
      <c r="D3" s="2" t="s">
        <v>1</v>
      </c>
      <c r="E3" s="1"/>
      <c r="F3" s="1"/>
      <c r="G3" s="1"/>
    </row>
    <row r="4" spans="1:19" ht="38.25" thickBot="1" x14ac:dyDescent="0.75">
      <c r="D4" s="2"/>
      <c r="E4" s="1"/>
      <c r="F4" s="1"/>
      <c r="G4" s="4"/>
    </row>
    <row r="5" spans="1:19" ht="38.25" thickBot="1" x14ac:dyDescent="0.75">
      <c r="A5" s="1"/>
      <c r="B5" s="5"/>
      <c r="C5" s="7" t="s">
        <v>59</v>
      </c>
      <c r="D5" s="6"/>
      <c r="E5" s="6"/>
      <c r="F5" s="8"/>
      <c r="G5" s="11" t="s">
        <v>60</v>
      </c>
      <c r="H5" s="6"/>
      <c r="I5" s="6"/>
      <c r="J5" s="8"/>
      <c r="K5" s="9" t="s">
        <v>61</v>
      </c>
      <c r="L5" s="9" t="s">
        <v>62</v>
      </c>
      <c r="M5" s="9" t="s">
        <v>67</v>
      </c>
      <c r="N5" s="9"/>
      <c r="O5" s="10" t="s">
        <v>68</v>
      </c>
      <c r="P5" s="10" t="s">
        <v>69</v>
      </c>
      <c r="Q5" s="10" t="s">
        <v>70</v>
      </c>
      <c r="R5" s="10" t="s">
        <v>71</v>
      </c>
    </row>
    <row r="6" spans="1:19" ht="19.5" thickBot="1" x14ac:dyDescent="0.35">
      <c r="A6" s="3" t="s">
        <v>3</v>
      </c>
      <c r="B6" s="3" t="s">
        <v>4</v>
      </c>
      <c r="C6" s="20" t="s">
        <v>11</v>
      </c>
      <c r="D6" s="21" t="s">
        <v>12</v>
      </c>
      <c r="E6" s="21" t="s">
        <v>13</v>
      </c>
      <c r="F6" s="22" t="s">
        <v>14</v>
      </c>
      <c r="G6" s="20" t="s">
        <v>11</v>
      </c>
      <c r="H6" s="21" t="s">
        <v>12</v>
      </c>
      <c r="I6" s="21" t="s">
        <v>13</v>
      </c>
      <c r="J6" s="22" t="s">
        <v>14</v>
      </c>
      <c r="K6" s="12" t="s">
        <v>64</v>
      </c>
      <c r="L6" s="12" t="s">
        <v>65</v>
      </c>
      <c r="M6" s="15" t="s">
        <v>66</v>
      </c>
      <c r="N6" s="18"/>
      <c r="O6" s="3"/>
      <c r="P6" s="3"/>
      <c r="Q6" s="3"/>
      <c r="S6" s="3" t="s">
        <v>63</v>
      </c>
    </row>
    <row r="7" spans="1:19" ht="18.75" x14ac:dyDescent="0.3">
      <c r="A7" s="29" t="s">
        <v>5</v>
      </c>
      <c r="B7" s="29" t="s">
        <v>6</v>
      </c>
      <c r="C7" s="23">
        <v>14</v>
      </c>
      <c r="D7" s="24">
        <v>17</v>
      </c>
      <c r="E7" s="24">
        <v>26</v>
      </c>
      <c r="F7" s="25">
        <v>16</v>
      </c>
      <c r="G7" s="23">
        <v>5</v>
      </c>
      <c r="H7" s="24">
        <f>10+6</f>
        <v>16</v>
      </c>
      <c r="I7" s="24">
        <f>9+4</f>
        <v>13</v>
      </c>
      <c r="J7" s="25">
        <f>8+4</f>
        <v>12</v>
      </c>
      <c r="K7" s="13">
        <f>SUM(C7:F7)</f>
        <v>73</v>
      </c>
      <c r="L7" s="13">
        <f>SUM(G7:J7)</f>
        <v>46</v>
      </c>
      <c r="M7" s="16">
        <f>SUM(C7:J7)</f>
        <v>119</v>
      </c>
      <c r="N7" s="19"/>
      <c r="O7">
        <f>+C7+G7</f>
        <v>19</v>
      </c>
      <c r="P7">
        <f>+D7+H7</f>
        <v>33</v>
      </c>
      <c r="Q7">
        <f>+E7+I7</f>
        <v>39</v>
      </c>
      <c r="R7">
        <f>+F7+J7</f>
        <v>28</v>
      </c>
      <c r="S7">
        <f>SUM(O7:R7)</f>
        <v>119</v>
      </c>
    </row>
    <row r="8" spans="1:19" ht="18.75" x14ac:dyDescent="0.3">
      <c r="A8" s="16"/>
      <c r="B8" s="16" t="s">
        <v>7</v>
      </c>
      <c r="C8" s="23">
        <v>7</v>
      </c>
      <c r="D8" s="24">
        <v>16</v>
      </c>
      <c r="E8" s="24">
        <v>17</v>
      </c>
      <c r="F8" s="25">
        <v>12</v>
      </c>
      <c r="G8" s="23">
        <v>1</v>
      </c>
      <c r="H8" s="24">
        <v>10</v>
      </c>
      <c r="I8" s="24">
        <f>3+4</f>
        <v>7</v>
      </c>
      <c r="J8" s="25">
        <f>9+1</f>
        <v>10</v>
      </c>
      <c r="K8" s="13">
        <f t="shared" ref="K8:K60" si="0">SUM(C8:F8)</f>
        <v>52</v>
      </c>
      <c r="L8" s="13">
        <f t="shared" ref="L8:L60" si="1">SUM(G8:J8)</f>
        <v>28</v>
      </c>
      <c r="M8" s="16">
        <f>SUM(C8:J8)</f>
        <v>80</v>
      </c>
      <c r="N8" s="19"/>
      <c r="O8">
        <f t="shared" ref="O8:O11" si="2">+C8+G8</f>
        <v>8</v>
      </c>
      <c r="P8">
        <f t="shared" ref="P8:P11" si="3">+D8+H8</f>
        <v>26</v>
      </c>
      <c r="Q8">
        <f t="shared" ref="Q8:Q11" si="4">+E8+I8</f>
        <v>24</v>
      </c>
      <c r="R8">
        <f t="shared" ref="R8:R11" si="5">+F8+J8</f>
        <v>22</v>
      </c>
      <c r="S8">
        <f>+K8+L8</f>
        <v>80</v>
      </c>
    </row>
    <row r="9" spans="1:19" ht="18.75" x14ac:dyDescent="0.3">
      <c r="A9" s="16"/>
      <c r="B9" s="16" t="s">
        <v>8</v>
      </c>
      <c r="C9" s="23">
        <v>4</v>
      </c>
      <c r="D9" s="24">
        <v>2</v>
      </c>
      <c r="E9" s="24">
        <v>6</v>
      </c>
      <c r="F9" s="25">
        <v>5</v>
      </c>
      <c r="G9" s="23">
        <v>0</v>
      </c>
      <c r="H9" s="24">
        <f>3+1</f>
        <v>4</v>
      </c>
      <c r="I9" s="24">
        <f>5+1</f>
        <v>6</v>
      </c>
      <c r="J9" s="25">
        <v>3</v>
      </c>
      <c r="K9" s="13">
        <f t="shared" si="0"/>
        <v>17</v>
      </c>
      <c r="L9" s="13">
        <f t="shared" si="1"/>
        <v>13</v>
      </c>
      <c r="M9" s="16">
        <f>SUM(C9:J9)</f>
        <v>30</v>
      </c>
      <c r="N9" s="19"/>
      <c r="O9">
        <f t="shared" si="2"/>
        <v>4</v>
      </c>
      <c r="P9">
        <f t="shared" si="3"/>
        <v>6</v>
      </c>
      <c r="Q9">
        <f t="shared" si="4"/>
        <v>12</v>
      </c>
      <c r="R9">
        <f t="shared" si="5"/>
        <v>8</v>
      </c>
      <c r="S9">
        <f>+K9+L9</f>
        <v>30</v>
      </c>
    </row>
    <row r="10" spans="1:19" ht="18.75" x14ac:dyDescent="0.3">
      <c r="A10" s="16"/>
      <c r="B10" s="16" t="s">
        <v>9</v>
      </c>
      <c r="C10" s="23">
        <v>17</v>
      </c>
      <c r="D10" s="24">
        <v>10</v>
      </c>
      <c r="E10" s="24">
        <v>16</v>
      </c>
      <c r="F10" s="25">
        <v>8</v>
      </c>
      <c r="G10" s="23">
        <f>6+2</f>
        <v>8</v>
      </c>
      <c r="H10" s="24">
        <f>9+5</f>
        <v>14</v>
      </c>
      <c r="I10" s="24">
        <f>5+5</f>
        <v>10</v>
      </c>
      <c r="J10" s="25">
        <f>7+3</f>
        <v>10</v>
      </c>
      <c r="K10" s="13">
        <f t="shared" si="0"/>
        <v>51</v>
      </c>
      <c r="L10" s="13">
        <f t="shared" si="1"/>
        <v>42</v>
      </c>
      <c r="M10" s="16">
        <f>SUM(C10:J10)</f>
        <v>93</v>
      </c>
      <c r="N10" s="19"/>
      <c r="O10">
        <f t="shared" si="2"/>
        <v>25</v>
      </c>
      <c r="P10">
        <f t="shared" si="3"/>
        <v>24</v>
      </c>
      <c r="Q10">
        <f t="shared" si="4"/>
        <v>26</v>
      </c>
      <c r="R10">
        <f t="shared" si="5"/>
        <v>18</v>
      </c>
      <c r="S10">
        <f>+K10+L10</f>
        <v>93</v>
      </c>
    </row>
    <row r="11" spans="1:19" ht="18.75" x14ac:dyDescent="0.3">
      <c r="A11" s="16"/>
      <c r="B11" s="16" t="s">
        <v>10</v>
      </c>
      <c r="C11" s="23">
        <v>10</v>
      </c>
      <c r="D11" s="24">
        <v>10</v>
      </c>
      <c r="E11" s="24">
        <v>11</v>
      </c>
      <c r="F11" s="25">
        <v>5</v>
      </c>
      <c r="G11" s="23">
        <f>3+1</f>
        <v>4</v>
      </c>
      <c r="H11" s="24">
        <v>9</v>
      </c>
      <c r="I11" s="24">
        <f>5+1</f>
        <v>6</v>
      </c>
      <c r="J11" s="25">
        <f>2+1</f>
        <v>3</v>
      </c>
      <c r="K11" s="13">
        <f t="shared" si="0"/>
        <v>36</v>
      </c>
      <c r="L11" s="13">
        <f t="shared" si="1"/>
        <v>22</v>
      </c>
      <c r="M11" s="16">
        <f>SUM(C11:J11)</f>
        <v>58</v>
      </c>
      <c r="N11" s="19"/>
      <c r="O11">
        <f t="shared" si="2"/>
        <v>14</v>
      </c>
      <c r="P11">
        <f t="shared" si="3"/>
        <v>19</v>
      </c>
      <c r="Q11">
        <f t="shared" si="4"/>
        <v>17</v>
      </c>
      <c r="R11">
        <f t="shared" si="5"/>
        <v>8</v>
      </c>
      <c r="S11">
        <f>+K11+L11</f>
        <v>58</v>
      </c>
    </row>
    <row r="12" spans="1:19" ht="18.75" x14ac:dyDescent="0.3">
      <c r="A12" s="16"/>
      <c r="B12" s="16"/>
      <c r="C12" s="23"/>
      <c r="D12" s="24"/>
      <c r="E12" s="24"/>
      <c r="F12" s="25"/>
      <c r="G12" s="23"/>
      <c r="H12" s="24"/>
      <c r="I12" s="24"/>
      <c r="J12" s="25"/>
      <c r="K12" s="13"/>
      <c r="L12" s="13"/>
      <c r="M12" s="16"/>
      <c r="N12" s="19"/>
    </row>
    <row r="13" spans="1:19" ht="18.75" x14ac:dyDescent="0.3">
      <c r="A13" s="16" t="s">
        <v>15</v>
      </c>
      <c r="B13" s="16" t="s">
        <v>16</v>
      </c>
      <c r="C13" s="23">
        <v>58</v>
      </c>
      <c r="D13" s="24">
        <v>63</v>
      </c>
      <c r="E13" s="24">
        <v>97</v>
      </c>
      <c r="F13" s="25">
        <v>60</v>
      </c>
      <c r="G13" s="23">
        <f>16+5</f>
        <v>21</v>
      </c>
      <c r="H13" s="24">
        <f>57+22</f>
        <v>79</v>
      </c>
      <c r="I13" s="24">
        <f>38+20</f>
        <v>58</v>
      </c>
      <c r="J13" s="25">
        <f>37+10</f>
        <v>47</v>
      </c>
      <c r="K13" s="13">
        <f t="shared" si="0"/>
        <v>278</v>
      </c>
      <c r="L13" s="13">
        <f t="shared" si="1"/>
        <v>205</v>
      </c>
      <c r="M13" s="16">
        <f>SUM(C13:J13)</f>
        <v>483</v>
      </c>
      <c r="N13" s="19"/>
      <c r="O13">
        <f>+C13+G13</f>
        <v>79</v>
      </c>
      <c r="P13">
        <f>+D13+H13</f>
        <v>142</v>
      </c>
      <c r="Q13">
        <f>+E13+I13</f>
        <v>155</v>
      </c>
      <c r="R13">
        <f>+F13+J13</f>
        <v>107</v>
      </c>
      <c r="S13">
        <f>+K13+L13</f>
        <v>483</v>
      </c>
    </row>
    <row r="14" spans="1:19" ht="18.75" x14ac:dyDescent="0.3">
      <c r="A14" s="16"/>
      <c r="B14" s="16"/>
      <c r="C14" s="23"/>
      <c r="D14" s="24"/>
      <c r="E14" s="24"/>
      <c r="F14" s="25"/>
      <c r="G14" s="23"/>
      <c r="H14" s="24"/>
      <c r="I14" s="24"/>
      <c r="J14" s="25"/>
      <c r="K14" s="13"/>
      <c r="L14" s="13"/>
      <c r="M14" s="16"/>
      <c r="N14" s="19"/>
    </row>
    <row r="15" spans="1:19" ht="18.75" x14ac:dyDescent="0.3">
      <c r="A15" s="16" t="s">
        <v>17</v>
      </c>
      <c r="B15" s="16" t="s">
        <v>18</v>
      </c>
      <c r="C15" s="23">
        <v>28</v>
      </c>
      <c r="D15" s="24">
        <v>23</v>
      </c>
      <c r="E15" s="24">
        <v>45</v>
      </c>
      <c r="F15" s="25">
        <v>20</v>
      </c>
      <c r="G15" s="23">
        <f>8+3</f>
        <v>11</v>
      </c>
      <c r="H15" s="24">
        <f>24+5</f>
        <v>29</v>
      </c>
      <c r="I15" s="24">
        <f>17+9</f>
        <v>26</v>
      </c>
      <c r="J15" s="25">
        <f>19+4</f>
        <v>23</v>
      </c>
      <c r="K15" s="13">
        <f t="shared" si="0"/>
        <v>116</v>
      </c>
      <c r="L15" s="13">
        <f t="shared" si="1"/>
        <v>89</v>
      </c>
      <c r="M15" s="16">
        <f>SUM(C15:J15)</f>
        <v>205</v>
      </c>
      <c r="N15" s="19"/>
      <c r="O15">
        <f t="shared" ref="O15:O16" si="6">+C15+G15</f>
        <v>39</v>
      </c>
      <c r="P15">
        <f t="shared" ref="P15:P16" si="7">+D15+H15</f>
        <v>52</v>
      </c>
      <c r="Q15">
        <f t="shared" ref="Q15:Q16" si="8">+E15+I15</f>
        <v>71</v>
      </c>
      <c r="R15">
        <f t="shared" ref="R15:R16" si="9">+F15+J15</f>
        <v>43</v>
      </c>
      <c r="S15">
        <f>+K15+L15</f>
        <v>205</v>
      </c>
    </row>
    <row r="16" spans="1:19" ht="18.75" x14ac:dyDescent="0.3">
      <c r="A16" s="16"/>
      <c r="B16" s="16" t="s">
        <v>19</v>
      </c>
      <c r="C16" s="23">
        <v>29</v>
      </c>
      <c r="D16" s="24">
        <v>38</v>
      </c>
      <c r="E16" s="24">
        <v>48</v>
      </c>
      <c r="F16" s="25">
        <v>34</v>
      </c>
      <c r="G16" s="23">
        <f>8+1</f>
        <v>9</v>
      </c>
      <c r="H16" s="24">
        <f>29+12</f>
        <v>41</v>
      </c>
      <c r="I16" s="24">
        <f>19+7</f>
        <v>26</v>
      </c>
      <c r="J16" s="25">
        <f>14+8</f>
        <v>22</v>
      </c>
      <c r="K16" s="13">
        <f t="shared" si="0"/>
        <v>149</v>
      </c>
      <c r="L16" s="13">
        <f t="shared" si="1"/>
        <v>98</v>
      </c>
      <c r="M16" s="30">
        <f>SUM(C16:J16)</f>
        <v>247</v>
      </c>
      <c r="N16" s="19"/>
      <c r="O16">
        <f t="shared" si="6"/>
        <v>38</v>
      </c>
      <c r="P16">
        <f t="shared" si="7"/>
        <v>79</v>
      </c>
      <c r="Q16">
        <f t="shared" si="8"/>
        <v>74</v>
      </c>
      <c r="R16">
        <f t="shared" si="9"/>
        <v>56</v>
      </c>
      <c r="S16">
        <f>+K16+L16</f>
        <v>247</v>
      </c>
    </row>
    <row r="17" spans="1:19" ht="18.75" x14ac:dyDescent="0.3">
      <c r="A17" s="16"/>
      <c r="B17" s="16"/>
      <c r="C17" s="23"/>
      <c r="D17" s="24"/>
      <c r="E17" s="24"/>
      <c r="F17" s="25"/>
      <c r="G17" s="23"/>
      <c r="H17" s="24"/>
      <c r="I17" s="24"/>
      <c r="J17" s="25"/>
      <c r="K17" s="13"/>
      <c r="L17" s="13"/>
      <c r="M17" s="16"/>
      <c r="N17" s="19"/>
    </row>
    <row r="18" spans="1:19" ht="18.75" x14ac:dyDescent="0.3">
      <c r="A18" s="16" t="s">
        <v>20</v>
      </c>
      <c r="B18" s="16" t="s">
        <v>21</v>
      </c>
      <c r="C18" s="23">
        <v>44</v>
      </c>
      <c r="D18" s="24">
        <v>43</v>
      </c>
      <c r="E18" s="24">
        <v>61</v>
      </c>
      <c r="F18" s="25">
        <v>41</v>
      </c>
      <c r="G18" s="23">
        <f>11+3</f>
        <v>14</v>
      </c>
      <c r="H18" s="24">
        <f>33+13</f>
        <v>46</v>
      </c>
      <c r="I18" s="24">
        <f>21+9</f>
        <v>30</v>
      </c>
      <c r="J18" s="25">
        <f>20+7</f>
        <v>27</v>
      </c>
      <c r="K18" s="13">
        <f t="shared" si="0"/>
        <v>189</v>
      </c>
      <c r="L18" s="13">
        <f t="shared" si="1"/>
        <v>117</v>
      </c>
      <c r="M18" s="16">
        <f>SUM(C18:J18)</f>
        <v>306</v>
      </c>
      <c r="N18" s="19"/>
      <c r="O18">
        <f>+C18+G18</f>
        <v>58</v>
      </c>
      <c r="P18">
        <f>+D18+H18</f>
        <v>89</v>
      </c>
      <c r="Q18">
        <f>+E18+I18</f>
        <v>91</v>
      </c>
      <c r="R18">
        <f>+F18+J18</f>
        <v>68</v>
      </c>
      <c r="S18">
        <f>+K18+L18</f>
        <v>306</v>
      </c>
    </row>
    <row r="19" spans="1:19" ht="18.75" x14ac:dyDescent="0.3">
      <c r="A19" s="16"/>
      <c r="B19" s="16"/>
      <c r="C19" s="23"/>
      <c r="D19" s="24"/>
      <c r="E19" s="24"/>
      <c r="F19" s="25"/>
      <c r="G19" s="23"/>
      <c r="H19" s="24"/>
      <c r="I19" s="24"/>
      <c r="J19" s="25"/>
      <c r="K19" s="13"/>
      <c r="L19" s="13"/>
      <c r="M19" s="16"/>
      <c r="N19" s="19"/>
    </row>
    <row r="20" spans="1:19" ht="18.75" x14ac:dyDescent="0.3">
      <c r="A20" s="16" t="s">
        <v>22</v>
      </c>
      <c r="B20" s="16" t="s">
        <v>23</v>
      </c>
      <c r="C20" s="23">
        <v>45</v>
      </c>
      <c r="D20" s="24">
        <v>44</v>
      </c>
      <c r="E20" s="24">
        <v>66</v>
      </c>
      <c r="F20" s="25">
        <v>42</v>
      </c>
      <c r="G20" s="23">
        <f>10+4</f>
        <v>14</v>
      </c>
      <c r="H20" s="24">
        <f>33+14</f>
        <v>47</v>
      </c>
      <c r="I20" s="24">
        <f>24+11</f>
        <v>35</v>
      </c>
      <c r="J20" s="25">
        <f>21+7</f>
        <v>28</v>
      </c>
      <c r="K20" s="13">
        <f t="shared" si="0"/>
        <v>197</v>
      </c>
      <c r="L20" s="13">
        <f t="shared" si="1"/>
        <v>124</v>
      </c>
      <c r="M20" s="16">
        <f>SUM(C20:J20)</f>
        <v>321</v>
      </c>
      <c r="N20" s="19"/>
      <c r="O20">
        <f>+C20+G20</f>
        <v>59</v>
      </c>
      <c r="P20">
        <f>+D20+H20</f>
        <v>91</v>
      </c>
      <c r="Q20">
        <f>+E20+I20</f>
        <v>101</v>
      </c>
      <c r="R20">
        <f>+F20+J20</f>
        <v>70</v>
      </c>
      <c r="S20">
        <f>+K20+L20</f>
        <v>321</v>
      </c>
    </row>
    <row r="21" spans="1:19" ht="18.75" x14ac:dyDescent="0.3">
      <c r="A21" s="16"/>
      <c r="B21" s="16"/>
      <c r="C21" s="23"/>
      <c r="D21" s="24"/>
      <c r="E21" s="24"/>
      <c r="F21" s="25"/>
      <c r="G21" s="23"/>
      <c r="H21" s="24"/>
      <c r="I21" s="24"/>
      <c r="J21" s="25"/>
      <c r="K21" s="13"/>
      <c r="L21" s="13"/>
      <c r="M21" s="16"/>
      <c r="N21" s="19"/>
    </row>
    <row r="22" spans="1:19" ht="18.75" x14ac:dyDescent="0.3">
      <c r="A22" s="16" t="s">
        <v>24</v>
      </c>
      <c r="B22" s="16" t="s">
        <v>25</v>
      </c>
      <c r="C22" s="23">
        <v>45</v>
      </c>
      <c r="D22" s="24">
        <v>43</v>
      </c>
      <c r="E22" s="24">
        <v>61</v>
      </c>
      <c r="F22" s="25">
        <v>38</v>
      </c>
      <c r="G22" s="23">
        <f>10+2</f>
        <v>12</v>
      </c>
      <c r="H22" s="24">
        <f>30+13</f>
        <v>43</v>
      </c>
      <c r="I22" s="24">
        <f>18+10</f>
        <v>28</v>
      </c>
      <c r="J22" s="25">
        <f>17+7</f>
        <v>24</v>
      </c>
      <c r="K22" s="13">
        <f t="shared" si="0"/>
        <v>187</v>
      </c>
      <c r="L22" s="13">
        <f t="shared" si="1"/>
        <v>107</v>
      </c>
      <c r="M22" s="16">
        <f>SUM(C22:J22)</f>
        <v>294</v>
      </c>
      <c r="N22" s="19"/>
      <c r="O22">
        <f>+C22+G22</f>
        <v>57</v>
      </c>
      <c r="P22">
        <f>+D22+H22</f>
        <v>86</v>
      </c>
      <c r="Q22">
        <f>+E22+I22</f>
        <v>89</v>
      </c>
      <c r="R22">
        <f>+F22+J22</f>
        <v>62</v>
      </c>
      <c r="S22">
        <f>+K22+L22</f>
        <v>294</v>
      </c>
    </row>
    <row r="23" spans="1:19" ht="18.75" x14ac:dyDescent="0.3">
      <c r="A23" s="16"/>
      <c r="B23" s="16"/>
      <c r="C23" s="23"/>
      <c r="D23" s="24"/>
      <c r="E23" s="24"/>
      <c r="F23" s="25"/>
      <c r="G23" s="23"/>
      <c r="H23" s="24"/>
      <c r="I23" s="24"/>
      <c r="J23" s="25"/>
      <c r="K23" s="13"/>
      <c r="L23" s="13"/>
      <c r="M23" s="16"/>
      <c r="N23" s="19"/>
    </row>
    <row r="24" spans="1:19" ht="18.75" x14ac:dyDescent="0.3">
      <c r="A24" s="16" t="s">
        <v>26</v>
      </c>
      <c r="B24" s="16" t="s">
        <v>27</v>
      </c>
      <c r="C24" s="23">
        <v>45</v>
      </c>
      <c r="D24" s="24">
        <v>42</v>
      </c>
      <c r="E24" s="24">
        <v>69</v>
      </c>
      <c r="F24" s="25">
        <v>42</v>
      </c>
      <c r="G24" s="23">
        <f>10+5</f>
        <v>15</v>
      </c>
      <c r="H24" s="24">
        <f>35+14</f>
        <v>49</v>
      </c>
      <c r="I24" s="24">
        <f>19+11</f>
        <v>30</v>
      </c>
      <c r="J24" s="25">
        <f>20+7</f>
        <v>27</v>
      </c>
      <c r="K24" s="13">
        <f t="shared" si="0"/>
        <v>198</v>
      </c>
      <c r="L24" s="13">
        <f t="shared" si="1"/>
        <v>121</v>
      </c>
      <c r="M24" s="16">
        <f>SUM(C24:J24)</f>
        <v>319</v>
      </c>
      <c r="N24" s="19"/>
      <c r="O24">
        <f>+C24+G24</f>
        <v>60</v>
      </c>
      <c r="P24">
        <f>+D24+H24</f>
        <v>91</v>
      </c>
      <c r="Q24">
        <f>+E24+I24</f>
        <v>99</v>
      </c>
      <c r="R24">
        <f>+F24+J24</f>
        <v>69</v>
      </c>
      <c r="S24">
        <f>+K24+L24</f>
        <v>319</v>
      </c>
    </row>
    <row r="25" spans="1:19" ht="18.75" x14ac:dyDescent="0.3">
      <c r="A25" s="16"/>
      <c r="B25" s="16"/>
      <c r="C25" s="23"/>
      <c r="D25" s="24"/>
      <c r="E25" s="24"/>
      <c r="F25" s="25"/>
      <c r="G25" s="23"/>
      <c r="H25" s="24"/>
      <c r="I25" s="24"/>
      <c r="J25" s="25"/>
      <c r="K25" s="13"/>
      <c r="L25" s="13"/>
      <c r="M25" s="16"/>
      <c r="N25" s="19"/>
    </row>
    <row r="26" spans="1:19" ht="18.75" x14ac:dyDescent="0.3">
      <c r="A26" s="16" t="s">
        <v>28</v>
      </c>
      <c r="B26" s="16" t="s">
        <v>29</v>
      </c>
      <c r="C26" s="23">
        <v>12</v>
      </c>
      <c r="D26" s="24">
        <v>6</v>
      </c>
      <c r="E26" s="24">
        <v>9</v>
      </c>
      <c r="F26" s="25">
        <v>8</v>
      </c>
      <c r="G26" s="23">
        <v>0</v>
      </c>
      <c r="H26" s="24">
        <f>7+2</f>
        <v>9</v>
      </c>
      <c r="I26" s="24">
        <f>5+1</f>
        <v>6</v>
      </c>
      <c r="J26" s="25">
        <f>5+1</f>
        <v>6</v>
      </c>
      <c r="K26" s="13">
        <f t="shared" si="0"/>
        <v>35</v>
      </c>
      <c r="L26" s="13">
        <f t="shared" si="1"/>
        <v>21</v>
      </c>
      <c r="M26" s="16">
        <f>SUM(C26:J26)</f>
        <v>56</v>
      </c>
      <c r="N26" s="19"/>
      <c r="O26">
        <f t="shared" ref="O26:O28" si="10">+C26+G26</f>
        <v>12</v>
      </c>
      <c r="P26">
        <f t="shared" ref="P26:P28" si="11">+D26+H26</f>
        <v>15</v>
      </c>
      <c r="Q26">
        <f t="shared" ref="Q26:Q28" si="12">+E26+I26</f>
        <v>15</v>
      </c>
      <c r="R26">
        <f t="shared" ref="R26:R28" si="13">+F26+J26</f>
        <v>14</v>
      </c>
      <c r="S26">
        <f>+K26+L26</f>
        <v>56</v>
      </c>
    </row>
    <row r="27" spans="1:19" ht="18.75" x14ac:dyDescent="0.3">
      <c r="A27" s="16"/>
      <c r="B27" s="16" t="s">
        <v>30</v>
      </c>
      <c r="C27" s="23">
        <v>22</v>
      </c>
      <c r="D27" s="24">
        <v>24</v>
      </c>
      <c r="E27" s="24">
        <v>47</v>
      </c>
      <c r="F27" s="25">
        <v>17</v>
      </c>
      <c r="G27" s="23">
        <f>6+1</f>
        <v>7</v>
      </c>
      <c r="H27" s="24">
        <f>27+6</f>
        <v>33</v>
      </c>
      <c r="I27" s="24">
        <f>10+4</f>
        <v>14</v>
      </c>
      <c r="J27" s="25">
        <f>15+5</f>
        <v>20</v>
      </c>
      <c r="K27" s="13">
        <f t="shared" si="0"/>
        <v>110</v>
      </c>
      <c r="L27" s="13">
        <f t="shared" si="1"/>
        <v>74</v>
      </c>
      <c r="M27" s="30">
        <f>SUM(C27:J27)</f>
        <v>184</v>
      </c>
      <c r="N27" s="19"/>
      <c r="O27">
        <f t="shared" si="10"/>
        <v>29</v>
      </c>
      <c r="P27">
        <f t="shared" si="11"/>
        <v>57</v>
      </c>
      <c r="Q27">
        <f t="shared" si="12"/>
        <v>61</v>
      </c>
      <c r="R27">
        <f t="shared" si="13"/>
        <v>37</v>
      </c>
      <c r="S27">
        <f>+K27+L27</f>
        <v>184</v>
      </c>
    </row>
    <row r="28" spans="1:19" ht="18.75" x14ac:dyDescent="0.3">
      <c r="A28" s="16"/>
      <c r="B28" s="16" t="s">
        <v>31</v>
      </c>
      <c r="C28" s="23">
        <v>16</v>
      </c>
      <c r="D28" s="24">
        <v>17</v>
      </c>
      <c r="E28" s="24">
        <v>22</v>
      </c>
      <c r="F28" s="25">
        <v>18</v>
      </c>
      <c r="G28" s="23">
        <f>7+2</f>
        <v>9</v>
      </c>
      <c r="H28" s="24">
        <f>14+5</f>
        <v>19</v>
      </c>
      <c r="I28" s="24">
        <f>13+10</f>
        <v>23</v>
      </c>
      <c r="J28" s="25">
        <f>7+3</f>
        <v>10</v>
      </c>
      <c r="K28" s="13">
        <f t="shared" si="0"/>
        <v>73</v>
      </c>
      <c r="L28" s="13">
        <f t="shared" si="1"/>
        <v>61</v>
      </c>
      <c r="M28" s="16">
        <f>SUM(C28:J28)</f>
        <v>134</v>
      </c>
      <c r="N28" s="19"/>
      <c r="O28">
        <f t="shared" si="10"/>
        <v>25</v>
      </c>
      <c r="P28">
        <f t="shared" si="11"/>
        <v>36</v>
      </c>
      <c r="Q28">
        <f t="shared" si="12"/>
        <v>45</v>
      </c>
      <c r="R28">
        <f t="shared" si="13"/>
        <v>28</v>
      </c>
      <c r="S28">
        <f>+K28+L28</f>
        <v>134</v>
      </c>
    </row>
    <row r="29" spans="1:19" ht="18.75" x14ac:dyDescent="0.3">
      <c r="A29" s="16"/>
      <c r="B29" s="16"/>
      <c r="C29" s="23"/>
      <c r="D29" s="24"/>
      <c r="E29" s="24"/>
      <c r="F29" s="25"/>
      <c r="G29" s="23"/>
      <c r="H29" s="24"/>
      <c r="I29" s="24"/>
      <c r="J29" s="25"/>
      <c r="K29" s="13"/>
      <c r="L29" s="13"/>
      <c r="M29" s="16"/>
      <c r="N29" s="19"/>
    </row>
    <row r="30" spans="1:19" ht="18.75" x14ac:dyDescent="0.3">
      <c r="A30" s="16" t="s">
        <v>32</v>
      </c>
      <c r="B30" s="16" t="s">
        <v>33</v>
      </c>
      <c r="C30" s="23">
        <v>43</v>
      </c>
      <c r="D30" s="24">
        <v>29</v>
      </c>
      <c r="E30" s="24">
        <v>50</v>
      </c>
      <c r="F30" s="25">
        <v>28</v>
      </c>
      <c r="G30" s="23">
        <f>6+2</f>
        <v>8</v>
      </c>
      <c r="H30" s="24">
        <f>19+9</f>
        <v>28</v>
      </c>
      <c r="I30" s="24">
        <f>15+7</f>
        <v>22</v>
      </c>
      <c r="J30" s="25">
        <f>22+7</f>
        <v>29</v>
      </c>
      <c r="K30" s="13">
        <f t="shared" si="0"/>
        <v>150</v>
      </c>
      <c r="L30" s="13">
        <f t="shared" si="1"/>
        <v>87</v>
      </c>
      <c r="M30" s="16">
        <f>SUM(C30:J30)</f>
        <v>237</v>
      </c>
      <c r="N30" s="19"/>
      <c r="O30">
        <f t="shared" ref="O30:O31" si="14">+C30+G30</f>
        <v>51</v>
      </c>
      <c r="P30">
        <f t="shared" ref="P30:P31" si="15">+D30+H30</f>
        <v>57</v>
      </c>
      <c r="Q30">
        <f t="shared" ref="Q30:Q31" si="16">+E30+I30</f>
        <v>72</v>
      </c>
      <c r="R30">
        <f t="shared" ref="R30:R31" si="17">+F30+J30</f>
        <v>57</v>
      </c>
      <c r="S30">
        <f>+K30+L30</f>
        <v>237</v>
      </c>
    </row>
    <row r="31" spans="1:19" ht="18.75" x14ac:dyDescent="0.3">
      <c r="A31" s="16"/>
      <c r="B31" s="16" t="s">
        <v>34</v>
      </c>
      <c r="C31" s="23">
        <v>10</v>
      </c>
      <c r="D31" s="24">
        <v>22</v>
      </c>
      <c r="E31" s="24">
        <v>16</v>
      </c>
      <c r="F31" s="25">
        <v>15</v>
      </c>
      <c r="G31" s="23">
        <v>6</v>
      </c>
      <c r="H31" s="24">
        <f>18+3</f>
        <v>21</v>
      </c>
      <c r="I31" s="24">
        <f>11+7</f>
        <v>18</v>
      </c>
      <c r="J31" s="25">
        <f>5+2</f>
        <v>7</v>
      </c>
      <c r="K31" s="13">
        <f t="shared" si="0"/>
        <v>63</v>
      </c>
      <c r="L31" s="13">
        <f t="shared" si="1"/>
        <v>52</v>
      </c>
      <c r="M31" s="16">
        <f>SUM(C31:J31)</f>
        <v>115</v>
      </c>
      <c r="N31" s="19"/>
      <c r="O31">
        <f t="shared" si="14"/>
        <v>16</v>
      </c>
      <c r="P31">
        <f t="shared" si="15"/>
        <v>43</v>
      </c>
      <c r="Q31">
        <f t="shared" si="16"/>
        <v>34</v>
      </c>
      <c r="R31">
        <f t="shared" si="17"/>
        <v>22</v>
      </c>
      <c r="S31">
        <f>+K31+L31</f>
        <v>115</v>
      </c>
    </row>
    <row r="32" spans="1:19" ht="18.75" x14ac:dyDescent="0.3">
      <c r="A32" s="16"/>
      <c r="B32" s="16"/>
      <c r="C32" s="23"/>
      <c r="D32" s="24"/>
      <c r="E32" s="24"/>
      <c r="F32" s="25"/>
      <c r="G32" s="23"/>
      <c r="H32" s="24"/>
      <c r="I32" s="24"/>
      <c r="J32" s="25"/>
      <c r="K32" s="13"/>
      <c r="L32" s="13"/>
      <c r="M32" s="16"/>
      <c r="N32" s="19"/>
    </row>
    <row r="33" spans="1:19" ht="18.75" x14ac:dyDescent="0.3">
      <c r="A33" s="16" t="s">
        <v>35</v>
      </c>
      <c r="B33" s="16" t="s">
        <v>36</v>
      </c>
      <c r="C33" s="23">
        <v>42</v>
      </c>
      <c r="D33" s="24">
        <v>42</v>
      </c>
      <c r="E33" s="24">
        <v>55</v>
      </c>
      <c r="F33" s="25">
        <v>41</v>
      </c>
      <c r="G33" s="23">
        <f>10+3</f>
        <v>13</v>
      </c>
      <c r="H33" s="24">
        <f>34+12</f>
        <v>46</v>
      </c>
      <c r="I33" s="24">
        <f>20+12</f>
        <v>32</v>
      </c>
      <c r="J33" s="25">
        <f>18+9</f>
        <v>27</v>
      </c>
      <c r="K33" s="13">
        <f t="shared" si="0"/>
        <v>180</v>
      </c>
      <c r="L33" s="13">
        <f t="shared" si="1"/>
        <v>118</v>
      </c>
      <c r="M33" s="16">
        <f>SUM(C33:J33)</f>
        <v>298</v>
      </c>
      <c r="N33" s="19"/>
      <c r="O33">
        <f>+C33+G33</f>
        <v>55</v>
      </c>
      <c r="P33">
        <f>+D33+H33</f>
        <v>88</v>
      </c>
      <c r="Q33">
        <f>+E33+I33</f>
        <v>87</v>
      </c>
      <c r="R33">
        <f>+F33+J33</f>
        <v>68</v>
      </c>
      <c r="S33">
        <f>+K33+L33</f>
        <v>298</v>
      </c>
    </row>
    <row r="34" spans="1:19" ht="18.75" x14ac:dyDescent="0.3">
      <c r="A34" s="16"/>
      <c r="B34" s="16"/>
      <c r="C34" s="23"/>
      <c r="D34" s="24"/>
      <c r="E34" s="24"/>
      <c r="F34" s="25"/>
      <c r="G34" s="23"/>
      <c r="H34" s="24"/>
      <c r="I34" s="24"/>
      <c r="J34" s="25"/>
      <c r="K34" s="13"/>
      <c r="L34" s="13"/>
      <c r="M34" s="16"/>
      <c r="N34" s="19"/>
    </row>
    <row r="35" spans="1:19" ht="18.75" x14ac:dyDescent="0.3">
      <c r="A35" s="16" t="s">
        <v>37</v>
      </c>
      <c r="B35" s="16" t="s">
        <v>38</v>
      </c>
      <c r="C35" s="23">
        <v>43</v>
      </c>
      <c r="D35" s="24">
        <v>39</v>
      </c>
      <c r="E35" s="24">
        <v>52</v>
      </c>
      <c r="F35" s="25">
        <v>36</v>
      </c>
      <c r="G35" s="23">
        <f>10+2</f>
        <v>12</v>
      </c>
      <c r="H35" s="24">
        <f>33+13</f>
        <v>46</v>
      </c>
      <c r="I35" s="24">
        <f>17+9</f>
        <v>26</v>
      </c>
      <c r="J35" s="25">
        <f>17+8</f>
        <v>25</v>
      </c>
      <c r="K35" s="13">
        <f t="shared" si="0"/>
        <v>170</v>
      </c>
      <c r="L35" s="13">
        <f t="shared" si="1"/>
        <v>109</v>
      </c>
      <c r="M35" s="16">
        <f>SUM(C35:J35)</f>
        <v>279</v>
      </c>
      <c r="N35" s="19"/>
      <c r="O35">
        <f>+C35+G35</f>
        <v>55</v>
      </c>
      <c r="P35">
        <f>+D35+H35</f>
        <v>85</v>
      </c>
      <c r="Q35">
        <f>+E35+I35</f>
        <v>78</v>
      </c>
      <c r="R35">
        <f>+F35+J35</f>
        <v>61</v>
      </c>
      <c r="S35">
        <f>+K35+L35</f>
        <v>279</v>
      </c>
    </row>
    <row r="36" spans="1:19" ht="18.75" x14ac:dyDescent="0.3">
      <c r="A36" s="16"/>
      <c r="B36" s="16"/>
      <c r="C36" s="23"/>
      <c r="D36" s="24"/>
      <c r="E36" s="24"/>
      <c r="F36" s="25"/>
      <c r="G36" s="23"/>
      <c r="H36" s="24"/>
      <c r="I36" s="24"/>
      <c r="J36" s="25"/>
      <c r="K36" s="13"/>
      <c r="L36" s="13"/>
      <c r="M36" s="16"/>
      <c r="N36" s="19"/>
    </row>
    <row r="37" spans="1:19" ht="18.75" x14ac:dyDescent="0.3">
      <c r="A37" s="16" t="s">
        <v>39</v>
      </c>
      <c r="B37" s="16" t="s">
        <v>40</v>
      </c>
      <c r="C37" s="23">
        <v>40</v>
      </c>
      <c r="D37" s="24">
        <v>43</v>
      </c>
      <c r="E37" s="24">
        <v>54</v>
      </c>
      <c r="F37" s="25">
        <v>40</v>
      </c>
      <c r="G37" s="23">
        <f>11+3</f>
        <v>14</v>
      </c>
      <c r="H37" s="24">
        <f>39+13</f>
        <v>52</v>
      </c>
      <c r="I37" s="24">
        <f>17+11</f>
        <v>28</v>
      </c>
      <c r="J37" s="25">
        <f>18+9</f>
        <v>27</v>
      </c>
      <c r="K37" s="13">
        <f t="shared" si="0"/>
        <v>177</v>
      </c>
      <c r="L37" s="13">
        <f t="shared" si="1"/>
        <v>121</v>
      </c>
      <c r="M37" s="16">
        <f>SUM(C37:J37)</f>
        <v>298</v>
      </c>
      <c r="N37" s="19"/>
      <c r="O37">
        <f>+C37+G37</f>
        <v>54</v>
      </c>
      <c r="P37">
        <f>+D37+H37</f>
        <v>95</v>
      </c>
      <c r="Q37">
        <f>+E37+I37</f>
        <v>82</v>
      </c>
      <c r="R37">
        <f>+F37+J37</f>
        <v>67</v>
      </c>
      <c r="S37">
        <f>+K37+L37</f>
        <v>298</v>
      </c>
    </row>
    <row r="38" spans="1:19" ht="18.75" x14ac:dyDescent="0.3">
      <c r="A38" s="16"/>
      <c r="B38" s="16"/>
      <c r="C38" s="23"/>
      <c r="D38" s="24"/>
      <c r="E38" s="24"/>
      <c r="F38" s="25"/>
      <c r="G38" s="23"/>
      <c r="H38" s="24"/>
      <c r="I38" s="24"/>
      <c r="J38" s="25"/>
      <c r="K38" s="13"/>
      <c r="L38" s="13"/>
      <c r="M38" s="16"/>
      <c r="N38" s="19"/>
    </row>
    <row r="39" spans="1:19" ht="18.75" x14ac:dyDescent="0.3">
      <c r="A39" s="16" t="s">
        <v>41</v>
      </c>
      <c r="B39" s="16" t="s">
        <v>42</v>
      </c>
      <c r="C39" s="23">
        <v>44</v>
      </c>
      <c r="D39" s="24">
        <v>39</v>
      </c>
      <c r="E39" s="24">
        <v>51</v>
      </c>
      <c r="F39" s="25">
        <v>36</v>
      </c>
      <c r="G39" s="23">
        <f>10+2</f>
        <v>12</v>
      </c>
      <c r="H39" s="24">
        <f>30+13</f>
        <v>43</v>
      </c>
      <c r="I39" s="24">
        <f>18+10</f>
        <v>28</v>
      </c>
      <c r="J39" s="25">
        <f>18+8</f>
        <v>26</v>
      </c>
      <c r="K39" s="13">
        <f t="shared" si="0"/>
        <v>170</v>
      </c>
      <c r="L39" s="13">
        <f t="shared" si="1"/>
        <v>109</v>
      </c>
      <c r="M39" s="16">
        <f>SUM(C39:J39)</f>
        <v>279</v>
      </c>
      <c r="N39" s="19"/>
      <c r="O39">
        <f>+C39+G39</f>
        <v>56</v>
      </c>
      <c r="P39">
        <f>+D39+H39</f>
        <v>82</v>
      </c>
      <c r="Q39">
        <f>+E39+I39</f>
        <v>79</v>
      </c>
      <c r="R39">
        <f>+F39+J39</f>
        <v>62</v>
      </c>
      <c r="S39">
        <f>+K39+L39</f>
        <v>279</v>
      </c>
    </row>
    <row r="40" spans="1:19" ht="18.75" x14ac:dyDescent="0.3">
      <c r="A40" s="16"/>
      <c r="B40" s="16"/>
      <c r="C40" s="23"/>
      <c r="D40" s="24"/>
      <c r="E40" s="24"/>
      <c r="F40" s="25"/>
      <c r="G40" s="23"/>
      <c r="H40" s="24"/>
      <c r="I40" s="24"/>
      <c r="J40" s="25"/>
      <c r="K40" s="13"/>
      <c r="L40" s="13"/>
      <c r="M40" s="16"/>
      <c r="N40" s="19"/>
    </row>
    <row r="41" spans="1:19" ht="18.75" x14ac:dyDescent="0.3">
      <c r="A41" s="16" t="s">
        <v>44</v>
      </c>
      <c r="B41" s="16" t="s">
        <v>43</v>
      </c>
      <c r="C41" s="23">
        <v>43</v>
      </c>
      <c r="D41" s="24">
        <v>44</v>
      </c>
      <c r="E41" s="24">
        <v>56</v>
      </c>
      <c r="F41" s="25">
        <v>40</v>
      </c>
      <c r="G41" s="23">
        <f>11+2</f>
        <v>13</v>
      </c>
      <c r="H41" s="24">
        <f>33+15</f>
        <v>48</v>
      </c>
      <c r="I41" s="24">
        <f>21+12</f>
        <v>33</v>
      </c>
      <c r="J41" s="25">
        <f>17+8</f>
        <v>25</v>
      </c>
      <c r="K41" s="13">
        <f t="shared" si="0"/>
        <v>183</v>
      </c>
      <c r="L41" s="13">
        <f t="shared" si="1"/>
        <v>119</v>
      </c>
      <c r="M41" s="30">
        <f>SUM(C41:J41)</f>
        <v>302</v>
      </c>
      <c r="N41" s="19"/>
      <c r="O41">
        <f>+C41+G41</f>
        <v>56</v>
      </c>
      <c r="P41">
        <f>+D41+H41</f>
        <v>92</v>
      </c>
      <c r="Q41">
        <f>+E41+I41</f>
        <v>89</v>
      </c>
      <c r="R41">
        <f>+F41+J41</f>
        <v>65</v>
      </c>
      <c r="S41">
        <f>+K41+L41</f>
        <v>302</v>
      </c>
    </row>
    <row r="42" spans="1:19" ht="18.75" x14ac:dyDescent="0.3">
      <c r="A42" s="16"/>
      <c r="B42" s="16"/>
      <c r="C42" s="23"/>
      <c r="D42" s="24"/>
      <c r="E42" s="24"/>
      <c r="F42" s="25"/>
      <c r="G42" s="23"/>
      <c r="H42" s="24"/>
      <c r="I42" s="24"/>
      <c r="J42" s="25"/>
      <c r="K42" s="13"/>
      <c r="L42" s="13"/>
      <c r="M42" s="16"/>
      <c r="N42" s="19"/>
    </row>
    <row r="43" spans="1:19" ht="18.75" x14ac:dyDescent="0.3">
      <c r="A43" s="16" t="s">
        <v>45</v>
      </c>
      <c r="B43" s="16" t="s">
        <v>46</v>
      </c>
      <c r="C43" s="23">
        <v>37</v>
      </c>
      <c r="D43" s="24">
        <v>32</v>
      </c>
      <c r="E43" s="24">
        <v>38</v>
      </c>
      <c r="F43" s="25">
        <v>31</v>
      </c>
      <c r="G43" s="23">
        <f>7+1</f>
        <v>8</v>
      </c>
      <c r="H43" s="24">
        <f>28+8</f>
        <v>36</v>
      </c>
      <c r="I43" s="24">
        <f>14+4</f>
        <v>18</v>
      </c>
      <c r="J43" s="25">
        <f>20+8</f>
        <v>28</v>
      </c>
      <c r="K43" s="13">
        <f t="shared" si="0"/>
        <v>138</v>
      </c>
      <c r="L43" s="13">
        <f t="shared" si="1"/>
        <v>90</v>
      </c>
      <c r="M43" s="16">
        <f>SUM(C43:J43)</f>
        <v>228</v>
      </c>
      <c r="N43" s="19"/>
      <c r="O43">
        <f t="shared" ref="O43:O44" si="18">+C43+G43</f>
        <v>45</v>
      </c>
      <c r="P43">
        <f t="shared" ref="P43:P44" si="19">+D43+H43</f>
        <v>68</v>
      </c>
      <c r="Q43">
        <f t="shared" ref="Q43:Q44" si="20">+E43+I43</f>
        <v>56</v>
      </c>
      <c r="R43">
        <f t="shared" ref="R43:R44" si="21">+F43+J43</f>
        <v>59</v>
      </c>
      <c r="S43">
        <f>+K43+L43</f>
        <v>228</v>
      </c>
    </row>
    <row r="44" spans="1:19" ht="18.75" x14ac:dyDescent="0.3">
      <c r="A44" s="16"/>
      <c r="B44" s="16" t="s">
        <v>47</v>
      </c>
      <c r="C44" s="23">
        <v>21</v>
      </c>
      <c r="D44" s="24">
        <v>20</v>
      </c>
      <c r="E44" s="24">
        <v>37</v>
      </c>
      <c r="F44" s="25">
        <v>23</v>
      </c>
      <c r="G44" s="23">
        <f>7+2</f>
        <v>9</v>
      </c>
      <c r="H44" s="24">
        <f>18+6</f>
        <v>24</v>
      </c>
      <c r="I44" s="24">
        <f>16+12</f>
        <v>28</v>
      </c>
      <c r="J44" s="25">
        <f>10+3</f>
        <v>13</v>
      </c>
      <c r="K44" s="13">
        <f t="shared" si="0"/>
        <v>101</v>
      </c>
      <c r="L44" s="13">
        <f t="shared" si="1"/>
        <v>74</v>
      </c>
      <c r="M44" s="16">
        <f>SUM(C44:J44)</f>
        <v>175</v>
      </c>
      <c r="N44" s="19"/>
      <c r="O44">
        <f t="shared" si="18"/>
        <v>30</v>
      </c>
      <c r="P44">
        <f t="shared" si="19"/>
        <v>44</v>
      </c>
      <c r="Q44">
        <f t="shared" si="20"/>
        <v>65</v>
      </c>
      <c r="R44">
        <f t="shared" si="21"/>
        <v>36</v>
      </c>
      <c r="S44">
        <f>+K44+L44</f>
        <v>175</v>
      </c>
    </row>
    <row r="45" spans="1:19" ht="18.75" x14ac:dyDescent="0.3">
      <c r="A45" s="16"/>
      <c r="B45" s="16"/>
      <c r="C45" s="23"/>
      <c r="D45" s="24"/>
      <c r="E45" s="24"/>
      <c r="F45" s="25"/>
      <c r="G45" s="23"/>
      <c r="H45" s="24"/>
      <c r="I45" s="24"/>
      <c r="J45" s="25"/>
      <c r="K45" s="13"/>
      <c r="L45" s="13"/>
      <c r="M45" s="16"/>
      <c r="N45" s="19"/>
    </row>
    <row r="46" spans="1:19" ht="18.75" x14ac:dyDescent="0.3">
      <c r="A46" s="16" t="s">
        <v>48</v>
      </c>
      <c r="B46" s="16" t="s">
        <v>49</v>
      </c>
      <c r="C46" s="23">
        <v>30</v>
      </c>
      <c r="D46" s="24">
        <v>22</v>
      </c>
      <c r="E46" s="24">
        <v>37</v>
      </c>
      <c r="F46" s="25">
        <v>20</v>
      </c>
      <c r="G46" s="23">
        <f>7+3</f>
        <v>10</v>
      </c>
      <c r="H46" s="24">
        <f>29+10</f>
        <v>39</v>
      </c>
      <c r="I46" s="24">
        <f>17+14</f>
        <v>31</v>
      </c>
      <c r="J46" s="25">
        <f>14+4</f>
        <v>18</v>
      </c>
      <c r="K46" s="13">
        <f t="shared" si="0"/>
        <v>109</v>
      </c>
      <c r="L46" s="13">
        <f t="shared" si="1"/>
        <v>98</v>
      </c>
      <c r="M46" s="16">
        <f>SUM(C46:J46)</f>
        <v>207</v>
      </c>
      <c r="N46" s="19"/>
      <c r="O46">
        <f t="shared" ref="O46:O48" si="22">+C46+G46</f>
        <v>40</v>
      </c>
      <c r="P46">
        <f t="shared" ref="P46:P48" si="23">+D46+H46</f>
        <v>61</v>
      </c>
      <c r="Q46">
        <f t="shared" ref="Q46:Q48" si="24">+E46+I46</f>
        <v>68</v>
      </c>
      <c r="R46">
        <f t="shared" ref="R46:R48" si="25">+F46+J46</f>
        <v>38</v>
      </c>
      <c r="S46">
        <f>+K46+L46</f>
        <v>207</v>
      </c>
    </row>
    <row r="47" spans="1:19" ht="18.75" x14ac:dyDescent="0.3">
      <c r="A47" s="16"/>
      <c r="B47" s="16" t="s">
        <v>50</v>
      </c>
      <c r="C47" s="23">
        <v>12</v>
      </c>
      <c r="D47" s="24">
        <v>20</v>
      </c>
      <c r="E47" s="24">
        <v>18</v>
      </c>
      <c r="F47" s="25">
        <v>20</v>
      </c>
      <c r="G47" s="23">
        <v>3</v>
      </c>
      <c r="H47" s="24">
        <f>9+2</f>
        <v>11</v>
      </c>
      <c r="I47" s="24">
        <f>9+2</f>
        <v>11</v>
      </c>
      <c r="J47" s="25">
        <f>7+3</f>
        <v>10</v>
      </c>
      <c r="K47" s="13">
        <f t="shared" si="0"/>
        <v>70</v>
      </c>
      <c r="L47" s="13">
        <f t="shared" si="1"/>
        <v>35</v>
      </c>
      <c r="M47" s="16">
        <f>SUM(C47:J47)</f>
        <v>105</v>
      </c>
      <c r="N47" s="19"/>
      <c r="O47">
        <f t="shared" si="22"/>
        <v>15</v>
      </c>
      <c r="P47">
        <f t="shared" si="23"/>
        <v>31</v>
      </c>
      <c r="Q47">
        <f t="shared" si="24"/>
        <v>29</v>
      </c>
      <c r="R47">
        <f t="shared" si="25"/>
        <v>30</v>
      </c>
      <c r="S47">
        <f>+K47+L47</f>
        <v>105</v>
      </c>
    </row>
    <row r="48" spans="1:19" ht="18.75" x14ac:dyDescent="0.3">
      <c r="A48" s="16"/>
      <c r="B48" s="16" t="s">
        <v>51</v>
      </c>
      <c r="C48" s="23">
        <v>16</v>
      </c>
      <c r="D48" s="24">
        <v>15</v>
      </c>
      <c r="E48" s="24">
        <v>37</v>
      </c>
      <c r="F48" s="25">
        <v>24</v>
      </c>
      <c r="G48" s="23">
        <f>7+1</f>
        <v>8</v>
      </c>
      <c r="H48" s="24">
        <f>20+4</f>
        <v>24</v>
      </c>
      <c r="I48" s="24">
        <f>11+3</f>
        <v>14</v>
      </c>
      <c r="J48" s="25">
        <f>18+4</f>
        <v>22</v>
      </c>
      <c r="K48" s="13">
        <f t="shared" si="0"/>
        <v>92</v>
      </c>
      <c r="L48" s="13">
        <f t="shared" si="1"/>
        <v>68</v>
      </c>
      <c r="M48" s="16">
        <f>SUM(C48:J48)</f>
        <v>160</v>
      </c>
      <c r="N48" s="19"/>
      <c r="O48">
        <f t="shared" si="22"/>
        <v>24</v>
      </c>
      <c r="P48">
        <f t="shared" si="23"/>
        <v>39</v>
      </c>
      <c r="Q48">
        <f t="shared" si="24"/>
        <v>51</v>
      </c>
      <c r="R48">
        <f t="shared" si="25"/>
        <v>46</v>
      </c>
      <c r="S48">
        <f>+K48+L48</f>
        <v>160</v>
      </c>
    </row>
    <row r="49" spans="1:19" ht="18.75" x14ac:dyDescent="0.3">
      <c r="A49" s="16"/>
      <c r="B49" s="16"/>
      <c r="C49" s="23"/>
      <c r="D49" s="24"/>
      <c r="E49" s="24"/>
      <c r="F49" s="25"/>
      <c r="G49" s="23"/>
      <c r="H49" s="24"/>
      <c r="I49" s="24"/>
      <c r="J49" s="25"/>
      <c r="K49" s="13"/>
      <c r="L49" s="13"/>
      <c r="M49" s="16"/>
      <c r="N49" s="19"/>
    </row>
    <row r="50" spans="1:19" ht="18.75" x14ac:dyDescent="0.3">
      <c r="A50" s="16" t="s">
        <v>52</v>
      </c>
      <c r="B50" s="16" t="s">
        <v>53</v>
      </c>
      <c r="C50" s="23">
        <v>53</v>
      </c>
      <c r="D50" s="24">
        <v>58</v>
      </c>
      <c r="E50" s="24">
        <v>87</v>
      </c>
      <c r="F50" s="25">
        <v>49</v>
      </c>
      <c r="G50" s="23">
        <f>17+4</f>
        <v>21</v>
      </c>
      <c r="H50" s="24">
        <f>52+15</f>
        <v>67</v>
      </c>
      <c r="I50" s="24">
        <f>28+14</f>
        <v>42</v>
      </c>
      <c r="J50" s="25">
        <f>40+12</f>
        <v>52</v>
      </c>
      <c r="K50" s="13">
        <f t="shared" si="0"/>
        <v>247</v>
      </c>
      <c r="L50" s="13">
        <f t="shared" si="1"/>
        <v>182</v>
      </c>
      <c r="M50" s="16">
        <f>SUM(C50:J50)</f>
        <v>429</v>
      </c>
      <c r="N50" s="19"/>
      <c r="O50">
        <f t="shared" ref="O50:O51" si="26">+C50+G50</f>
        <v>74</v>
      </c>
      <c r="P50">
        <f t="shared" ref="P50:P51" si="27">+D50+H50</f>
        <v>125</v>
      </c>
      <c r="Q50">
        <f t="shared" ref="Q50:Q51" si="28">+E50+I50</f>
        <v>129</v>
      </c>
      <c r="R50">
        <f t="shared" ref="R50:R51" si="29">+F50+J50</f>
        <v>101</v>
      </c>
      <c r="S50">
        <f>+K50+L50</f>
        <v>429</v>
      </c>
    </row>
    <row r="51" spans="1:19" ht="18.75" x14ac:dyDescent="0.3">
      <c r="A51" s="16"/>
      <c r="B51" s="16" t="s">
        <v>54</v>
      </c>
      <c r="C51" s="23">
        <v>11</v>
      </c>
      <c r="D51" s="24">
        <v>13</v>
      </c>
      <c r="E51" s="24">
        <v>25</v>
      </c>
      <c r="F51" s="25">
        <v>16</v>
      </c>
      <c r="G51" s="23">
        <f>1+4</f>
        <v>5</v>
      </c>
      <c r="H51" s="24">
        <f>11+4</f>
        <v>15</v>
      </c>
      <c r="I51" s="24">
        <f>13+12</f>
        <v>25</v>
      </c>
      <c r="J51" s="25">
        <f>6+2</f>
        <v>8</v>
      </c>
      <c r="K51" s="13">
        <f t="shared" si="0"/>
        <v>65</v>
      </c>
      <c r="L51" s="13">
        <f t="shared" si="1"/>
        <v>53</v>
      </c>
      <c r="M51" s="16">
        <f>SUM(C51:J51)</f>
        <v>118</v>
      </c>
      <c r="N51" s="19"/>
      <c r="O51">
        <f t="shared" si="26"/>
        <v>16</v>
      </c>
      <c r="P51">
        <f t="shared" si="27"/>
        <v>28</v>
      </c>
      <c r="Q51">
        <f t="shared" si="28"/>
        <v>50</v>
      </c>
      <c r="R51">
        <f t="shared" si="29"/>
        <v>24</v>
      </c>
      <c r="S51">
        <f>+K51+L51</f>
        <v>118</v>
      </c>
    </row>
    <row r="52" spans="1:19" ht="18.75" x14ac:dyDescent="0.3">
      <c r="A52" s="16"/>
      <c r="B52" s="16"/>
      <c r="C52" s="23"/>
      <c r="D52" s="24"/>
      <c r="E52" s="24"/>
      <c r="F52" s="25"/>
      <c r="G52" s="23"/>
      <c r="H52" s="24"/>
      <c r="I52" s="24"/>
      <c r="J52" s="25"/>
      <c r="K52" s="13"/>
      <c r="L52" s="13"/>
      <c r="M52" s="16"/>
      <c r="N52" s="19"/>
    </row>
    <row r="53" spans="1:19" ht="18.75" x14ac:dyDescent="0.3">
      <c r="A53" s="16" t="s">
        <v>55</v>
      </c>
      <c r="B53" s="16" t="s">
        <v>53</v>
      </c>
      <c r="C53" s="23">
        <v>54</v>
      </c>
      <c r="D53" s="24">
        <v>62</v>
      </c>
      <c r="E53" s="24">
        <v>79</v>
      </c>
      <c r="F53" s="25">
        <v>58</v>
      </c>
      <c r="G53" s="23">
        <f>19+4</f>
        <v>23</v>
      </c>
      <c r="H53" s="24">
        <f>48+14</f>
        <v>62</v>
      </c>
      <c r="I53" s="24">
        <f>28+12</f>
        <v>40</v>
      </c>
      <c r="J53" s="25">
        <f>40+9</f>
        <v>49</v>
      </c>
      <c r="K53" s="13">
        <f t="shared" si="0"/>
        <v>253</v>
      </c>
      <c r="L53" s="13">
        <f t="shared" si="1"/>
        <v>174</v>
      </c>
      <c r="M53" s="16">
        <f>SUM(C53:J53)</f>
        <v>427</v>
      </c>
      <c r="N53" s="19"/>
      <c r="O53">
        <f t="shared" ref="O53:O54" si="30">+C53+G53</f>
        <v>77</v>
      </c>
      <c r="P53">
        <f t="shared" ref="P53:P54" si="31">+D53+H53</f>
        <v>124</v>
      </c>
      <c r="Q53">
        <f t="shared" ref="Q53:Q54" si="32">+E53+I53</f>
        <v>119</v>
      </c>
      <c r="R53">
        <f t="shared" ref="R53:R54" si="33">+F53+J53</f>
        <v>107</v>
      </c>
      <c r="S53">
        <f>+K53+L53</f>
        <v>427</v>
      </c>
    </row>
    <row r="54" spans="1:19" ht="18.75" x14ac:dyDescent="0.3">
      <c r="A54" s="16"/>
      <c r="B54" s="16" t="s">
        <v>54</v>
      </c>
      <c r="C54" s="23">
        <v>10</v>
      </c>
      <c r="D54" s="24">
        <v>12</v>
      </c>
      <c r="E54" s="24">
        <v>33</v>
      </c>
      <c r="F54" s="25">
        <v>12</v>
      </c>
      <c r="G54" s="23">
        <f>2+4</f>
        <v>6</v>
      </c>
      <c r="H54" s="24">
        <f>17+6</f>
        <v>23</v>
      </c>
      <c r="I54" s="24">
        <f>12+13</f>
        <v>25</v>
      </c>
      <c r="J54" s="25">
        <f>4+4</f>
        <v>8</v>
      </c>
      <c r="K54" s="13">
        <f t="shared" si="0"/>
        <v>67</v>
      </c>
      <c r="L54" s="13">
        <f t="shared" si="1"/>
        <v>62</v>
      </c>
      <c r="M54" s="16">
        <f>SUM(C54:J54)</f>
        <v>129</v>
      </c>
      <c r="N54" s="19"/>
      <c r="O54">
        <f t="shared" si="30"/>
        <v>16</v>
      </c>
      <c r="P54">
        <f t="shared" si="31"/>
        <v>35</v>
      </c>
      <c r="Q54">
        <f t="shared" si="32"/>
        <v>58</v>
      </c>
      <c r="R54">
        <f t="shared" si="33"/>
        <v>20</v>
      </c>
      <c r="S54">
        <f>+K54+L54</f>
        <v>129</v>
      </c>
    </row>
    <row r="55" spans="1:19" ht="18.75" x14ac:dyDescent="0.3">
      <c r="A55" s="16"/>
      <c r="B55" s="16"/>
      <c r="C55" s="23"/>
      <c r="D55" s="24"/>
      <c r="E55" s="24"/>
      <c r="F55" s="25"/>
      <c r="G55" s="23"/>
      <c r="H55" s="24"/>
      <c r="I55" s="24"/>
      <c r="J55" s="25"/>
      <c r="K55" s="13"/>
      <c r="L55" s="13"/>
      <c r="M55" s="16"/>
      <c r="N55" s="19"/>
    </row>
    <row r="56" spans="1:19" ht="18.75" x14ac:dyDescent="0.3">
      <c r="A56" s="16" t="s">
        <v>57</v>
      </c>
      <c r="B56" s="16" t="s">
        <v>56</v>
      </c>
      <c r="C56" s="23">
        <v>58</v>
      </c>
      <c r="D56" s="24">
        <v>59</v>
      </c>
      <c r="E56" s="24">
        <v>76</v>
      </c>
      <c r="F56" s="25">
        <v>57</v>
      </c>
      <c r="G56" s="23">
        <f>17+3</f>
        <v>20</v>
      </c>
      <c r="H56" s="24">
        <f>48+13</f>
        <v>61</v>
      </c>
      <c r="I56" s="24">
        <f>21+8</f>
        <v>29</v>
      </c>
      <c r="J56" s="25">
        <f>38+7</f>
        <v>45</v>
      </c>
      <c r="K56" s="13">
        <f t="shared" si="0"/>
        <v>250</v>
      </c>
      <c r="L56" s="13">
        <f t="shared" si="1"/>
        <v>155</v>
      </c>
      <c r="M56" s="16">
        <f>SUM(C56:J56)</f>
        <v>405</v>
      </c>
      <c r="N56" s="19"/>
      <c r="O56">
        <f t="shared" ref="O56:O57" si="34">+C56+G56</f>
        <v>78</v>
      </c>
      <c r="P56">
        <f t="shared" ref="P56:P57" si="35">+D56+H56</f>
        <v>120</v>
      </c>
      <c r="Q56">
        <f t="shared" ref="Q56:Q57" si="36">+E56+I56</f>
        <v>105</v>
      </c>
      <c r="R56">
        <f t="shared" ref="R56:R57" si="37">+F56+J56</f>
        <v>102</v>
      </c>
      <c r="S56">
        <f>+K56+L56</f>
        <v>405</v>
      </c>
    </row>
    <row r="57" spans="1:19" ht="18.75" x14ac:dyDescent="0.3">
      <c r="A57" s="16"/>
      <c r="B57" s="16" t="s">
        <v>54</v>
      </c>
      <c r="C57" s="23">
        <v>7</v>
      </c>
      <c r="D57" s="24">
        <v>16</v>
      </c>
      <c r="E57" s="24">
        <v>35</v>
      </c>
      <c r="F57" s="25">
        <v>10</v>
      </c>
      <c r="G57" s="23">
        <f>4+4</f>
        <v>8</v>
      </c>
      <c r="H57" s="24">
        <f>18+5</f>
        <v>23</v>
      </c>
      <c r="I57" s="24">
        <f>16+18</f>
        <v>34</v>
      </c>
      <c r="J57" s="25">
        <f>9+7</f>
        <v>16</v>
      </c>
      <c r="K57" s="13">
        <f t="shared" si="0"/>
        <v>68</v>
      </c>
      <c r="L57" s="13">
        <f t="shared" si="1"/>
        <v>81</v>
      </c>
      <c r="M57" s="16">
        <f>SUM(C57:J57)</f>
        <v>149</v>
      </c>
      <c r="N57" s="19"/>
      <c r="O57">
        <f t="shared" si="34"/>
        <v>15</v>
      </c>
      <c r="P57">
        <f t="shared" si="35"/>
        <v>39</v>
      </c>
      <c r="Q57">
        <f t="shared" si="36"/>
        <v>69</v>
      </c>
      <c r="R57">
        <f t="shared" si="37"/>
        <v>26</v>
      </c>
      <c r="S57">
        <f>+K57+L57</f>
        <v>149</v>
      </c>
    </row>
    <row r="58" spans="1:19" ht="18.75" x14ac:dyDescent="0.3">
      <c r="A58" s="16"/>
      <c r="B58" s="16"/>
      <c r="C58" s="23"/>
      <c r="D58" s="24"/>
      <c r="E58" s="24"/>
      <c r="F58" s="25"/>
      <c r="G58" s="23"/>
      <c r="H58" s="24"/>
      <c r="I58" s="24"/>
      <c r="J58" s="25"/>
      <c r="K58" s="13"/>
      <c r="L58" s="13"/>
      <c r="M58" s="16"/>
      <c r="N58" s="19"/>
    </row>
    <row r="59" spans="1:19" ht="18.75" x14ac:dyDescent="0.3">
      <c r="A59" s="16" t="s">
        <v>58</v>
      </c>
      <c r="B59" s="16" t="s">
        <v>56</v>
      </c>
      <c r="C59" s="23">
        <v>51</v>
      </c>
      <c r="D59" s="24">
        <v>53</v>
      </c>
      <c r="E59" s="24">
        <v>82</v>
      </c>
      <c r="F59" s="25">
        <v>50</v>
      </c>
      <c r="G59" s="23">
        <f>16+4</f>
        <v>20</v>
      </c>
      <c r="H59" s="24">
        <f>43+14</f>
        <v>57</v>
      </c>
      <c r="I59" s="24">
        <f>27+18</f>
        <v>45</v>
      </c>
      <c r="J59" s="25">
        <f>35+9</f>
        <v>44</v>
      </c>
      <c r="K59" s="13">
        <f t="shared" si="0"/>
        <v>236</v>
      </c>
      <c r="L59" s="13">
        <f t="shared" si="1"/>
        <v>166</v>
      </c>
      <c r="M59" s="16">
        <f>SUM(C59:J59)</f>
        <v>402</v>
      </c>
      <c r="N59" s="19"/>
      <c r="O59">
        <f t="shared" ref="O59:O60" si="38">+C59+G59</f>
        <v>71</v>
      </c>
      <c r="P59">
        <f t="shared" ref="P59:P60" si="39">+D59+H59</f>
        <v>110</v>
      </c>
      <c r="Q59">
        <f t="shared" ref="Q59:Q60" si="40">+E59+I59</f>
        <v>127</v>
      </c>
      <c r="R59">
        <f t="shared" ref="R59:R60" si="41">+F59+J59</f>
        <v>94</v>
      </c>
      <c r="S59">
        <f>+K59+L59</f>
        <v>402</v>
      </c>
    </row>
    <row r="60" spans="1:19" ht="19.5" thickBot="1" x14ac:dyDescent="0.35">
      <c r="A60" s="17"/>
      <c r="B60" s="17" t="s">
        <v>54</v>
      </c>
      <c r="C60" s="26">
        <v>10</v>
      </c>
      <c r="D60" s="27">
        <v>14</v>
      </c>
      <c r="E60" s="27">
        <v>20</v>
      </c>
      <c r="F60" s="28">
        <v>12</v>
      </c>
      <c r="G60" s="26">
        <f>2+3</f>
        <v>5</v>
      </c>
      <c r="H60" s="27">
        <f>13+6</f>
        <v>19</v>
      </c>
      <c r="I60" s="27">
        <f>11+8</f>
        <v>19</v>
      </c>
      <c r="J60" s="28">
        <f>7+5</f>
        <v>12</v>
      </c>
      <c r="K60" s="14">
        <f t="shared" si="0"/>
        <v>56</v>
      </c>
      <c r="L60" s="14">
        <f t="shared" si="1"/>
        <v>55</v>
      </c>
      <c r="M60" s="17">
        <f>SUM(C60:J60)</f>
        <v>111</v>
      </c>
      <c r="N60" s="19"/>
      <c r="O60">
        <f t="shared" si="38"/>
        <v>15</v>
      </c>
      <c r="P60">
        <f t="shared" si="39"/>
        <v>33</v>
      </c>
      <c r="Q60">
        <f t="shared" si="40"/>
        <v>39</v>
      </c>
      <c r="R60">
        <f t="shared" si="41"/>
        <v>24</v>
      </c>
      <c r="S60">
        <f>+K60+L60</f>
        <v>111</v>
      </c>
    </row>
    <row r="63" spans="1:19" x14ac:dyDescent="0.25">
      <c r="A63" t="s">
        <v>72</v>
      </c>
      <c r="B63">
        <v>1721</v>
      </c>
      <c r="C63">
        <v>389</v>
      </c>
      <c r="D63">
        <v>454</v>
      </c>
      <c r="E63">
        <v>436</v>
      </c>
      <c r="F63">
        <v>442</v>
      </c>
    </row>
    <row r="64" spans="1:19" x14ac:dyDescent="0.25">
      <c r="A64" t="s">
        <v>73</v>
      </c>
      <c r="B64">
        <v>765</v>
      </c>
      <c r="C64">
        <v>96</v>
      </c>
      <c r="D64">
        <v>101</v>
      </c>
      <c r="E64">
        <v>142</v>
      </c>
      <c r="F64">
        <v>95</v>
      </c>
      <c r="G64">
        <v>331</v>
      </c>
    </row>
  </sheetData>
  <mergeCells count="2">
    <mergeCell ref="C5:F5"/>
    <mergeCell ref="G5:J5"/>
  </mergeCells>
  <pageMargins left="0.7" right="0.7" top="0.75" bottom="0.75" header="0.3" footer="0.3"/>
  <pageSetup scale="5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Becky Brewster</dc:creator>
  <cp:lastModifiedBy>Becky Brewster</cp:lastModifiedBy>
  <cp:lastPrinted>2014-03-30T04:42:00Z</cp:lastPrinted>
  <dcterms:created xsi:type="dcterms:W3CDTF">2014-03-28T21:17:56Z</dcterms:created>
  <dcterms:modified xsi:type="dcterms:W3CDTF">2014-03-30T04:42:41Z</dcterms:modified>
</cp:coreProperties>
</file>