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A1F35042-F829-4EB4-A5A2-AADE9FFFEBB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</sheets>
  <definedNames>
    <definedName name="SegmentaçãodeDados_ÁREA">#N/A</definedName>
    <definedName name="SegmentaçãodeDados_SITUAÇÃO">#N/A</definedName>
    <definedName name="SegmentaçãodeDados_SITUAÇÃO1">#N/A</definedName>
  </definedNames>
  <calcPr calcId="191029"/>
  <pivotCaches>
    <pivotCache cacheId="7" r:id="rId6"/>
    <pivotCache cacheId="13" r:id="rId7"/>
    <pivotCache cacheId="18" r:id="rId8"/>
    <pivotCache cacheId="22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uri="GoogleSheetsCustomDataVersion2">
      <go:sheetsCustomData xmlns:go="http://customooxmlschemas.google.com/" r:id="rId13" roundtripDataChecksum="1/O2rfPH2zQ4YHm+tS3E6dgzq2M0EPk37V7ZgVe66a8="/>
    </ext>
  </extLst>
</workbook>
</file>

<file path=xl/calcChain.xml><?xml version="1.0" encoding="utf-8"?>
<calcChain xmlns="http://schemas.openxmlformats.org/spreadsheetml/2006/main">
  <c r="D25" i="5" l="1"/>
  <c r="D24" i="5"/>
  <c r="D23" i="5"/>
  <c r="D22" i="5"/>
  <c r="D21" i="5"/>
  <c r="D20" i="5"/>
  <c r="D19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3" i="5"/>
  <c r="H8" i="4"/>
  <c r="H9" i="4"/>
  <c r="H10" i="4"/>
  <c r="H11" i="4"/>
  <c r="H12" i="4"/>
  <c r="H13" i="4"/>
  <c r="H14" i="4"/>
  <c r="H15" i="4"/>
  <c r="H16" i="4"/>
  <c r="H17" i="4"/>
  <c r="H7" i="4"/>
  <c r="G8" i="4"/>
  <c r="G9" i="4"/>
  <c r="G10" i="4"/>
  <c r="G11" i="4"/>
  <c r="G12" i="4"/>
  <c r="G13" i="4"/>
  <c r="G14" i="4"/>
  <c r="G15" i="4"/>
  <c r="G16" i="4"/>
  <c r="G17" i="4"/>
  <c r="G7" i="4"/>
  <c r="K6" i="2"/>
  <c r="M6" i="2" s="1"/>
  <c r="N6" i="2" s="1"/>
  <c r="K7" i="2"/>
  <c r="K8" i="2"/>
  <c r="K9" i="2"/>
  <c r="K10" i="2"/>
  <c r="L10" i="2" s="1"/>
  <c r="K11" i="2"/>
  <c r="M11" i="2" s="1"/>
  <c r="N11" i="2" s="1"/>
  <c r="K12" i="2"/>
  <c r="M12" i="2" s="1"/>
  <c r="N12" i="2" s="1"/>
  <c r="K13" i="2"/>
  <c r="L13" i="2" s="1"/>
  <c r="K5" i="2"/>
  <c r="L5" i="2" s="1"/>
  <c r="L7" i="2"/>
  <c r="L8" i="2"/>
  <c r="L9" i="2"/>
  <c r="L12" i="2"/>
  <c r="I14" i="2"/>
  <c r="J14" i="2"/>
  <c r="H14" i="2"/>
  <c r="G14" i="2"/>
  <c r="M8" i="2"/>
  <c r="N8" i="2" s="1"/>
  <c r="M9" i="2"/>
  <c r="N9" i="2" s="1"/>
  <c r="M10" i="2"/>
  <c r="N10" i="2" s="1"/>
  <c r="M13" i="2"/>
  <c r="N13" i="2" s="1"/>
  <c r="J6" i="2"/>
  <c r="J7" i="2"/>
  <c r="J8" i="2"/>
  <c r="J9" i="2"/>
  <c r="J10" i="2"/>
  <c r="J11" i="2"/>
  <c r="J12" i="2"/>
  <c r="J13" i="2"/>
  <c r="J5" i="2"/>
  <c r="G6" i="2"/>
  <c r="G7" i="2"/>
  <c r="G8" i="2"/>
  <c r="G9" i="2"/>
  <c r="G10" i="2"/>
  <c r="G11" i="2"/>
  <c r="G12" i="2"/>
  <c r="G13" i="2"/>
  <c r="G5" i="2"/>
  <c r="I7" i="1"/>
  <c r="I8" i="1"/>
  <c r="I9" i="1"/>
  <c r="I10" i="1"/>
  <c r="I11" i="1"/>
  <c r="I12" i="1"/>
  <c r="I13" i="1"/>
  <c r="I14" i="1"/>
  <c r="I15" i="1"/>
  <c r="I6" i="1"/>
  <c r="H7" i="1"/>
  <c r="H8" i="1"/>
  <c r="H9" i="1"/>
  <c r="H10" i="1"/>
  <c r="H11" i="1"/>
  <c r="H12" i="1"/>
  <c r="H13" i="1"/>
  <c r="H14" i="1"/>
  <c r="H15" i="1"/>
  <c r="H6" i="1"/>
  <c r="L6" i="2" l="1"/>
  <c r="L11" i="2"/>
  <c r="M5" i="2"/>
  <c r="N5" i="2" s="1"/>
  <c r="M7" i="2"/>
  <c r="N7" i="2" l="1"/>
  <c r="N14" i="2" s="1"/>
  <c r="M14" i="2"/>
</calcChain>
</file>

<file path=xl/sharedStrings.xml><?xml version="1.0" encoding="utf-8"?>
<sst xmlns="http://schemas.openxmlformats.org/spreadsheetml/2006/main" count="273" uniqueCount="136">
  <si>
    <t>Função SE</t>
  </si>
  <si>
    <t>Média</t>
  </si>
  <si>
    <t>Calcular média</t>
  </si>
  <si>
    <t>Situação</t>
  </si>
  <si>
    <t>SE média for maior igual a 5; responder "Aprovado"; senão "Reprovado"</t>
  </si>
  <si>
    <t>Nº</t>
  </si>
  <si>
    <t>NOME DO ALUNO</t>
  </si>
  <si>
    <t>PORTUGUÊS</t>
  </si>
  <si>
    <t>MATEMÁTICA</t>
  </si>
  <si>
    <t>HISTÓRIA</t>
  </si>
  <si>
    <t>GEOGRAFIA</t>
  </si>
  <si>
    <t>MÉDIA</t>
  </si>
  <si>
    <t>SITUAÇÃO</t>
  </si>
  <si>
    <t>Antonio Carlos de Arruda</t>
  </si>
  <si>
    <t>Bianca Cristina Omar</t>
  </si>
  <si>
    <t>Bruno Cesar Guimarães</t>
  </si>
  <si>
    <t>Claudenice da Silva</t>
  </si>
  <si>
    <t>Daniel Martins</t>
  </si>
  <si>
    <t>Débora C. do Nascimento</t>
  </si>
  <si>
    <t>Gustavo Henrique Jr</t>
  </si>
  <si>
    <t>Helena Cristina Mellinger</t>
  </si>
  <si>
    <t>Juliana Camila dos Santos</t>
  </si>
  <si>
    <t>Juliana Moreira</t>
  </si>
  <si>
    <t>Criar filtro para mostrar os "Aprovados" e "Reprovados"</t>
  </si>
  <si>
    <t>LOJA DE DISCOS DOCE CANÇÃO</t>
  </si>
  <si>
    <t>ARTISTAS</t>
  </si>
  <si>
    <t>ALBUNS</t>
  </si>
  <si>
    <t>ANO</t>
  </si>
  <si>
    <t>ENTRADA</t>
  </si>
  <si>
    <t>SAÍDA</t>
  </si>
  <si>
    <t>VENDIDOS</t>
  </si>
  <si>
    <t>VALOR COMPRA</t>
  </si>
  <si>
    <t>ACRESC.</t>
  </si>
  <si>
    <t>VALOR VENDA</t>
  </si>
  <si>
    <t>PONTOS</t>
  </si>
  <si>
    <t>DESCONTOS</t>
  </si>
  <si>
    <t>VALOR TOTAL</t>
  </si>
  <si>
    <t>Bon Jovi</t>
  </si>
  <si>
    <t>Because We Can</t>
  </si>
  <si>
    <t>Silverchair</t>
  </si>
  <si>
    <t>Neon Ballroom</t>
  </si>
  <si>
    <t>Aerosmith</t>
  </si>
  <si>
    <t>Music From Another Dimension</t>
  </si>
  <si>
    <t>The Rolling Stones</t>
  </si>
  <si>
    <t>Live at Hyde Park</t>
  </si>
  <si>
    <t>Lifehouse</t>
  </si>
  <si>
    <t>Almeira</t>
  </si>
  <si>
    <t>John Mayer</t>
  </si>
  <si>
    <t>Paradise Valleys</t>
  </si>
  <si>
    <t>Metallica</t>
  </si>
  <si>
    <t>Death Magnetic</t>
  </si>
  <si>
    <t>David Cook</t>
  </si>
  <si>
    <t>This Loud Morning</t>
  </si>
  <si>
    <t>Nickelback</t>
  </si>
  <si>
    <t>Silver Side UP</t>
  </si>
  <si>
    <t>Totais:</t>
  </si>
  <si>
    <t>VENDIDOS: VALOR ENTRADA - VALOR SAÍDA</t>
  </si>
  <si>
    <t>VALOR VENDA: VALOR COMPRA * ACRESC + VALOR COMPRA</t>
  </si>
  <si>
    <t>SITUAÇÃO: INDICAR QUE SE O VALOR DE COMPRA FOR MENOR OU IGUAL A 20 REAIS ; "POSSUI PROMOÇÃO"; SENÃO "NÃO TEM PROMOÇÃO"</t>
  </si>
  <si>
    <t>PONTOS: SE A SITUAÇÃO CONTER A MENSAGEM "POSSUI PROMOÇÃO" ; ATRIBUIR MENSAGEM DE 5 PONTOS GANHOS; SENÃO 0</t>
  </si>
  <si>
    <t>DESCONTOS: SE A SITUAÇÃO POSSUIR PROMOÇÃO DAR 5% DE DESCONTO NA COMPRA DO PRODUTO; CASO CONTRARIO 0</t>
  </si>
  <si>
    <t>VALOR TOTAL: VALOR DE VENDA * VENDIDOS - DESCONTOS</t>
  </si>
  <si>
    <t>Criar filtro para os produtos de entrada que estão abaixo de 2</t>
  </si>
  <si>
    <t>Criar um filtro para os produtos que possuem "Promoção"</t>
  </si>
  <si>
    <t>Relatório Geral de Vendas dos Vendedores</t>
  </si>
  <si>
    <t>Vendedor</t>
  </si>
  <si>
    <t>Quant. Prod Vend.</t>
  </si>
  <si>
    <t>Bairro</t>
  </si>
  <si>
    <t>Cidade</t>
  </si>
  <si>
    <t>Estado</t>
  </si>
  <si>
    <t>Data da Venda</t>
  </si>
  <si>
    <t>Marcos de Melo</t>
  </si>
  <si>
    <t>Centro</t>
  </si>
  <si>
    <t>Campinas</t>
  </si>
  <si>
    <t>SP</t>
  </si>
  <si>
    <t>DIC 1</t>
  </si>
  <si>
    <t>Antonia Ap.</t>
  </si>
  <si>
    <t>Jd. Das Flores</t>
  </si>
  <si>
    <t>Uniflor</t>
  </si>
  <si>
    <t>PR</t>
  </si>
  <si>
    <t>Nicoly Almeida</t>
  </si>
  <si>
    <t>Jd. Amelia</t>
  </si>
  <si>
    <t>Sumare</t>
  </si>
  <si>
    <t>Juliana Silva</t>
  </si>
  <si>
    <t>Jd. Flores</t>
  </si>
  <si>
    <t>Criar filtros por vendedores</t>
  </si>
  <si>
    <t>Criar filtro por cidades "Campinas" e "Uniflor"</t>
  </si>
  <si>
    <t>Criar filtros pelas vendas menores que o dia 15</t>
  </si>
  <si>
    <t>CONTB S/A - CONTROLE DE PAGAMENTOS - EMPRESAS TERCEIRIZADAS</t>
  </si>
  <si>
    <t>PERÍODO: 01/01/2015 A 31/07/2015</t>
  </si>
  <si>
    <t>VALOR/HORA:</t>
  </si>
  <si>
    <t>EMPRESA</t>
  </si>
  <si>
    <t>ÁREA</t>
  </si>
  <si>
    <t>DATA INÍCIO CONTRATO</t>
  </si>
  <si>
    <t>DATA TÉRMINO CONTRATO</t>
  </si>
  <si>
    <t>CARGA HORÁRIA DIÁRIA</t>
  </si>
  <si>
    <t>DIAS ÚTEIS</t>
  </si>
  <si>
    <t>VALOR DO CONTRATO</t>
  </si>
  <si>
    <t>ADM MÃO DE OBRA</t>
  </si>
  <si>
    <t>Administrativa</t>
  </si>
  <si>
    <t>CONTÁBIL TOTAL</t>
  </si>
  <si>
    <t>Contabilidade</t>
  </si>
  <si>
    <t>LUCAS BROS</t>
  </si>
  <si>
    <t>Criar um filtro pelas áreas</t>
  </si>
  <si>
    <t>Dias úteis: Data de Inicio Contrato - Data termino contrato</t>
  </si>
  <si>
    <t>Valor Contrato: Dias úteis * Carga horária diária * valor/hora</t>
  </si>
  <si>
    <t>TUDO MATERIAIS - VENDAS TRIMESTRAIS DE 2014</t>
  </si>
  <si>
    <t>Filial</t>
  </si>
  <si>
    <t>Mês</t>
  </si>
  <si>
    <t>Produto</t>
  </si>
  <si>
    <t>Quantidade</t>
  </si>
  <si>
    <t>Valor Unitário</t>
  </si>
  <si>
    <t>Valor Total</t>
  </si>
  <si>
    <t>Constru Bem</t>
  </si>
  <si>
    <t>Janeiro</t>
  </si>
  <si>
    <t>Argamassa</t>
  </si>
  <si>
    <t>Tijolo</t>
  </si>
  <si>
    <t>Material B</t>
  </si>
  <si>
    <t>Cuba Redonda</t>
  </si>
  <si>
    <t>Fevereiro</t>
  </si>
  <si>
    <t>Março</t>
  </si>
  <si>
    <t>RESUMO DO TRIMESTRE</t>
  </si>
  <si>
    <t>Número de itens vendidos:</t>
  </si>
  <si>
    <t>Valor total de vendas:</t>
  </si>
  <si>
    <t>Valor total Constru Bem:</t>
  </si>
  <si>
    <t>Valor total Material B:</t>
  </si>
  <si>
    <t>Valor total Janeiro:</t>
  </si>
  <si>
    <t>Valor total Fevereiro:</t>
  </si>
  <si>
    <t>Valor total Março:</t>
  </si>
  <si>
    <t>Rótulos de Linha</t>
  </si>
  <si>
    <t>Total Geral</t>
  </si>
  <si>
    <t>Rótulos de Coluna</t>
  </si>
  <si>
    <t>Soma de MÉDIA</t>
  </si>
  <si>
    <t>NÃO POSSUI PROMOÇÃO</t>
  </si>
  <si>
    <t>Soma de Quant. Prod Vend.</t>
  </si>
  <si>
    <t>Soma de VALOR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</si>
</sst>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"/>
    <numFmt numFmtId="165" formatCode="_-&quot;R$&quot;\ * #,##0.00_-;\-&quot;R$&quot;\ * #,##0.00_-;_-&quot;R$&quot;\ * &quot;-&quot;??_-;_-@"/>
    <numFmt numFmtId="166" formatCode="m/d/yyyy"/>
    <numFmt numFmtId="167" formatCode="_-* #,##0_-;\-* #,##0_-;_-* &quot;-&quot;??_-;_-@"/>
    <numFmt numFmtId="169" formatCode="&quot;R$&quot;\ #,##0.00"/>
    <numFmt numFmtId="170" formatCode="d/m/yyyy"/>
  </numFmts>
  <fonts count="19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b/>
      <sz val="11"/>
      <color rgb="FF3F3F3F"/>
      <name val="Calibri"/>
      <family val="2"/>
    </font>
    <font>
      <b/>
      <sz val="14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FA7D00"/>
      <name val="Calibri"/>
      <family val="2"/>
    </font>
    <font>
      <b/>
      <sz val="12"/>
      <color rgb="FF395751"/>
      <name val="Calibri"/>
      <family val="2"/>
    </font>
    <font>
      <sz val="14"/>
      <color rgb="FFFF0000"/>
      <name val="Calibri"/>
      <family val="2"/>
    </font>
    <font>
      <b/>
      <sz val="11"/>
      <color rgb="FFFA7D00"/>
      <name val="Calibri"/>
      <family val="2"/>
    </font>
    <font>
      <b/>
      <sz val="20"/>
      <color rgb="FFFFFFFF"/>
      <name val="Calibri"/>
      <family val="2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808659"/>
        <bgColor rgb="FF808659"/>
      </patternFill>
    </fill>
    <fill>
      <patternFill patternType="solid">
        <fgColor rgb="FFC8CCB3"/>
        <bgColor rgb="FFC8CCB3"/>
      </patternFill>
    </fill>
    <fill>
      <patternFill patternType="solid">
        <fgColor rgb="FFEDEEE6"/>
        <bgColor rgb="FFEDEEE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DD8047"/>
        <bgColor rgb="FFDD8047"/>
      </patternFill>
    </fill>
    <fill>
      <patternFill patternType="solid">
        <fgColor rgb="FFF1CBB4"/>
        <bgColor rgb="FFF1CBB4"/>
      </patternFill>
    </fill>
    <fill>
      <patternFill patternType="solid">
        <fgColor rgb="FFDFCAA2"/>
        <bgColor rgb="FFDFCAA2"/>
      </patternFill>
    </fill>
    <fill>
      <patternFill patternType="solid">
        <fgColor rgb="FFA5A5A5"/>
        <bgColor rgb="FFA5A5A5"/>
      </patternFill>
    </fill>
    <fill>
      <patternFill patternType="solid">
        <fgColor rgb="FFEBDDC3"/>
        <bgColor rgb="FFEBDDC3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1CBB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000000"/>
      </top>
      <bottom style="thin">
        <color rgb="FF3F3F3F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thin">
        <color rgb="FF3F3F3F"/>
      </bottom>
      <diagonal/>
    </border>
    <border>
      <left style="medium">
        <color rgb="FF000000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000000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n">
        <color rgb="FF3F3F3F"/>
      </right>
      <top style="thin">
        <color rgb="FF3F3F3F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9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3" fillId="4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165" fontId="8" fillId="6" borderId="9" xfId="0" applyNumberFormat="1" applyFont="1" applyFill="1" applyBorder="1" applyAlignment="1">
      <alignment horizontal="center" vertical="center"/>
    </xf>
    <xf numFmtId="9" fontId="8" fillId="6" borderId="9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165" fontId="8" fillId="6" borderId="12" xfId="0" applyNumberFormat="1" applyFont="1" applyFill="1" applyBorder="1" applyAlignment="1">
      <alignment horizontal="center" vertical="center"/>
    </xf>
    <xf numFmtId="9" fontId="8" fillId="6" borderId="12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8" fontId="12" fillId="5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6" borderId="35" xfId="0" applyFont="1" applyFill="1" applyBorder="1" applyAlignment="1">
      <alignment horizontal="center" vertical="center" wrapText="1"/>
    </xf>
    <xf numFmtId="0" fontId="3" fillId="9" borderId="24" xfId="0" applyFont="1" applyFill="1" applyBorder="1"/>
    <xf numFmtId="14" fontId="3" fillId="9" borderId="24" xfId="0" applyNumberFormat="1" applyFont="1" applyFill="1" applyBorder="1"/>
    <xf numFmtId="0" fontId="3" fillId="9" borderId="24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/>
    </xf>
    <xf numFmtId="8" fontId="3" fillId="9" borderId="24" xfId="0" applyNumberFormat="1" applyFont="1" applyFill="1" applyBorder="1"/>
    <xf numFmtId="0" fontId="1" fillId="11" borderId="24" xfId="0" applyFont="1" applyFill="1" applyBorder="1" applyAlignment="1">
      <alignment horizontal="center" vertical="center" wrapText="1"/>
    </xf>
    <xf numFmtId="167" fontId="1" fillId="11" borderId="24" xfId="0" applyNumberFormat="1" applyFont="1" applyFill="1" applyBorder="1" applyAlignment="1">
      <alignment horizontal="center" vertical="center" wrapText="1"/>
    </xf>
    <xf numFmtId="165" fontId="1" fillId="11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167" fontId="3" fillId="0" borderId="24" xfId="0" applyNumberFormat="1" applyFont="1" applyBorder="1"/>
    <xf numFmtId="165" fontId="3" fillId="0" borderId="24" xfId="0" applyNumberFormat="1" applyFont="1" applyBorder="1"/>
    <xf numFmtId="167" fontId="3" fillId="0" borderId="0" xfId="0" applyNumberFormat="1" applyFont="1"/>
    <xf numFmtId="165" fontId="3" fillId="0" borderId="0" xfId="0" applyNumberFormat="1" applyFont="1"/>
    <xf numFmtId="0" fontId="6" fillId="5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3" fillId="0" borderId="14" xfId="0" applyFont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3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9" fillId="0" borderId="14" xfId="0" applyFont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7" fillId="0" borderId="30" xfId="0" applyFont="1" applyBorder="1"/>
    <xf numFmtId="0" fontId="7" fillId="0" borderId="31" xfId="0" applyFont="1" applyBorder="1"/>
    <xf numFmtId="0" fontId="11" fillId="6" borderId="32" xfId="0" applyFont="1" applyFill="1" applyBorder="1" applyAlignment="1">
      <alignment horizontal="center"/>
    </xf>
    <xf numFmtId="0" fontId="7" fillId="0" borderId="33" xfId="0" applyFont="1" applyBorder="1"/>
    <xf numFmtId="0" fontId="7" fillId="0" borderId="34" xfId="0" applyFont="1" applyBorder="1"/>
    <xf numFmtId="0" fontId="3" fillId="12" borderId="39" xfId="0" applyFont="1" applyFill="1" applyBorder="1"/>
    <xf numFmtId="0" fontId="7" fillId="0" borderId="40" xfId="0" applyFont="1" applyBorder="1"/>
    <xf numFmtId="0" fontId="15" fillId="10" borderId="36" xfId="0" applyFont="1" applyFill="1" applyBorder="1" applyAlignment="1">
      <alignment horizontal="center"/>
    </xf>
    <xf numFmtId="0" fontId="7" fillId="0" borderId="37" xfId="0" applyFont="1" applyBorder="1"/>
    <xf numFmtId="0" fontId="7" fillId="0" borderId="38" xfId="0" applyFont="1" applyBorder="1"/>
    <xf numFmtId="0" fontId="16" fillId="10" borderId="36" xfId="0" applyFont="1" applyFill="1" applyBorder="1" applyAlignment="1">
      <alignment horizontal="center"/>
    </xf>
    <xf numFmtId="0" fontId="3" fillId="12" borderId="39" xfId="0" applyFont="1" applyFill="1" applyBorder="1" applyAlignment="1">
      <alignment horizontal="left" vertic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69" fontId="8" fillId="6" borderId="9" xfId="0" applyNumberFormat="1" applyFont="1" applyFill="1" applyBorder="1" applyAlignment="1">
      <alignment horizontal="center" vertical="center"/>
    </xf>
    <xf numFmtId="10" fontId="8" fillId="6" borderId="1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indent="1"/>
    </xf>
    <xf numFmtId="170" fontId="3" fillId="8" borderId="25" xfId="0" applyNumberFormat="1" applyFont="1" applyFill="1" applyBorder="1" applyAlignment="1">
      <alignment horizontal="center"/>
    </xf>
    <xf numFmtId="170" fontId="3" fillId="8" borderId="28" xfId="0" applyNumberFormat="1" applyFont="1" applyFill="1" applyBorder="1" applyAlignment="1">
      <alignment horizontal="center"/>
    </xf>
    <xf numFmtId="166" fontId="0" fillId="0" borderId="0" xfId="0" applyNumberFormat="1" applyFont="1" applyAlignment="1"/>
    <xf numFmtId="170" fontId="3" fillId="13" borderId="25" xfId="0" applyNumberFormat="1" applyFont="1" applyFill="1" applyBorder="1" applyAlignment="1">
      <alignment horizontal="center"/>
    </xf>
    <xf numFmtId="44" fontId="0" fillId="0" borderId="0" xfId="0" applyNumberFormat="1" applyFont="1" applyAlignment="1"/>
    <xf numFmtId="167" fontId="3" fillId="12" borderId="24" xfId="0" applyNumberFormat="1" applyFont="1" applyFill="1" applyBorder="1" applyAlignment="1">
      <alignment horizontal="center" vertical="center"/>
    </xf>
    <xf numFmtId="165" fontId="3" fillId="12" borderId="24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9" fontId="8" fillId="6" borderId="10" xfId="0" applyNumberFormat="1" applyFont="1" applyFill="1" applyBorder="1" applyAlignment="1">
      <alignment horizontal="center" vertical="center"/>
    </xf>
    <xf numFmtId="169" fontId="8" fillId="6" borderId="13" xfId="0" applyNumberFormat="1" applyFont="1" applyFill="1" applyBorder="1" applyAlignment="1">
      <alignment horizontal="center" vertical="center"/>
    </xf>
    <xf numFmtId="44" fontId="8" fillId="6" borderId="13" xfId="1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5">
    <dxf>
      <font>
        <b val="0"/>
        <i/>
        <name val="Calibri"/>
        <family val="2"/>
        <scheme val="major"/>
      </font>
      <fill>
        <patternFill>
          <bgColor theme="0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sz val="11"/>
        <name val="Modern No. 20"/>
        <family val="1"/>
        <scheme val="none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alignment horizontal="center"/>
    </dxf>
    <dxf>
      <numFmt numFmtId="34" formatCode="_-&quot;R$&quot;\ * #,##0.00_-;\-&quot;R$&quot;\ * #,##0.00_-;_-&quot;R$&quot;\ * &quot;-&quot;??_-;_-@_-"/>
    </dxf>
    <dxf>
      <numFmt numFmtId="169" formatCode="&quot;R$&quot;\ #,##0.00"/>
    </dxf>
  </dxfs>
  <tableStyles count="4" defaultTableStyle="TableStyleMedium2" defaultPivotStyle="PivotStyleLight16">
    <tableStyle name="02" pivot="0" table="0" count="1" xr9:uid="{43F79037-BEC3-4774-89CD-DF162DD54408}">
      <tableStyleElement type="wholeTable" dxfId="0"/>
    </tableStyle>
    <tableStyle name="Estilo de Segmentação de Dados 1" pivot="0" table="0" count="1" xr9:uid="{81FAEC0A-33BD-445B-A2FF-5C910742E51C}"/>
    <tableStyle name="Estilo de Segmentação de Dados 2" pivot="0" table="0" count="1" xr9:uid="{C433BA2F-52DA-4B88-B96A-04DE4BF9A052}"/>
    <tableStyle name="yo" pivot="0" table="0" count="1" xr9:uid="{393BC51B-B6F0-4FA6-BB08-FE2D7F62F02E}">
      <tableStyleElement type="wholeTable" dxfId="1"/>
    </tableStyle>
  </tableStyles>
  <extLst>
    <ext xmlns:x14="http://schemas.microsoft.com/office/spreadsheetml/2009/9/main" uri="{46F421CA-312F-682f-3DD2-61675219B42D}">
      <x14:dxfs count="2">
        <dxf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0" tint="-0.1499679555650502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02"/>
        <x14:slicerStyle name="Estilo de Segmentação de Dados 1">
          <x14:slicerStyleElements>
            <x14:slicerStyleElement type="selectedItemWithData" dxfId="1"/>
          </x14:slicerStyleElements>
        </x14:slicerStyle>
        <x14:slicerStyle name="Estilo de Segmentação de Dados 2">
          <x14:slicerStyleElements>
            <x14:slicerStyleElement type="selectedItemWithData" dxfId="0"/>
          </x14:slicerStyleElements>
        </x14:slicerStyle>
        <x14:slicerStyle name="yo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355148</xdr:colOff>
      <xdr:row>20</xdr:row>
      <xdr:rowOff>117023</xdr:rowOff>
    </xdr:from>
    <xdr:to>
      <xdr:col>4</xdr:col>
      <xdr:colOff>455841</xdr:colOff>
      <xdr:row>22</xdr:row>
      <xdr:rowOff>142876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SITUAÇÃO">
              <a:extLst>
                <a:ext uri="{FF2B5EF4-FFF2-40B4-BE49-F238E27FC236}">
                  <a16:creationId xmlns:a16="http://schemas.microsoft.com/office/drawing/2014/main" id="{BA493188-96E8-45BA-8B3B-C2299BAF2B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862" y="3927023"/>
              <a:ext cx="3359604" cy="420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410308</xdr:colOff>
      <xdr:row>35</xdr:row>
      <xdr:rowOff>51288</xdr:rowOff>
    </xdr:from>
    <xdr:to>
      <xdr:col>8</xdr:col>
      <xdr:colOff>586153</xdr:colOff>
      <xdr:row>38</xdr:row>
      <xdr:rowOff>87923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DA88C640-C51C-4D32-BB7E-7BF63C8F742A}"/>
            </a:ext>
          </a:extLst>
        </xdr:cNvPr>
        <xdr:cNvSpPr/>
      </xdr:nvSpPr>
      <xdr:spPr>
        <a:xfrm>
          <a:off x="6909289" y="7019192"/>
          <a:ext cx="4242287" cy="630116"/>
        </a:xfrm>
        <a:prstGeom prst="roundRect">
          <a:avLst/>
        </a:prstGeom>
        <a:solidFill>
          <a:schemeClr val="bg2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</a:endParaRPr>
        </a:p>
      </xdr:txBody>
    </xdr:sp>
    <xdr:clientData/>
  </xdr:twoCellAnchor>
  <xdr:twoCellAnchor editAs="oneCell">
    <xdr:from>
      <xdr:col>5</xdr:col>
      <xdr:colOff>542923</xdr:colOff>
      <xdr:row>35</xdr:row>
      <xdr:rowOff>150200</xdr:rowOff>
    </xdr:from>
    <xdr:to>
      <xdr:col>8</xdr:col>
      <xdr:colOff>534864</xdr:colOff>
      <xdr:row>37</xdr:row>
      <xdr:rowOff>190499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ITUAÇÃO 1">
              <a:extLst>
                <a:ext uri="{FF2B5EF4-FFF2-40B4-BE49-F238E27FC236}">
                  <a16:creationId xmlns:a16="http://schemas.microsoft.com/office/drawing/2014/main" id="{AC29FFE0-7F1A-4AE4-B711-1B2F2A44C42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8750" y="7118104"/>
              <a:ext cx="4058383" cy="435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231531</xdr:colOff>
      <xdr:row>6</xdr:row>
      <xdr:rowOff>162657</xdr:rowOff>
    </xdr:from>
    <xdr:to>
      <xdr:col>13</xdr:col>
      <xdr:colOff>550985</xdr:colOff>
      <xdr:row>12</xdr:row>
      <xdr:rowOff>58615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ÁREA">
              <a:extLst>
                <a:ext uri="{FF2B5EF4-FFF2-40B4-BE49-F238E27FC236}">
                  <a16:creationId xmlns:a16="http://schemas.microsoft.com/office/drawing/2014/main" id="{73DD1ADA-EE2A-41B9-8B96-37C295079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2339" y="2009042"/>
              <a:ext cx="1828800" cy="1038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7.453637152779" createdVersion="6" refreshedVersion="6" minRefreshableVersion="3" recordCount="10" xr:uid="{4B739D65-3532-4A5D-9269-C70CE539E2E5}">
  <cacheSource type="worksheet">
    <worksheetSource ref="B5:I15" sheet="Exercício 1"/>
  </cacheSource>
  <cacheFields count="8">
    <cacheField name="Nº" numFmtId="0">
      <sharedItems containsSemiMixedTypes="0" containsString="0" containsNumber="1" containsInteger="1" minValue="1" maxValue="10"/>
    </cacheField>
    <cacheField name="NOME DO ALUNO" numFmtId="0">
      <sharedItems count="10">
        <s v="Antonio Carlos de Arruda"/>
        <s v="Bianca Cristina Omar"/>
        <s v="Bruno Cesar Guimarães"/>
        <s v="Claudenice da Silva"/>
        <s v="Daniel Martins"/>
        <s v="Débora C. do Nascimento"/>
        <s v="Gustavo Henrique Jr"/>
        <s v="Helena Cristina Mellinger"/>
        <s v="Juliana Camila dos Santos"/>
        <s v="Juliana Moreira"/>
      </sharedItems>
    </cacheField>
    <cacheField name="PORTUGUÊS" numFmtId="164">
      <sharedItems containsSemiMixedTypes="0" containsString="0" containsNumber="1" containsInteger="1" minValue="1" maxValue="10"/>
    </cacheField>
    <cacheField name="MATEMÁTICA" numFmtId="164">
      <sharedItems containsSemiMixedTypes="0" containsString="0" containsNumber="1" containsInteger="1" minValue="2" maxValue="10"/>
    </cacheField>
    <cacheField name="HISTÓRIA" numFmtId="164">
      <sharedItems containsSemiMixedTypes="0" containsString="0" containsNumber="1" containsInteger="1" minValue="3" maxValue="10"/>
    </cacheField>
    <cacheField name="GEOGRAFIA" numFmtId="164">
      <sharedItems containsSemiMixedTypes="0" containsString="0" containsNumber="1" containsInteger="1" minValue="1" maxValue="10"/>
    </cacheField>
    <cacheField name="MÉDIA" numFmtId="164">
      <sharedItems containsSemiMixedTypes="0" containsString="0" containsNumber="1" minValue="2" maxValue="10" count="8">
        <n v="9.25"/>
        <n v="7.5"/>
        <n v="5"/>
        <n v="10"/>
        <n v="5.5"/>
        <n v="2"/>
        <n v="2.75"/>
        <n v="8"/>
      </sharedItems>
    </cacheField>
    <cacheField name="SITUAÇÃO" numFmtId="164">
      <sharedItems count="2">
        <s v="APROVADO"/>
        <s v="REPROVADO"/>
      </sharedItems>
    </cacheField>
  </cacheFields>
  <extLst>
    <ext xmlns:x14="http://schemas.microsoft.com/office/spreadsheetml/2009/9/main" uri="{725AE2AE-9491-48be-B2B4-4EB974FC3084}">
      <x14:pivotCacheDefinition pivotCacheId="201529266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7.461371180558" createdVersion="6" refreshedVersion="6" minRefreshableVersion="3" recordCount="10" xr:uid="{4C32A5B5-E17B-4CF9-AB35-3B17ED801714}">
  <cacheSource type="worksheet">
    <worksheetSource ref="B4:N14" sheet="Exercício 2"/>
  </cacheSource>
  <cacheFields count="13">
    <cacheField name="ARTISTAS" numFmtId="0">
      <sharedItems containsBlank="1" count="10">
        <s v="Bon Jovi"/>
        <s v="Silverchair"/>
        <s v="Aerosmith"/>
        <s v="The Rolling Stones"/>
        <s v="Lifehouse"/>
        <s v="John Mayer"/>
        <s v="Metallica"/>
        <s v="David Cook"/>
        <s v="Nickelback"/>
        <m/>
      </sharedItems>
    </cacheField>
    <cacheField name="ALBUNS" numFmtId="0">
      <sharedItems containsBlank="1" count="10">
        <s v="Because We Can"/>
        <s v="Neon Ballroom"/>
        <s v="Music From Another Dimension"/>
        <s v="Live at Hyde Park"/>
        <s v="Almeira"/>
        <s v="Paradise Valleys"/>
        <s v="Death Magnetic"/>
        <s v="This Loud Morning"/>
        <s v="Silver Side UP"/>
        <m/>
      </sharedItems>
    </cacheField>
    <cacheField name="ANO" numFmtId="0">
      <sharedItems containsString="0" containsBlank="1" containsNumber="1" containsInteger="1" minValue="1999" maxValue="2013"/>
    </cacheField>
    <cacheField name="ENTRADA" numFmtId="0">
      <sharedItems containsString="0" containsBlank="1" containsNumber="1" containsInteger="1" minValue="2" maxValue="5"/>
    </cacheField>
    <cacheField name="SAÍDA" numFmtId="0">
      <sharedItems containsMixedTypes="1" containsNumber="1" containsInteger="1" minValue="1" maxValue="4"/>
    </cacheField>
    <cacheField name="VENDIDOS" numFmtId="0">
      <sharedItems containsSemiMixedTypes="0" containsString="0" containsNumber="1" containsInteger="1" minValue="1" maxValue="13"/>
    </cacheField>
    <cacheField name="VALOR COMPRA" numFmtId="0">
      <sharedItems containsSemiMixedTypes="0" containsString="0" containsNumber="1" minValue="9.9" maxValue="188.10000000000002"/>
    </cacheField>
    <cacheField name="ACRESC." numFmtId="0">
      <sharedItems containsSemiMixedTypes="0" containsString="0" containsNumber="1" minValue="0.15" maxValue="2.4"/>
    </cacheField>
    <cacheField name="VALOR VENDA" numFmtId="0">
      <sharedItems containsSemiMixedTypes="0" containsString="0" containsNumber="1" minValue="11.385" maxValue="241.27"/>
    </cacheField>
    <cacheField name="SITUAÇÃO" numFmtId="0">
      <sharedItems containsBlank="1" count="3">
        <s v="POSSUI PROMOÇÃO"/>
        <s v="NÃO POSSUI PROMOÇÃO"/>
        <m/>
      </sharedItems>
    </cacheField>
    <cacheField name="PONTOS" numFmtId="0">
      <sharedItems containsBlank="1"/>
    </cacheField>
    <cacheField name="DESCONTOS" numFmtId="0">
      <sharedItems containsSemiMixedTypes="0" containsString="0" containsNumber="1" minValue="9.4050000000000011" maxValue="185.12"/>
    </cacheField>
    <cacheField name="VALOR TOTAL" numFmtId="0">
      <sharedItems containsSemiMixedTypes="0" containsString="0" containsNumber="1" minValue="3.0940000000000012" maxValue="145.65"/>
    </cacheField>
  </cacheFields>
  <extLst>
    <ext xmlns:x14="http://schemas.microsoft.com/office/spreadsheetml/2009/9/main" uri="{725AE2AE-9491-48be-B2B4-4EB974FC3084}">
      <x14:pivotCacheDefinition pivotCacheId="208326958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7.463531134257" createdVersion="6" refreshedVersion="6" minRefreshableVersion="3" recordCount="19" xr:uid="{14985A7F-14C1-42B4-93F9-2935BCA8F0AF}">
  <cacheSource type="worksheet">
    <worksheetSource ref="A2:F21" sheet="Exercício 3"/>
  </cacheSource>
  <cacheFields count="6">
    <cacheField name="Vendedor" numFmtId="0">
      <sharedItems count="4">
        <s v="Marcos de Melo"/>
        <s v="Antonia Ap."/>
        <s v="Nicoly Almeida"/>
        <s v="Juliana Silva"/>
      </sharedItems>
    </cacheField>
    <cacheField name="Quant. Prod Vend." numFmtId="0">
      <sharedItems containsSemiMixedTypes="0" containsString="0" containsNumber="1" containsInteger="1" minValue="10" maxValue="500"/>
    </cacheField>
    <cacheField name="Bairro" numFmtId="0">
      <sharedItems/>
    </cacheField>
    <cacheField name="Cidade" numFmtId="0">
      <sharedItems count="3">
        <s v="Campinas"/>
        <s v="Uniflor"/>
        <s v="Sumare"/>
      </sharedItems>
    </cacheField>
    <cacheField name="Estado" numFmtId="0">
      <sharedItems/>
    </cacheField>
    <cacheField name="Data da Venda" numFmtId="166">
      <sharedItems containsSemiMixedTypes="0" containsNonDate="0" containsDate="1" containsString="0" minDate="2014-01-01T00:00:00" maxDate="2014-02-27T00:00:00" count="13">
        <d v="2014-01-01T00:00:00"/>
        <d v="2014-01-02T00:00:00"/>
        <d v="2014-01-03T00:00:00"/>
        <d v="2014-02-26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</sharedItems>
    </cacheField>
  </cacheFields>
  <extLst>
    <ext xmlns:x14="http://schemas.microsoft.com/office/spreadsheetml/2009/9/main" uri="{725AE2AE-9491-48be-B2B4-4EB974FC3084}">
      <x14:pivotCacheDefinition pivotCacheId="72220256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7.46905" createdVersion="6" refreshedVersion="6" minRefreshableVersion="3" recordCount="11" xr:uid="{D49D8DC2-0643-41BA-8F3A-CD740A0938E3}">
  <cacheSource type="worksheet">
    <worksheetSource ref="B6:H17" sheet="Exercício 4"/>
  </cacheSource>
  <cacheFields count="7">
    <cacheField name="EMPRESA" numFmtId="0">
      <sharedItems count="3">
        <s v="ADM MÃO DE OBRA"/>
        <s v="CONTÁBIL TOTAL"/>
        <s v="LUCAS BROS"/>
      </sharedItems>
    </cacheField>
    <cacheField name="ÁREA" numFmtId="0">
      <sharedItems count="2">
        <s v="Administrativa"/>
        <s v="Contabilidade"/>
      </sharedItems>
    </cacheField>
    <cacheField name="DATA INÍCIO CONTRATO" numFmtId="14">
      <sharedItems containsSemiMixedTypes="0" containsNonDate="0" containsDate="1" containsString="0" minDate="2015-01-01T00:00:00" maxDate="2015-07-13T00:00:00"/>
    </cacheField>
    <cacheField name="DATA TÉRMINO CONTRATO" numFmtId="14">
      <sharedItems containsSemiMixedTypes="0" containsNonDate="0" containsDate="1" containsString="0" minDate="2015-02-13T00:00:00" maxDate="2015-08-01T00:00:00"/>
    </cacheField>
    <cacheField name="CARGA HORÁRIA DIÁRIA" numFmtId="0">
      <sharedItems containsSemiMixedTypes="0" containsString="0" containsNumber="1" containsInteger="1" minValue="4" maxValue="10"/>
    </cacheField>
    <cacheField name="DIAS ÚTEIS" numFmtId="0">
      <sharedItems containsSemiMixedTypes="0" containsString="0" containsNumber="1" containsInteger="1" minValue="10" maxValue="42"/>
    </cacheField>
    <cacheField name="VALOR DO CONTRATO" numFmtId="8">
      <sharedItems containsSemiMixedTypes="0" containsString="0" containsNumber="1" containsInteger="1" minValue="4500" maxValue="21750"/>
    </cacheField>
  </cacheFields>
  <extLst>
    <ext xmlns:x14="http://schemas.microsoft.com/office/spreadsheetml/2009/9/main" uri="{725AE2AE-9491-48be-B2B4-4EB974FC3084}">
      <x14:pivotCacheDefinition pivotCacheId="8484676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10"/>
    <n v="10"/>
    <n v="8"/>
    <n v="9"/>
    <x v="0"/>
    <x v="0"/>
  </r>
  <r>
    <n v="2"/>
    <x v="1"/>
    <n v="9"/>
    <n v="8"/>
    <n v="7"/>
    <n v="6"/>
    <x v="1"/>
    <x v="0"/>
  </r>
  <r>
    <n v="3"/>
    <x v="2"/>
    <n v="5"/>
    <n v="4"/>
    <n v="3"/>
    <n v="8"/>
    <x v="2"/>
    <x v="0"/>
  </r>
  <r>
    <n v="4"/>
    <x v="3"/>
    <n v="10"/>
    <n v="10"/>
    <n v="10"/>
    <n v="10"/>
    <x v="3"/>
    <x v="0"/>
  </r>
  <r>
    <n v="5"/>
    <x v="4"/>
    <n v="9"/>
    <n v="2"/>
    <n v="5"/>
    <n v="6"/>
    <x v="4"/>
    <x v="0"/>
  </r>
  <r>
    <n v="6"/>
    <x v="5"/>
    <n v="5"/>
    <n v="5"/>
    <n v="5"/>
    <n v="5"/>
    <x v="2"/>
    <x v="0"/>
  </r>
  <r>
    <n v="7"/>
    <x v="6"/>
    <n v="1"/>
    <n v="2"/>
    <n v="3"/>
    <n v="2"/>
    <x v="5"/>
    <x v="1"/>
  </r>
  <r>
    <n v="8"/>
    <x v="7"/>
    <n v="2"/>
    <n v="3"/>
    <n v="5"/>
    <n v="1"/>
    <x v="6"/>
    <x v="1"/>
  </r>
  <r>
    <n v="9"/>
    <x v="8"/>
    <n v="9"/>
    <n v="8"/>
    <n v="8"/>
    <n v="7"/>
    <x v="7"/>
    <x v="0"/>
  </r>
  <r>
    <n v="10"/>
    <x v="9"/>
    <n v="5"/>
    <n v="5"/>
    <n v="6"/>
    <n v="6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2013"/>
    <n v="5"/>
    <n v="3"/>
    <n v="2"/>
    <n v="19.899999999999999"/>
    <n v="0.4"/>
    <n v="27.86"/>
    <x v="0"/>
    <s v="5 PONTOS GANHOS"/>
    <n v="18.904999999999998"/>
    <n v="36.814999999999998"/>
  </r>
  <r>
    <x v="1"/>
    <x v="1"/>
    <n v="1999"/>
    <n v="5"/>
    <n v="2"/>
    <n v="3"/>
    <n v="9.9"/>
    <n v="0.15"/>
    <n v="11.385"/>
    <x v="0"/>
    <s v="5 PONTOS GANHOS"/>
    <n v="9.4050000000000011"/>
    <n v="24.75"/>
  </r>
  <r>
    <x v="2"/>
    <x v="2"/>
    <n v="2013"/>
    <n v="3"/>
    <n v="2"/>
    <n v="1"/>
    <n v="21.9"/>
    <n v="0.25"/>
    <n v="27.375"/>
    <x v="1"/>
    <s v="0 PONTOS"/>
    <n v="21.9"/>
    <n v="5.4750000000000014"/>
  </r>
  <r>
    <x v="3"/>
    <x v="3"/>
    <n v="2013"/>
    <n v="3"/>
    <n v="1"/>
    <n v="2"/>
    <n v="29.9"/>
    <n v="0.3"/>
    <n v="38.869999999999997"/>
    <x v="1"/>
    <s v="0 PONTOS"/>
    <n v="29.9"/>
    <n v="47.839999999999996"/>
  </r>
  <r>
    <x v="4"/>
    <x v="4"/>
    <n v="2013"/>
    <n v="2"/>
    <n v="1"/>
    <n v="1"/>
    <n v="23.9"/>
    <n v="0.3"/>
    <n v="31.069999999999997"/>
    <x v="1"/>
    <s v="0 PONTOS"/>
    <n v="23.9"/>
    <n v="7.1699999999999982"/>
  </r>
  <r>
    <x v="5"/>
    <x v="5"/>
    <n v="2013"/>
    <n v="5"/>
    <n v="4"/>
    <n v="1"/>
    <n v="31.9"/>
    <n v="0.35"/>
    <n v="43.064999999999998"/>
    <x v="1"/>
    <s v="0 PONTOS"/>
    <n v="31.9"/>
    <n v="11.164999999999999"/>
  </r>
  <r>
    <x v="6"/>
    <x v="6"/>
    <n v="2008"/>
    <n v="3"/>
    <n v="2"/>
    <n v="1"/>
    <n v="20.9"/>
    <n v="0.19"/>
    <n v="24.870999999999999"/>
    <x v="1"/>
    <s v="0 PONTOS"/>
    <n v="20.9"/>
    <n v="3.9710000000000001"/>
  </r>
  <r>
    <x v="7"/>
    <x v="7"/>
    <n v="2012"/>
    <n v="2"/>
    <n v="1"/>
    <n v="1"/>
    <n v="17.899999999999999"/>
    <n v="0.25"/>
    <n v="22.375"/>
    <x v="0"/>
    <s v="5 PONTOS GANHOS"/>
    <n v="17.004999999999999"/>
    <n v="5.370000000000001"/>
  </r>
  <r>
    <x v="8"/>
    <x v="8"/>
    <n v="2002"/>
    <n v="2"/>
    <n v="1"/>
    <n v="1"/>
    <n v="11.9"/>
    <n v="0.21"/>
    <n v="14.399000000000001"/>
    <x v="0"/>
    <s v="5 PONTOS GANHOS"/>
    <n v="11.305"/>
    <n v="3.0940000000000012"/>
  </r>
  <r>
    <x v="9"/>
    <x v="9"/>
    <m/>
    <m/>
    <s v="Totais:"/>
    <n v="13"/>
    <n v="188.10000000000002"/>
    <n v="2.4"/>
    <n v="241.27"/>
    <x v="2"/>
    <m/>
    <n v="185.12"/>
    <n v="145.6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0"/>
    <s v="Centro"/>
    <x v="0"/>
    <s v="SP"/>
    <x v="0"/>
  </r>
  <r>
    <x v="0"/>
    <n v="50"/>
    <s v="DIC 1"/>
    <x v="0"/>
    <s v="SP"/>
    <x v="1"/>
  </r>
  <r>
    <x v="0"/>
    <n v="20"/>
    <s v="DIC 1"/>
    <x v="0"/>
    <s v="SP"/>
    <x v="2"/>
  </r>
  <r>
    <x v="1"/>
    <n v="159"/>
    <s v="Jd. Das Flores"/>
    <x v="1"/>
    <s v="PR"/>
    <x v="3"/>
  </r>
  <r>
    <x v="2"/>
    <n v="20"/>
    <s v="Centro"/>
    <x v="0"/>
    <s v="SP"/>
    <x v="4"/>
  </r>
  <r>
    <x v="2"/>
    <n v="21"/>
    <s v="Centro"/>
    <x v="0"/>
    <s v="SP"/>
    <x v="5"/>
  </r>
  <r>
    <x v="2"/>
    <n v="500"/>
    <s v="Jd. Amelia"/>
    <x v="2"/>
    <s v="SP"/>
    <x v="6"/>
  </r>
  <r>
    <x v="2"/>
    <n v="23"/>
    <s v="Centro"/>
    <x v="0"/>
    <s v="SP"/>
    <x v="7"/>
  </r>
  <r>
    <x v="3"/>
    <n v="24"/>
    <s v="Jd. Amelia"/>
    <x v="2"/>
    <s v="SP"/>
    <x v="8"/>
  </r>
  <r>
    <x v="3"/>
    <n v="25"/>
    <s v="Centro"/>
    <x v="0"/>
    <s v="SP"/>
    <x v="9"/>
  </r>
  <r>
    <x v="3"/>
    <n v="26"/>
    <s v="Centro"/>
    <x v="0"/>
    <s v="SP"/>
    <x v="10"/>
  </r>
  <r>
    <x v="3"/>
    <n v="27"/>
    <s v="Centro"/>
    <x v="0"/>
    <s v="SP"/>
    <x v="11"/>
  </r>
  <r>
    <x v="3"/>
    <n v="28"/>
    <s v="Centro"/>
    <x v="0"/>
    <s v="SP"/>
    <x v="12"/>
  </r>
  <r>
    <x v="1"/>
    <n v="65"/>
    <s v="Jd. Flores"/>
    <x v="1"/>
    <s v="PR"/>
    <x v="3"/>
  </r>
  <r>
    <x v="3"/>
    <n v="456"/>
    <s v="Centro"/>
    <x v="0"/>
    <s v="SP"/>
    <x v="9"/>
  </r>
  <r>
    <x v="3"/>
    <n v="26"/>
    <s v="Centro"/>
    <x v="0"/>
    <s v="SP"/>
    <x v="10"/>
  </r>
  <r>
    <x v="3"/>
    <n v="120"/>
    <s v="Centro"/>
    <x v="0"/>
    <s v="SP"/>
    <x v="11"/>
  </r>
  <r>
    <x v="3"/>
    <n v="100"/>
    <s v="Centro"/>
    <x v="0"/>
    <s v="SP"/>
    <x v="12"/>
  </r>
  <r>
    <x v="1"/>
    <n v="159"/>
    <s v="Jd. Flores"/>
    <x v="1"/>
    <s v="PR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d v="2015-01-01T00:00:00"/>
    <d v="2015-02-27T00:00:00"/>
    <n v="6"/>
    <n v="42"/>
    <n v="18900"/>
  </r>
  <r>
    <x v="1"/>
    <x v="1"/>
    <d v="2015-01-10T00:00:00"/>
    <d v="2015-02-13T00:00:00"/>
    <n v="6"/>
    <n v="25"/>
    <n v="11250"/>
  </r>
  <r>
    <x v="2"/>
    <x v="0"/>
    <d v="2015-03-03T00:00:00"/>
    <d v="2015-04-10T00:00:00"/>
    <n v="10"/>
    <n v="29"/>
    <n v="21750"/>
  </r>
  <r>
    <x v="1"/>
    <x v="1"/>
    <d v="2015-03-20T00:00:00"/>
    <d v="2015-04-15T00:00:00"/>
    <n v="4"/>
    <n v="19"/>
    <n v="5700"/>
  </r>
  <r>
    <x v="2"/>
    <x v="1"/>
    <d v="2015-05-02T00:00:00"/>
    <d v="2015-05-30T00:00:00"/>
    <n v="4"/>
    <n v="20"/>
    <n v="6000"/>
  </r>
  <r>
    <x v="0"/>
    <x v="0"/>
    <d v="2015-05-05T00:00:00"/>
    <d v="2015-05-18T00:00:00"/>
    <n v="6"/>
    <n v="10"/>
    <n v="4500"/>
  </r>
  <r>
    <x v="0"/>
    <x v="0"/>
    <d v="2015-06-01T00:00:00"/>
    <d v="2015-06-20T00:00:00"/>
    <n v="8"/>
    <n v="15"/>
    <n v="9000"/>
  </r>
  <r>
    <x v="2"/>
    <x v="0"/>
    <d v="2015-06-10T00:00:00"/>
    <d v="2015-07-05T00:00:00"/>
    <n v="8"/>
    <n v="18"/>
    <n v="10800"/>
  </r>
  <r>
    <x v="1"/>
    <x v="1"/>
    <d v="2015-06-11T00:00:00"/>
    <d v="2015-06-27T00:00:00"/>
    <n v="6"/>
    <n v="12"/>
    <n v="5400"/>
  </r>
  <r>
    <x v="2"/>
    <x v="0"/>
    <d v="2015-07-10T00:00:00"/>
    <d v="2015-07-29T00:00:00"/>
    <n v="6"/>
    <n v="14"/>
    <n v="6300"/>
  </r>
  <r>
    <x v="0"/>
    <x v="0"/>
    <d v="2015-07-12T00:00:00"/>
    <d v="2015-07-31T00:00:00"/>
    <n v="8"/>
    <n v="15"/>
    <n v="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B1756-32C4-4453-95AB-29361B44D9F2}" name="Tabela dinâmica2" cacheId="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C24:D26" firstHeaderRow="1" firstDataRow="1" firstDataCol="1"/>
  <pivotFields count="8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64" showAll="0"/>
    <pivotField numFmtId="164" showAll="0"/>
    <pivotField numFmtId="164" showAll="0"/>
    <pivotField numFmtId="164" showAll="0"/>
    <pivotField dataField="1" numFmtId="164" showAll="0">
      <items count="9">
        <item x="5"/>
        <item x="6"/>
        <item x="2"/>
        <item x="4"/>
        <item x="1"/>
        <item x="7"/>
        <item x="0"/>
        <item x="3"/>
        <item t="default"/>
      </items>
    </pivotField>
    <pivotField showAll="0">
      <items count="3">
        <item h="1" x="0"/>
        <item x="1"/>
        <item t="default"/>
      </items>
    </pivotField>
  </pivotFields>
  <rowFields count="1">
    <field x="1"/>
  </rowFields>
  <rowItems count="2">
    <i>
      <x v="6"/>
    </i>
    <i>
      <x v="7"/>
    </i>
  </rowItems>
  <colItems count="1">
    <i/>
  </colItems>
  <dataFields count="1">
    <dataField name="Soma de MÉDIA" fld="6" baseField="0" baseItem="0"/>
  </dataFields>
  <formats count="1">
    <format dxfId="2">
      <pivotArea outline="0" collapsedLevelsAreSubtotals="1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6D4C9-8C9C-4903-B5F4-47A53035E884}" name="Tabela dinâmica4" cacheId="13" applyNumberFormats="0" applyBorderFormats="0" applyFontFormats="0" applyPatternFormats="0" applyAlignmentFormats="0" applyWidthHeightFormats="1" dataCaption="Valores" missingCaption="0" updatedVersion="6" minRefreshableVersion="3" useAutoFormatting="1" itemPrintTitles="1" createdVersion="6" indent="0" outline="1" outlineData="1" multipleFieldFilters="0">
  <location ref="D35:D46" firstHeaderRow="1" firstDataRow="1" firstDataCol="1"/>
  <pivotFields count="13">
    <pivotField showAll="0">
      <items count="11">
        <item h="1" x="2"/>
        <item h="1" x="0"/>
        <item h="1" x="7"/>
        <item x="5"/>
        <item h="1" x="4"/>
        <item h="1" x="6"/>
        <item h="1" x="8"/>
        <item h="1" x="1"/>
        <item h="1" x="3"/>
        <item h="1" x="9"/>
        <item t="default"/>
      </items>
    </pivotField>
    <pivotField axis="axisRow" showAll="0">
      <items count="11">
        <item x="4"/>
        <item x="0"/>
        <item x="6"/>
        <item x="3"/>
        <item x="2"/>
        <item x="1"/>
        <item x="5"/>
        <item x="8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h="1" x="0"/>
        <item h="1" x="2"/>
        <item t="default"/>
      </items>
    </pivotField>
    <pivotField showAll="0"/>
    <pivotField showAll="0"/>
    <pivotField showAll="0"/>
  </pivotFields>
  <rowFields count="2">
    <field x="1"/>
    <field x="9"/>
  </rowFields>
  <rowItems count="11">
    <i>
      <x/>
    </i>
    <i r="1">
      <x/>
    </i>
    <i>
      <x v="2"/>
    </i>
    <i r="1">
      <x/>
    </i>
    <i>
      <x v="3"/>
    </i>
    <i r="1">
      <x/>
    </i>
    <i>
      <x v="4"/>
    </i>
    <i r="1">
      <x/>
    </i>
    <i>
      <x v="6"/>
    </i>
    <i r="1">
      <x/>
    </i>
    <i t="grand">
      <x/>
    </i>
  </rowItems>
  <colItems count="1">
    <i/>
  </colItem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BA25B-ECC4-4B61-A062-3D6DAC9C0250}" name="Tabela dinâmica5" cacheId="18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H8:J11" firstHeaderRow="1" firstDataRow="2" firstDataCol="1" rowPageCount="1" colPageCount="1"/>
  <pivotFields count="6">
    <pivotField axis="axisPage" showAll="0">
      <items count="5">
        <item x="1"/>
        <item x="3"/>
        <item x="0"/>
        <item x="2"/>
        <item t="default"/>
      </items>
    </pivotField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Col" numFmtId="166" showAll="0">
      <items count="14"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3"/>
        <item t="default"/>
      </items>
    </pivotField>
  </pivotFields>
  <rowFields count="1">
    <field x="3"/>
  </rowFields>
  <rowItems count="2">
    <i>
      <x v="2"/>
    </i>
    <i t="grand">
      <x/>
    </i>
  </rowItems>
  <colFields count="1">
    <field x="5"/>
  </colFields>
  <colItems count="2">
    <i>
      <x v="12"/>
    </i>
    <i t="grand">
      <x/>
    </i>
  </colItems>
  <pageFields count="1">
    <pageField fld="0" item="0" hier="-1"/>
  </pageFields>
  <dataFields count="1">
    <dataField name="Soma de Quant. Prod Vend." fld="1" baseField="0" baseItem="0"/>
  </dataFields>
  <pivotTableStyleInfo name="PivotStyleLight17" showRowHeaders="1" showColHeaders="1" showRowStripes="0" showColStripes="0" showLastColumn="1"/>
  <filters count="1">
    <filter fld="5" type="dateBetween" evalOrder="-1" id="36" name="Data da Venda">
      <autoFilter ref="A1">
        <filterColumn colId="0">
          <customFilters and="1">
            <customFilter operator="greaterThanOrEqual" val="41640"/>
            <customFilter operator="lessThanOrEqual" val="4175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EBEE1-0D98-4DFA-8CA0-C429AA026EBA}" name="Tabela dinâmica6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8:K12" firstHeaderRow="1" firstDataRow="1" firstDataCol="1"/>
  <pivotFields count="7">
    <pivotField axis="axisRow" showAll="0">
      <items count="4">
        <item x="0"/>
        <item x="1"/>
        <item x="2"/>
        <item t="default"/>
      </items>
    </pivotField>
    <pivotField axis="axisRow" showAll="0">
      <items count="3">
        <item h="1" x="0"/>
        <item x="1"/>
        <item t="default"/>
      </items>
    </pivotField>
    <pivotField numFmtId="14" showAll="0"/>
    <pivotField numFmtId="14" showAll="0"/>
    <pivotField showAll="0"/>
    <pivotField showAll="0"/>
    <pivotField dataField="1" numFmtId="8" showAll="0"/>
  </pivotFields>
  <rowFields count="2">
    <field x="1"/>
    <field x="0"/>
  </rowFields>
  <rowItems count="4">
    <i>
      <x v="1"/>
    </i>
    <i r="1">
      <x v="1"/>
    </i>
    <i r="1">
      <x v="2"/>
    </i>
    <i t="grand">
      <x/>
    </i>
  </rowItems>
  <colItems count="1">
    <i/>
  </colItems>
  <dataFields count="1">
    <dataField name="Soma de VALOR DO CONTRATO" fld="6" baseField="0" baseItem="0" numFmtId="44"/>
  </dataFields>
  <formats count="2">
    <format dxfId="4">
      <pivotArea collapsedLevelsAreSubtotals="1" fieldPosition="0">
        <references count="1">
          <reference field="1" count="0"/>
        </references>
      </pivotArea>
    </format>
    <format dxfId="3">
      <pivotArea outline="0" collapsedLevelsAreSubtotals="1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" xr10:uid="{D585CFC6-77E3-4B83-9362-315899D0AC74}" sourceName="SITUAÇÃO">
  <pivotTables>
    <pivotTable tabId="1" name="Tabela dinâmica2"/>
  </pivotTables>
  <data>
    <tabular pivotCacheId="2015292662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ÁREA" xr10:uid="{3CB6D7CE-8470-4B8C-BF8A-0074808D93F5}" sourceName="ÁREA">
  <pivotTables>
    <pivotTable tabId="4" name="Tabela dinâmica6"/>
  </pivotTables>
  <data>
    <tabular pivotCacheId="848467618">
      <items count="2">
        <i x="0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1" xr10:uid="{1F39AD51-B86D-45CB-8BFB-A5FF4997C43E}" sourceName="SITUAÇÃO">
  <pivotTables>
    <pivotTable tabId="2" name="Tabela dinâmica4"/>
  </pivotTables>
  <data>
    <tabular pivotCacheId="2083269589">
      <items count="3">
        <i x="1" s="1"/>
        <i x="0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TUAÇÃO" xr10:uid="{3F8F24D8-8E2B-43CE-A298-EC3FEDF1F978}" cache="SegmentaçãodeDados_SITUAÇÃO" caption="SITUAÇÃO" columnCount="2" showCaption="0" style="SlicerStyleLight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TUAÇÃO 1" xr10:uid="{9186897F-418F-4C84-9FD0-AFC3082BBBA6}" cache="SegmentaçãodeDados_SITUAÇÃO1" caption="SITUAÇÃO" columnCount="2" showCaption="0" style="Estilo de Segmentação de Dados 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ÁREA" xr10:uid="{A21C7A9B-549E-4124-B217-99D4CEB61843}" cache="SegmentaçãodeDados_ÁREA" caption="ÁREA" style="SlicerStyleLight5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zoomScale="140" zoomScaleNormal="140" workbookViewId="0">
      <selection activeCell="G23" sqref="G23"/>
    </sheetView>
  </sheetViews>
  <sheetFormatPr defaultColWidth="14.42578125" defaultRowHeight="15" customHeight="1" x14ac:dyDescent="0.25"/>
  <cols>
    <col min="1" max="1" width="9" customWidth="1"/>
    <col min="2" max="2" width="9.7109375" customWidth="1"/>
    <col min="3" max="3" width="23.85546875" bestFit="1" customWidth="1"/>
    <col min="4" max="4" width="15.28515625" bestFit="1" customWidth="1"/>
    <col min="5" max="5" width="13.42578125" bestFit="1" customWidth="1"/>
    <col min="6" max="6" width="9.5703125" bestFit="1" customWidth="1"/>
    <col min="7" max="7" width="11.5703125" bestFit="1" customWidth="1"/>
    <col min="8" max="8" width="7.140625" bestFit="1" customWidth="1"/>
    <col min="9" max="9" width="12.140625" bestFit="1" customWidth="1"/>
    <col min="10" max="10" width="10.7109375" bestFit="1" customWidth="1"/>
    <col min="11" max="11" width="14.42578125" bestFit="1" customWidth="1"/>
    <col min="12" max="26" width="9" customWidth="1"/>
  </cols>
  <sheetData>
    <row r="1" spans="2:9" x14ac:dyDescent="0.25">
      <c r="B1" s="1" t="s">
        <v>0</v>
      </c>
    </row>
    <row r="2" spans="2:9" x14ac:dyDescent="0.25">
      <c r="B2" s="2" t="s">
        <v>1</v>
      </c>
      <c r="C2" s="2" t="s">
        <v>2</v>
      </c>
    </row>
    <row r="3" spans="2:9" x14ac:dyDescent="0.25">
      <c r="B3" s="2" t="s">
        <v>3</v>
      </c>
      <c r="C3" s="2" t="s">
        <v>4</v>
      </c>
    </row>
    <row r="5" spans="2:9" x14ac:dyDescent="0.25">
      <c r="B5" s="3" t="s">
        <v>5</v>
      </c>
      <c r="C5" s="4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2:9" x14ac:dyDescent="0.25">
      <c r="B6" s="5">
        <v>1</v>
      </c>
      <c r="C6" s="6" t="s">
        <v>13</v>
      </c>
      <c r="D6" s="7">
        <v>10</v>
      </c>
      <c r="E6" s="7">
        <v>10</v>
      </c>
      <c r="F6" s="7">
        <v>8</v>
      </c>
      <c r="G6" s="7">
        <v>9</v>
      </c>
      <c r="H6" s="7">
        <f>AVERAGE(D6:G6)</f>
        <v>9.25</v>
      </c>
      <c r="I6" s="7" t="str">
        <f>IF(H6&gt;=5,"APROVADO","REPROVADO")</f>
        <v>APROVADO</v>
      </c>
    </row>
    <row r="7" spans="2:9" x14ac:dyDescent="0.25">
      <c r="B7" s="8">
        <v>2</v>
      </c>
      <c r="C7" s="9" t="s">
        <v>14</v>
      </c>
      <c r="D7" s="10">
        <v>9</v>
      </c>
      <c r="E7" s="10">
        <v>8</v>
      </c>
      <c r="F7" s="10">
        <v>7</v>
      </c>
      <c r="G7" s="10">
        <v>6</v>
      </c>
      <c r="H7" s="7">
        <f t="shared" ref="H7:H15" si="0">AVERAGE(D7:G7)</f>
        <v>7.5</v>
      </c>
      <c r="I7" s="7" t="str">
        <f t="shared" ref="I7:I15" si="1">IF(H7&gt;=5,"APROVADO","REPROVADO")</f>
        <v>APROVADO</v>
      </c>
    </row>
    <row r="8" spans="2:9" x14ac:dyDescent="0.25">
      <c r="B8" s="5">
        <v>3</v>
      </c>
      <c r="C8" s="6" t="s">
        <v>15</v>
      </c>
      <c r="D8" s="7">
        <v>5</v>
      </c>
      <c r="E8" s="7">
        <v>4</v>
      </c>
      <c r="F8" s="7">
        <v>3</v>
      </c>
      <c r="G8" s="7">
        <v>8</v>
      </c>
      <c r="H8" s="7">
        <f t="shared" si="0"/>
        <v>5</v>
      </c>
      <c r="I8" s="7" t="str">
        <f t="shared" si="1"/>
        <v>APROVADO</v>
      </c>
    </row>
    <row r="9" spans="2:9" x14ac:dyDescent="0.25">
      <c r="B9" s="8">
        <v>4</v>
      </c>
      <c r="C9" s="9" t="s">
        <v>16</v>
      </c>
      <c r="D9" s="10">
        <v>10</v>
      </c>
      <c r="E9" s="10">
        <v>10</v>
      </c>
      <c r="F9" s="10">
        <v>10</v>
      </c>
      <c r="G9" s="10">
        <v>10</v>
      </c>
      <c r="H9" s="7">
        <f t="shared" si="0"/>
        <v>10</v>
      </c>
      <c r="I9" s="7" t="str">
        <f t="shared" si="1"/>
        <v>APROVADO</v>
      </c>
    </row>
    <row r="10" spans="2:9" x14ac:dyDescent="0.25">
      <c r="B10" s="5">
        <v>5</v>
      </c>
      <c r="C10" s="6" t="s">
        <v>17</v>
      </c>
      <c r="D10" s="7">
        <v>9</v>
      </c>
      <c r="E10" s="7">
        <v>2</v>
      </c>
      <c r="F10" s="7">
        <v>5</v>
      </c>
      <c r="G10" s="7">
        <v>6</v>
      </c>
      <c r="H10" s="7">
        <f t="shared" si="0"/>
        <v>5.5</v>
      </c>
      <c r="I10" s="7" t="str">
        <f t="shared" si="1"/>
        <v>APROVADO</v>
      </c>
    </row>
    <row r="11" spans="2:9" x14ac:dyDescent="0.25">
      <c r="B11" s="8">
        <v>6</v>
      </c>
      <c r="C11" s="9" t="s">
        <v>18</v>
      </c>
      <c r="D11" s="10">
        <v>5</v>
      </c>
      <c r="E11" s="10">
        <v>5</v>
      </c>
      <c r="F11" s="10">
        <v>5</v>
      </c>
      <c r="G11" s="10">
        <v>5</v>
      </c>
      <c r="H11" s="7">
        <f t="shared" si="0"/>
        <v>5</v>
      </c>
      <c r="I11" s="7" t="str">
        <f t="shared" si="1"/>
        <v>APROVADO</v>
      </c>
    </row>
    <row r="12" spans="2:9" x14ac:dyDescent="0.25">
      <c r="B12" s="5">
        <v>7</v>
      </c>
      <c r="C12" s="6" t="s">
        <v>19</v>
      </c>
      <c r="D12" s="7">
        <v>1</v>
      </c>
      <c r="E12" s="7">
        <v>2</v>
      </c>
      <c r="F12" s="7">
        <v>3</v>
      </c>
      <c r="G12" s="7">
        <v>2</v>
      </c>
      <c r="H12" s="7">
        <f t="shared" si="0"/>
        <v>2</v>
      </c>
      <c r="I12" s="7" t="str">
        <f t="shared" si="1"/>
        <v>REPROVADO</v>
      </c>
    </row>
    <row r="13" spans="2:9" x14ac:dyDescent="0.25">
      <c r="B13" s="8">
        <v>8</v>
      </c>
      <c r="C13" s="9" t="s">
        <v>20</v>
      </c>
      <c r="D13" s="10">
        <v>2</v>
      </c>
      <c r="E13" s="10">
        <v>3</v>
      </c>
      <c r="F13" s="10">
        <v>5</v>
      </c>
      <c r="G13" s="10">
        <v>1</v>
      </c>
      <c r="H13" s="7">
        <f t="shared" si="0"/>
        <v>2.75</v>
      </c>
      <c r="I13" s="7" t="str">
        <f t="shared" si="1"/>
        <v>REPROVADO</v>
      </c>
    </row>
    <row r="14" spans="2:9" x14ac:dyDescent="0.25">
      <c r="B14" s="5">
        <v>9</v>
      </c>
      <c r="C14" s="6" t="s">
        <v>21</v>
      </c>
      <c r="D14" s="7">
        <v>9</v>
      </c>
      <c r="E14" s="7">
        <v>8</v>
      </c>
      <c r="F14" s="7">
        <v>8</v>
      </c>
      <c r="G14" s="7">
        <v>7</v>
      </c>
      <c r="H14" s="7">
        <f t="shared" si="0"/>
        <v>8</v>
      </c>
      <c r="I14" s="7" t="str">
        <f t="shared" si="1"/>
        <v>APROVADO</v>
      </c>
    </row>
    <row r="15" spans="2:9" x14ac:dyDescent="0.25">
      <c r="B15" s="8">
        <v>10</v>
      </c>
      <c r="C15" s="9" t="s">
        <v>22</v>
      </c>
      <c r="D15" s="10">
        <v>5</v>
      </c>
      <c r="E15" s="10">
        <v>5</v>
      </c>
      <c r="F15" s="10">
        <v>6</v>
      </c>
      <c r="G15" s="10">
        <v>6</v>
      </c>
      <c r="H15" s="7">
        <f t="shared" si="0"/>
        <v>5.5</v>
      </c>
      <c r="I15" s="7" t="str">
        <f t="shared" si="1"/>
        <v>APROVADO</v>
      </c>
    </row>
    <row r="19" spans="3:4" x14ac:dyDescent="0.25">
      <c r="C19" s="11" t="s">
        <v>23</v>
      </c>
    </row>
    <row r="21" spans="3:4" ht="15.75" customHeight="1" x14ac:dyDescent="0.25"/>
    <row r="22" spans="3:4" ht="15.75" customHeight="1" x14ac:dyDescent="0.25"/>
    <row r="23" spans="3:4" ht="15.75" customHeight="1" x14ac:dyDescent="0.25"/>
    <row r="24" spans="3:4" ht="15.75" customHeight="1" x14ac:dyDescent="0.25">
      <c r="C24" s="78" t="s">
        <v>129</v>
      </c>
      <c r="D24" t="s">
        <v>132</v>
      </c>
    </row>
    <row r="25" spans="3:4" ht="15.75" customHeight="1" x14ac:dyDescent="0.25">
      <c r="C25" s="79" t="s">
        <v>19</v>
      </c>
      <c r="D25" s="91">
        <v>2</v>
      </c>
    </row>
    <row r="26" spans="3:4" ht="15.75" customHeight="1" x14ac:dyDescent="0.25">
      <c r="C26" s="79" t="s">
        <v>20</v>
      </c>
      <c r="D26" s="91">
        <v>2.75</v>
      </c>
    </row>
    <row r="27" spans="3:4" ht="15.75" customHeight="1" x14ac:dyDescent="0.25"/>
    <row r="28" spans="3:4" ht="15.75" customHeight="1" x14ac:dyDescent="0.25"/>
    <row r="29" spans="3:4" ht="15.75" customHeight="1" x14ac:dyDescent="0.25"/>
    <row r="30" spans="3:4" ht="15.75" customHeight="1" x14ac:dyDescent="0.25"/>
    <row r="31" spans="3:4" ht="15.75" customHeight="1" x14ac:dyDescent="0.25"/>
    <row r="32" spans="3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99999999998" right="0.51180599999999998" top="0.78749999999999998" bottom="0.78749999999999998" header="0" footer="0"/>
  <pageSetup paperSize="9" pageOrder="overThenDown" orientation="portrait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00"/>
  <sheetViews>
    <sheetView showGridLines="0" tabSelected="1" topLeftCell="B22" zoomScale="130" zoomScaleNormal="130" workbookViewId="0">
      <selection activeCell="F32" sqref="F32"/>
    </sheetView>
  </sheetViews>
  <sheetFormatPr defaultColWidth="14.42578125" defaultRowHeight="15" customHeight="1" x14ac:dyDescent="0.25"/>
  <cols>
    <col min="1" max="1" width="9" customWidth="1"/>
    <col min="2" max="2" width="17.5703125" customWidth="1"/>
    <col min="3" max="4" width="31.7109375" bestFit="1" customWidth="1"/>
    <col min="5" max="5" width="15.7109375" bestFit="1" customWidth="1"/>
    <col min="6" max="6" width="15.140625" bestFit="1" customWidth="1"/>
    <col min="7" max="7" width="16.140625" bestFit="1" customWidth="1"/>
    <col min="8" max="8" width="29.7109375" bestFit="1" customWidth="1"/>
    <col min="9" max="9" width="14.42578125" bestFit="1" customWidth="1"/>
    <col min="10" max="10" width="15.5703125" bestFit="1" customWidth="1"/>
    <col min="11" max="11" width="23.85546875" bestFit="1" customWidth="1"/>
    <col min="12" max="12" width="18.42578125" bestFit="1" customWidth="1"/>
    <col min="13" max="13" width="9.85546875" bestFit="1" customWidth="1"/>
    <col min="14" max="14" width="10.85546875" bestFit="1" customWidth="1"/>
    <col min="15" max="26" width="9" customWidth="1"/>
  </cols>
  <sheetData>
    <row r="2" spans="2:17" x14ac:dyDescent="0.25">
      <c r="B2" s="52" t="s">
        <v>24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4" spans="2:17" ht="30" x14ac:dyDescent="0.25">
      <c r="B4" s="12" t="s">
        <v>25</v>
      </c>
      <c r="C4" s="13" t="s">
        <v>26</v>
      </c>
      <c r="D4" s="13" t="s">
        <v>27</v>
      </c>
      <c r="E4" s="13" t="s">
        <v>28</v>
      </c>
      <c r="F4" s="13" t="s">
        <v>29</v>
      </c>
      <c r="G4" s="13" t="s">
        <v>30</v>
      </c>
      <c r="H4" s="13" t="s">
        <v>31</v>
      </c>
      <c r="I4" s="13" t="s">
        <v>32</v>
      </c>
      <c r="J4" s="13" t="s">
        <v>33</v>
      </c>
      <c r="K4" s="13" t="s">
        <v>12</v>
      </c>
      <c r="L4" s="13" t="s">
        <v>34</v>
      </c>
      <c r="M4" s="13" t="s">
        <v>35</v>
      </c>
      <c r="N4" s="14" t="s">
        <v>36</v>
      </c>
      <c r="O4" s="15"/>
      <c r="P4" s="15"/>
      <c r="Q4" s="15"/>
    </row>
    <row r="5" spans="2:17" x14ac:dyDescent="0.25">
      <c r="B5" s="16" t="s">
        <v>37</v>
      </c>
      <c r="C5" s="17" t="s">
        <v>38</v>
      </c>
      <c r="D5" s="17">
        <v>2013</v>
      </c>
      <c r="E5" s="17">
        <v>5</v>
      </c>
      <c r="F5" s="17">
        <v>3</v>
      </c>
      <c r="G5" s="17">
        <f>E5-F5</f>
        <v>2</v>
      </c>
      <c r="H5" s="18">
        <v>19.899999999999999</v>
      </c>
      <c r="I5" s="19">
        <v>0.4</v>
      </c>
      <c r="J5" s="81">
        <f>H5*I5+H5</f>
        <v>27.86</v>
      </c>
      <c r="K5" s="19" t="str">
        <f>IF(H5&lt;=20,"POSSUI PROMOÇÃO","NÃO POSSUI PROMOÇÃO")</f>
        <v>POSSUI PROMOÇÃO</v>
      </c>
      <c r="L5" s="19" t="str">
        <f>IF(K5="POSSUI PROMOÇÃO","5 PONTOS GANHOS","0 PONTOS")</f>
        <v>5 PONTOS GANHOS</v>
      </c>
      <c r="M5" s="81">
        <f>IF(K5="POSSUI PROMOÇÃO",H5-(H5*0.05),H5)</f>
        <v>18.904999999999998</v>
      </c>
      <c r="N5" s="92">
        <f>J5*G5-M5</f>
        <v>36.814999999999998</v>
      </c>
    </row>
    <row r="6" spans="2:17" x14ac:dyDescent="0.25">
      <c r="B6" s="16" t="s">
        <v>39</v>
      </c>
      <c r="C6" s="17" t="s">
        <v>40</v>
      </c>
      <c r="D6" s="17">
        <v>1999</v>
      </c>
      <c r="E6" s="20">
        <v>5</v>
      </c>
      <c r="F6" s="17">
        <v>2</v>
      </c>
      <c r="G6" s="20">
        <f t="shared" ref="G6:G13" si="0">E6-F6</f>
        <v>3</v>
      </c>
      <c r="H6" s="18">
        <v>9.9</v>
      </c>
      <c r="I6" s="19">
        <v>0.15</v>
      </c>
      <c r="J6" s="81">
        <f t="shared" ref="J6:J13" si="1">H6*I6+H6</f>
        <v>11.385</v>
      </c>
      <c r="K6" s="19" t="str">
        <f t="shared" ref="K6:K13" si="2">IF(H6&lt;=20,"POSSUI PROMOÇÃO","NÃO POSSUI PROMOÇÃO")</f>
        <v>POSSUI PROMOÇÃO</v>
      </c>
      <c r="L6" s="19" t="str">
        <f t="shared" ref="L6:L13" si="3">IF(K6="POSSUI PROMOÇÃO","5 PONTOS GANHOS","0 PONTOS")</f>
        <v>5 PONTOS GANHOS</v>
      </c>
      <c r="M6" s="81">
        <f t="shared" ref="M6:M13" si="4">IF(K6="POSSUI PROMOÇÃO",H6-(H6*0.05),H6)</f>
        <v>9.4050000000000011</v>
      </c>
      <c r="N6" s="92">
        <f t="shared" ref="N6:N13" si="5">J6*G6-M6</f>
        <v>24.75</v>
      </c>
    </row>
    <row r="7" spans="2:17" x14ac:dyDescent="0.25">
      <c r="B7" s="16" t="s">
        <v>41</v>
      </c>
      <c r="C7" s="17" t="s">
        <v>42</v>
      </c>
      <c r="D7" s="17">
        <v>2013</v>
      </c>
      <c r="E7" s="17">
        <v>3</v>
      </c>
      <c r="F7" s="17">
        <v>2</v>
      </c>
      <c r="G7" s="20">
        <f t="shared" si="0"/>
        <v>1</v>
      </c>
      <c r="H7" s="18">
        <v>21.9</v>
      </c>
      <c r="I7" s="19">
        <v>0.25</v>
      </c>
      <c r="J7" s="81">
        <f t="shared" si="1"/>
        <v>27.375</v>
      </c>
      <c r="K7" s="19" t="str">
        <f t="shared" si="2"/>
        <v>NÃO POSSUI PROMOÇÃO</v>
      </c>
      <c r="L7" s="19" t="str">
        <f t="shared" si="3"/>
        <v>0 PONTOS</v>
      </c>
      <c r="M7" s="81">
        <f t="shared" si="4"/>
        <v>21.9</v>
      </c>
      <c r="N7" s="92">
        <f t="shared" si="5"/>
        <v>5.4750000000000014</v>
      </c>
    </row>
    <row r="8" spans="2:17" x14ac:dyDescent="0.25">
      <c r="B8" s="16" t="s">
        <v>43</v>
      </c>
      <c r="C8" s="17" t="s">
        <v>44</v>
      </c>
      <c r="D8" s="17">
        <v>2013</v>
      </c>
      <c r="E8" s="17">
        <v>3</v>
      </c>
      <c r="F8" s="17">
        <v>1</v>
      </c>
      <c r="G8" s="20">
        <f t="shared" si="0"/>
        <v>2</v>
      </c>
      <c r="H8" s="18">
        <v>29.9</v>
      </c>
      <c r="I8" s="19">
        <v>0.3</v>
      </c>
      <c r="J8" s="81">
        <f t="shared" si="1"/>
        <v>38.869999999999997</v>
      </c>
      <c r="K8" s="19" t="str">
        <f t="shared" si="2"/>
        <v>NÃO POSSUI PROMOÇÃO</v>
      </c>
      <c r="L8" s="19" t="str">
        <f t="shared" si="3"/>
        <v>0 PONTOS</v>
      </c>
      <c r="M8" s="81">
        <f t="shared" si="4"/>
        <v>29.9</v>
      </c>
      <c r="N8" s="92">
        <f t="shared" si="5"/>
        <v>47.839999999999996</v>
      </c>
    </row>
    <row r="9" spans="2:17" x14ac:dyDescent="0.25">
      <c r="B9" s="16" t="s">
        <v>45</v>
      </c>
      <c r="C9" s="17" t="s">
        <v>46</v>
      </c>
      <c r="D9" s="17">
        <v>2013</v>
      </c>
      <c r="E9" s="17">
        <v>2</v>
      </c>
      <c r="F9" s="17">
        <v>1</v>
      </c>
      <c r="G9" s="20">
        <f t="shared" si="0"/>
        <v>1</v>
      </c>
      <c r="H9" s="18">
        <v>23.9</v>
      </c>
      <c r="I9" s="19">
        <v>0.3</v>
      </c>
      <c r="J9" s="81">
        <f t="shared" si="1"/>
        <v>31.069999999999997</v>
      </c>
      <c r="K9" s="19" t="str">
        <f t="shared" si="2"/>
        <v>NÃO POSSUI PROMOÇÃO</v>
      </c>
      <c r="L9" s="19" t="str">
        <f t="shared" si="3"/>
        <v>0 PONTOS</v>
      </c>
      <c r="M9" s="81">
        <f t="shared" si="4"/>
        <v>23.9</v>
      </c>
      <c r="N9" s="92">
        <f t="shared" si="5"/>
        <v>7.1699999999999982</v>
      </c>
    </row>
    <row r="10" spans="2:17" x14ac:dyDescent="0.25">
      <c r="B10" s="16" t="s">
        <v>47</v>
      </c>
      <c r="C10" s="17" t="s">
        <v>48</v>
      </c>
      <c r="D10" s="17">
        <v>2013</v>
      </c>
      <c r="E10" s="17">
        <v>5</v>
      </c>
      <c r="F10" s="17">
        <v>4</v>
      </c>
      <c r="G10" s="20">
        <f t="shared" si="0"/>
        <v>1</v>
      </c>
      <c r="H10" s="18">
        <v>31.9</v>
      </c>
      <c r="I10" s="19">
        <v>0.35</v>
      </c>
      <c r="J10" s="81">
        <f t="shared" si="1"/>
        <v>43.064999999999998</v>
      </c>
      <c r="K10" s="19" t="str">
        <f t="shared" si="2"/>
        <v>NÃO POSSUI PROMOÇÃO</v>
      </c>
      <c r="L10" s="19" t="str">
        <f t="shared" si="3"/>
        <v>0 PONTOS</v>
      </c>
      <c r="M10" s="81">
        <f t="shared" si="4"/>
        <v>31.9</v>
      </c>
      <c r="N10" s="92">
        <f t="shared" si="5"/>
        <v>11.164999999999999</v>
      </c>
    </row>
    <row r="11" spans="2:17" x14ac:dyDescent="0.25">
      <c r="B11" s="16" t="s">
        <v>49</v>
      </c>
      <c r="C11" s="17" t="s">
        <v>50</v>
      </c>
      <c r="D11" s="17">
        <v>2008</v>
      </c>
      <c r="E11" s="17">
        <v>3</v>
      </c>
      <c r="F11" s="17">
        <v>2</v>
      </c>
      <c r="G11" s="20">
        <f t="shared" si="0"/>
        <v>1</v>
      </c>
      <c r="H11" s="18">
        <v>20.9</v>
      </c>
      <c r="I11" s="19">
        <v>0.19</v>
      </c>
      <c r="J11" s="81">
        <f t="shared" si="1"/>
        <v>24.870999999999999</v>
      </c>
      <c r="K11" s="19" t="str">
        <f t="shared" si="2"/>
        <v>NÃO POSSUI PROMOÇÃO</v>
      </c>
      <c r="L11" s="19" t="str">
        <f t="shared" si="3"/>
        <v>0 PONTOS</v>
      </c>
      <c r="M11" s="81">
        <f t="shared" si="4"/>
        <v>20.9</v>
      </c>
      <c r="N11" s="92">
        <f t="shared" si="5"/>
        <v>3.9710000000000001</v>
      </c>
    </row>
    <row r="12" spans="2:17" x14ac:dyDescent="0.25">
      <c r="B12" s="16" t="s">
        <v>51</v>
      </c>
      <c r="C12" s="17" t="s">
        <v>52</v>
      </c>
      <c r="D12" s="17">
        <v>2012</v>
      </c>
      <c r="E12" s="20">
        <v>2</v>
      </c>
      <c r="F12" s="17">
        <v>1</v>
      </c>
      <c r="G12" s="20">
        <f t="shared" si="0"/>
        <v>1</v>
      </c>
      <c r="H12" s="18">
        <v>17.899999999999999</v>
      </c>
      <c r="I12" s="19">
        <v>0.25</v>
      </c>
      <c r="J12" s="81">
        <f t="shared" si="1"/>
        <v>22.375</v>
      </c>
      <c r="K12" s="19" t="str">
        <f t="shared" si="2"/>
        <v>POSSUI PROMOÇÃO</v>
      </c>
      <c r="L12" s="19" t="str">
        <f t="shared" si="3"/>
        <v>5 PONTOS GANHOS</v>
      </c>
      <c r="M12" s="81">
        <f t="shared" si="4"/>
        <v>17.004999999999999</v>
      </c>
      <c r="N12" s="92">
        <f t="shared" si="5"/>
        <v>5.370000000000001</v>
      </c>
    </row>
    <row r="13" spans="2:17" x14ac:dyDescent="0.25">
      <c r="B13" s="21" t="s">
        <v>53</v>
      </c>
      <c r="C13" s="22" t="s">
        <v>54</v>
      </c>
      <c r="D13" s="22">
        <v>2002</v>
      </c>
      <c r="E13" s="23">
        <v>2</v>
      </c>
      <c r="F13" s="22">
        <v>1</v>
      </c>
      <c r="G13" s="20">
        <f t="shared" si="0"/>
        <v>1</v>
      </c>
      <c r="H13" s="24">
        <v>11.9</v>
      </c>
      <c r="I13" s="25">
        <v>0.21</v>
      </c>
      <c r="J13" s="81">
        <f t="shared" si="1"/>
        <v>14.399000000000001</v>
      </c>
      <c r="K13" s="19" t="str">
        <f t="shared" si="2"/>
        <v>POSSUI PROMOÇÃO</v>
      </c>
      <c r="L13" s="19" t="str">
        <f t="shared" si="3"/>
        <v>5 PONTOS GANHOS</v>
      </c>
      <c r="M13" s="81">
        <f t="shared" si="4"/>
        <v>11.305</v>
      </c>
      <c r="N13" s="92">
        <f t="shared" si="5"/>
        <v>3.0940000000000012</v>
      </c>
    </row>
    <row r="14" spans="2:17" x14ac:dyDescent="0.25">
      <c r="F14" s="26" t="s">
        <v>55</v>
      </c>
      <c r="G14" s="27">
        <f>SUM(G5:G13)</f>
        <v>13</v>
      </c>
      <c r="H14" s="94">
        <f>SUM(H5:H13)</f>
        <v>188.10000000000002</v>
      </c>
      <c r="I14" s="82">
        <f t="shared" ref="I14:N14" si="6">SUM(I5:I13)</f>
        <v>2.4</v>
      </c>
      <c r="J14" s="94">
        <f t="shared" si="6"/>
        <v>241.27</v>
      </c>
      <c r="K14" s="95"/>
      <c r="L14" s="27"/>
      <c r="M14" s="93">
        <f t="shared" si="6"/>
        <v>185.12</v>
      </c>
      <c r="N14" s="93">
        <f t="shared" si="6"/>
        <v>145.65</v>
      </c>
    </row>
    <row r="16" spans="2:17" x14ac:dyDescent="0.25">
      <c r="C16" s="55" t="s">
        <v>56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3:14" x14ac:dyDescent="0.25">
      <c r="C17" s="55" t="s">
        <v>57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</row>
    <row r="18" spans="3:14" x14ac:dyDescent="0.25">
      <c r="C18" s="55" t="s">
        <v>58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</row>
    <row r="19" spans="3:14" x14ac:dyDescent="0.25">
      <c r="C19" s="58" t="s">
        <v>59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3:14" x14ac:dyDescent="0.25">
      <c r="C20" s="61" t="s">
        <v>60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</row>
    <row r="21" spans="3:14" ht="15.75" customHeight="1" x14ac:dyDescent="0.25">
      <c r="C21" s="58" t="s">
        <v>61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</row>
    <row r="22" spans="3:14" ht="15.75" customHeight="1" x14ac:dyDescent="0.25"/>
    <row r="23" spans="3:14" ht="15.75" customHeight="1" x14ac:dyDescent="0.25">
      <c r="C23" s="2" t="s">
        <v>62</v>
      </c>
    </row>
    <row r="24" spans="3:14" ht="15.75" customHeight="1" x14ac:dyDescent="0.25">
      <c r="C24" s="2" t="s">
        <v>63</v>
      </c>
    </row>
    <row r="25" spans="3:14" ht="15.75" customHeight="1" x14ac:dyDescent="0.25"/>
    <row r="26" spans="3:14" ht="15.75" customHeight="1" x14ac:dyDescent="0.25"/>
    <row r="27" spans="3:14" ht="15.75" customHeight="1" x14ac:dyDescent="0.25"/>
    <row r="28" spans="3:14" ht="15.75" customHeight="1" x14ac:dyDescent="0.25"/>
    <row r="29" spans="3:14" ht="15.75" customHeight="1" x14ac:dyDescent="0.25"/>
    <row r="30" spans="3:14" ht="15.75" customHeight="1" x14ac:dyDescent="0.25"/>
    <row r="31" spans="3:14" ht="15.75" customHeight="1" x14ac:dyDescent="0.25"/>
    <row r="32" spans="3:14" ht="15.75" customHeight="1" x14ac:dyDescent="0.25"/>
    <row r="33" spans="4:4" ht="15.75" customHeight="1" x14ac:dyDescent="0.25"/>
    <row r="34" spans="4:4" ht="15.75" customHeight="1" x14ac:dyDescent="0.25"/>
    <row r="35" spans="4:4" ht="15.75" customHeight="1" x14ac:dyDescent="0.25">
      <c r="D35" s="78" t="s">
        <v>129</v>
      </c>
    </row>
    <row r="36" spans="4:4" ht="15.75" customHeight="1" x14ac:dyDescent="0.25">
      <c r="D36" s="79" t="s">
        <v>46</v>
      </c>
    </row>
    <row r="37" spans="4:4" ht="15.75" customHeight="1" x14ac:dyDescent="0.25">
      <c r="D37" s="83" t="s">
        <v>133</v>
      </c>
    </row>
    <row r="38" spans="4:4" ht="15.75" customHeight="1" x14ac:dyDescent="0.25">
      <c r="D38" s="79" t="s">
        <v>50</v>
      </c>
    </row>
    <row r="39" spans="4:4" ht="15.75" customHeight="1" x14ac:dyDescent="0.25">
      <c r="D39" s="83" t="s">
        <v>133</v>
      </c>
    </row>
    <row r="40" spans="4:4" ht="15.75" customHeight="1" x14ac:dyDescent="0.25">
      <c r="D40" s="79" t="s">
        <v>44</v>
      </c>
    </row>
    <row r="41" spans="4:4" ht="15.75" customHeight="1" x14ac:dyDescent="0.25">
      <c r="D41" s="83" t="s">
        <v>133</v>
      </c>
    </row>
    <row r="42" spans="4:4" ht="15.75" customHeight="1" x14ac:dyDescent="0.25">
      <c r="D42" s="79" t="s">
        <v>42</v>
      </c>
    </row>
    <row r="43" spans="4:4" ht="15.75" customHeight="1" x14ac:dyDescent="0.25">
      <c r="D43" s="83" t="s">
        <v>133</v>
      </c>
    </row>
    <row r="44" spans="4:4" ht="15.75" customHeight="1" x14ac:dyDescent="0.25">
      <c r="D44" s="79" t="s">
        <v>48</v>
      </c>
    </row>
    <row r="45" spans="4:4" ht="15.75" customHeight="1" x14ac:dyDescent="0.25">
      <c r="D45" s="83" t="s">
        <v>133</v>
      </c>
    </row>
    <row r="46" spans="4:4" ht="15.75" customHeight="1" x14ac:dyDescent="0.25">
      <c r="D46" s="79" t="s">
        <v>130</v>
      </c>
    </row>
    <row r="47" spans="4:4" ht="15.75" customHeight="1" x14ac:dyDescent="0.25"/>
    <row r="48" spans="4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C20:N20"/>
    <mergeCell ref="C21:N21"/>
    <mergeCell ref="B2:N2"/>
    <mergeCell ref="C16:N16"/>
    <mergeCell ref="C17:N17"/>
    <mergeCell ref="C18:N18"/>
    <mergeCell ref="C19:N19"/>
  </mergeCells>
  <pageMargins left="0.51180599999999998" right="0.51180599999999998" top="0.78749999999999998" bottom="0.78749999999999998" header="0" footer="0"/>
  <pageSetup paperSize="9" pageOrder="overThenDown" orientation="portrait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40" zoomScaleNormal="140" workbookViewId="0">
      <selection activeCell="F16" sqref="F16"/>
    </sheetView>
  </sheetViews>
  <sheetFormatPr defaultColWidth="14.42578125" defaultRowHeight="15" customHeight="1" x14ac:dyDescent="0.25"/>
  <cols>
    <col min="1" max="1" width="15.140625" customWidth="1"/>
    <col min="2" max="2" width="17.5703125" customWidth="1"/>
    <col min="3" max="3" width="12.85546875" customWidth="1"/>
    <col min="4" max="4" width="9.5703125" customWidth="1"/>
    <col min="5" max="5" width="6.85546875" customWidth="1"/>
    <col min="6" max="6" width="13.85546875" customWidth="1"/>
    <col min="7" max="7" width="9" customWidth="1"/>
    <col min="8" max="8" width="25.85546875" bestFit="1" customWidth="1"/>
    <col min="9" max="9" width="19.5703125" bestFit="1" customWidth="1"/>
    <col min="10" max="14" width="10.7109375" bestFit="1" customWidth="1"/>
    <col min="15" max="15" width="9.140625" bestFit="1" customWidth="1"/>
    <col min="16" max="26" width="9" customWidth="1"/>
  </cols>
  <sheetData>
    <row r="1" spans="1:10" ht="18.75" x14ac:dyDescent="0.3">
      <c r="A1" s="64" t="s">
        <v>64</v>
      </c>
      <c r="B1" s="56"/>
      <c r="C1" s="56"/>
      <c r="D1" s="56"/>
      <c r="E1" s="56"/>
      <c r="F1" s="57"/>
    </row>
    <row r="2" spans="1:10" x14ac:dyDescent="0.25">
      <c r="A2" s="28" t="s">
        <v>65</v>
      </c>
      <c r="B2" s="29" t="s">
        <v>66</v>
      </c>
      <c r="C2" s="29" t="s">
        <v>67</v>
      </c>
      <c r="D2" s="29" t="s">
        <v>68</v>
      </c>
      <c r="E2" s="29" t="s">
        <v>69</v>
      </c>
      <c r="F2" s="30" t="s">
        <v>70</v>
      </c>
    </row>
    <row r="3" spans="1:10" x14ac:dyDescent="0.25">
      <c r="A3" s="31" t="s">
        <v>71</v>
      </c>
      <c r="B3" s="32">
        <v>10</v>
      </c>
      <c r="C3" s="32" t="s">
        <v>72</v>
      </c>
      <c r="D3" s="32" t="s">
        <v>73</v>
      </c>
      <c r="E3" s="32" t="s">
        <v>74</v>
      </c>
      <c r="F3" s="87">
        <v>41640</v>
      </c>
    </row>
    <row r="4" spans="1:10" x14ac:dyDescent="0.25">
      <c r="A4" s="31" t="s">
        <v>71</v>
      </c>
      <c r="B4" s="32">
        <v>50</v>
      </c>
      <c r="C4" s="32" t="s">
        <v>75</v>
      </c>
      <c r="D4" s="32" t="s">
        <v>73</v>
      </c>
      <c r="E4" s="32" t="s">
        <v>74</v>
      </c>
      <c r="F4" s="87">
        <v>41641</v>
      </c>
    </row>
    <row r="5" spans="1:10" x14ac:dyDescent="0.25">
      <c r="A5" s="31" t="s">
        <v>71</v>
      </c>
      <c r="B5" s="32">
        <v>20</v>
      </c>
      <c r="C5" s="32" t="s">
        <v>75</v>
      </c>
      <c r="D5" s="32" t="s">
        <v>73</v>
      </c>
      <c r="E5" s="32" t="s">
        <v>74</v>
      </c>
      <c r="F5" s="87">
        <v>41642</v>
      </c>
    </row>
    <row r="6" spans="1:10" x14ac:dyDescent="0.25">
      <c r="A6" s="31" t="s">
        <v>76</v>
      </c>
      <c r="B6" s="32">
        <v>159</v>
      </c>
      <c r="C6" s="32" t="s">
        <v>77</v>
      </c>
      <c r="D6" s="32" t="s">
        <v>78</v>
      </c>
      <c r="E6" s="32" t="s">
        <v>79</v>
      </c>
      <c r="F6" s="84">
        <v>41696</v>
      </c>
      <c r="H6" s="78" t="s">
        <v>65</v>
      </c>
      <c r="I6" t="s">
        <v>76</v>
      </c>
    </row>
    <row r="7" spans="1:10" x14ac:dyDescent="0.25">
      <c r="A7" s="31" t="s">
        <v>80</v>
      </c>
      <c r="B7" s="32">
        <v>20</v>
      </c>
      <c r="C7" s="32" t="s">
        <v>72</v>
      </c>
      <c r="D7" s="32" t="s">
        <v>73</v>
      </c>
      <c r="E7" s="32" t="s">
        <v>74</v>
      </c>
      <c r="F7" s="87">
        <v>41644</v>
      </c>
    </row>
    <row r="8" spans="1:10" x14ac:dyDescent="0.25">
      <c r="A8" s="31" t="s">
        <v>80</v>
      </c>
      <c r="B8" s="32">
        <v>21</v>
      </c>
      <c r="C8" s="32" t="s">
        <v>72</v>
      </c>
      <c r="D8" s="32" t="s">
        <v>73</v>
      </c>
      <c r="E8" s="32" t="s">
        <v>74</v>
      </c>
      <c r="F8" s="87">
        <v>41645</v>
      </c>
      <c r="H8" s="78" t="s">
        <v>134</v>
      </c>
      <c r="I8" s="78" t="s">
        <v>131</v>
      </c>
    </row>
    <row r="9" spans="1:10" x14ac:dyDescent="0.25">
      <c r="A9" s="31" t="s">
        <v>80</v>
      </c>
      <c r="B9" s="32">
        <v>500</v>
      </c>
      <c r="C9" s="32" t="s">
        <v>81</v>
      </c>
      <c r="D9" s="32" t="s">
        <v>82</v>
      </c>
      <c r="E9" s="32" t="s">
        <v>74</v>
      </c>
      <c r="F9" s="87">
        <v>41646</v>
      </c>
      <c r="H9" s="78" t="s">
        <v>129</v>
      </c>
      <c r="I9" s="86">
        <v>41696</v>
      </c>
      <c r="J9" s="86" t="s">
        <v>130</v>
      </c>
    </row>
    <row r="10" spans="1:10" x14ac:dyDescent="0.25">
      <c r="A10" s="31" t="s">
        <v>80</v>
      </c>
      <c r="B10" s="32">
        <v>23</v>
      </c>
      <c r="C10" s="32" t="s">
        <v>72</v>
      </c>
      <c r="D10" s="32" t="s">
        <v>73</v>
      </c>
      <c r="E10" s="32" t="s">
        <v>74</v>
      </c>
      <c r="F10" s="87">
        <v>41647</v>
      </c>
      <c r="H10" s="79" t="s">
        <v>78</v>
      </c>
      <c r="I10" s="80">
        <v>383</v>
      </c>
      <c r="J10" s="80">
        <v>383</v>
      </c>
    </row>
    <row r="11" spans="1:10" x14ac:dyDescent="0.25">
      <c r="A11" s="31" t="s">
        <v>83</v>
      </c>
      <c r="B11" s="32">
        <v>24</v>
      </c>
      <c r="C11" s="32" t="s">
        <v>81</v>
      </c>
      <c r="D11" s="32" t="s">
        <v>82</v>
      </c>
      <c r="E11" s="32" t="s">
        <v>74</v>
      </c>
      <c r="F11" s="87">
        <v>41648</v>
      </c>
      <c r="H11" s="79" t="s">
        <v>130</v>
      </c>
      <c r="I11" s="80">
        <v>383</v>
      </c>
      <c r="J11" s="80">
        <v>383</v>
      </c>
    </row>
    <row r="12" spans="1:10" x14ac:dyDescent="0.25">
      <c r="A12" s="31" t="s">
        <v>83</v>
      </c>
      <c r="B12" s="32">
        <v>25</v>
      </c>
      <c r="C12" s="32" t="s">
        <v>72</v>
      </c>
      <c r="D12" s="32" t="s">
        <v>73</v>
      </c>
      <c r="E12" s="32" t="s">
        <v>74</v>
      </c>
      <c r="F12" s="87">
        <v>41649</v>
      </c>
    </row>
    <row r="13" spans="1:10" x14ac:dyDescent="0.25">
      <c r="A13" s="31" t="s">
        <v>83</v>
      </c>
      <c r="B13" s="32">
        <v>26</v>
      </c>
      <c r="C13" s="32" t="s">
        <v>72</v>
      </c>
      <c r="D13" s="32" t="s">
        <v>73</v>
      </c>
      <c r="E13" s="32" t="s">
        <v>74</v>
      </c>
      <c r="F13" s="87">
        <v>41650</v>
      </c>
    </row>
    <row r="14" spans="1:10" x14ac:dyDescent="0.25">
      <c r="A14" s="31" t="s">
        <v>83</v>
      </c>
      <c r="B14" s="32">
        <v>27</v>
      </c>
      <c r="C14" s="32" t="s">
        <v>72</v>
      </c>
      <c r="D14" s="32" t="s">
        <v>73</v>
      </c>
      <c r="E14" s="32" t="s">
        <v>74</v>
      </c>
      <c r="F14" s="87">
        <v>41651</v>
      </c>
    </row>
    <row r="15" spans="1:10" x14ac:dyDescent="0.25">
      <c r="A15" s="31" t="s">
        <v>83</v>
      </c>
      <c r="B15" s="32">
        <v>28</v>
      </c>
      <c r="C15" s="32" t="s">
        <v>72</v>
      </c>
      <c r="D15" s="32" t="s">
        <v>73</v>
      </c>
      <c r="E15" s="32" t="s">
        <v>74</v>
      </c>
      <c r="F15" s="87">
        <v>41652</v>
      </c>
    </row>
    <row r="16" spans="1:10" x14ac:dyDescent="0.25">
      <c r="A16" s="31" t="s">
        <v>76</v>
      </c>
      <c r="B16" s="32">
        <v>65</v>
      </c>
      <c r="C16" s="32" t="s">
        <v>84</v>
      </c>
      <c r="D16" s="32" t="s">
        <v>78</v>
      </c>
      <c r="E16" s="32" t="s">
        <v>79</v>
      </c>
      <c r="F16" s="84">
        <v>41696</v>
      </c>
    </row>
    <row r="17" spans="1:6" x14ac:dyDescent="0.25">
      <c r="A17" s="31" t="s">
        <v>83</v>
      </c>
      <c r="B17" s="32">
        <v>456</v>
      </c>
      <c r="C17" s="32" t="s">
        <v>72</v>
      </c>
      <c r="D17" s="32" t="s">
        <v>73</v>
      </c>
      <c r="E17" s="32" t="s">
        <v>74</v>
      </c>
      <c r="F17" s="87">
        <v>41649</v>
      </c>
    </row>
    <row r="18" spans="1:6" x14ac:dyDescent="0.25">
      <c r="A18" s="31" t="s">
        <v>83</v>
      </c>
      <c r="B18" s="32">
        <v>26</v>
      </c>
      <c r="C18" s="32" t="s">
        <v>72</v>
      </c>
      <c r="D18" s="32" t="s">
        <v>73</v>
      </c>
      <c r="E18" s="32" t="s">
        <v>74</v>
      </c>
      <c r="F18" s="87">
        <v>41650</v>
      </c>
    </row>
    <row r="19" spans="1:6" x14ac:dyDescent="0.25">
      <c r="A19" s="31" t="s">
        <v>83</v>
      </c>
      <c r="B19" s="32">
        <v>120</v>
      </c>
      <c r="C19" s="32" t="s">
        <v>72</v>
      </c>
      <c r="D19" s="32" t="s">
        <v>73</v>
      </c>
      <c r="E19" s="32" t="s">
        <v>74</v>
      </c>
      <c r="F19" s="87">
        <v>41651</v>
      </c>
    </row>
    <row r="20" spans="1:6" x14ac:dyDescent="0.25">
      <c r="A20" s="31" t="s">
        <v>83</v>
      </c>
      <c r="B20" s="32">
        <v>100</v>
      </c>
      <c r="C20" s="32" t="s">
        <v>72</v>
      </c>
      <c r="D20" s="32" t="s">
        <v>73</v>
      </c>
      <c r="E20" s="32" t="s">
        <v>74</v>
      </c>
      <c r="F20" s="87">
        <v>41652</v>
      </c>
    </row>
    <row r="21" spans="1:6" ht="15.75" customHeight="1" x14ac:dyDescent="0.25">
      <c r="A21" s="33" t="s">
        <v>76</v>
      </c>
      <c r="B21" s="34">
        <v>159</v>
      </c>
      <c r="C21" s="34" t="s">
        <v>84</v>
      </c>
      <c r="D21" s="34" t="s">
        <v>78</v>
      </c>
      <c r="E21" s="34" t="s">
        <v>79</v>
      </c>
      <c r="F21" s="85">
        <v>41696</v>
      </c>
    </row>
    <row r="22" spans="1:6" ht="15.75" customHeight="1" x14ac:dyDescent="0.25"/>
    <row r="23" spans="1:6" ht="15.75" customHeight="1" x14ac:dyDescent="0.25">
      <c r="A23" s="65" t="s">
        <v>85</v>
      </c>
      <c r="B23" s="66"/>
      <c r="C23" s="67"/>
    </row>
    <row r="24" spans="1:6" ht="15.75" customHeight="1" x14ac:dyDescent="0.25">
      <c r="A24" s="65" t="s">
        <v>86</v>
      </c>
      <c r="B24" s="66"/>
      <c r="C24" s="67"/>
    </row>
    <row r="25" spans="1:6" ht="15.75" customHeight="1" x14ac:dyDescent="0.25">
      <c r="A25" s="65" t="s">
        <v>87</v>
      </c>
      <c r="B25" s="66"/>
      <c r="C25" s="67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F1"/>
    <mergeCell ref="A23:C23"/>
    <mergeCell ref="A24:C24"/>
    <mergeCell ref="A25:C25"/>
  </mergeCells>
  <pageMargins left="0.51180599999999998" right="0.51180599999999998" top="0.78749999999999998" bottom="0.78749999999999998" header="0" footer="0"/>
  <pageSetup paperSize="9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000"/>
  <sheetViews>
    <sheetView topLeftCell="C1" zoomScale="130" zoomScaleNormal="130" workbookViewId="0">
      <selection activeCell="N9" sqref="N9"/>
    </sheetView>
  </sheetViews>
  <sheetFormatPr defaultColWidth="14.42578125" defaultRowHeight="15" customHeight="1" x14ac:dyDescent="0.25"/>
  <cols>
    <col min="1" max="1" width="9" customWidth="1"/>
    <col min="2" max="2" width="26.42578125" customWidth="1"/>
    <col min="3" max="3" width="15.85546875" customWidth="1"/>
    <col min="4" max="4" width="12.42578125" customWidth="1"/>
    <col min="5" max="5" width="13" customWidth="1"/>
    <col min="6" max="6" width="14" customWidth="1"/>
    <col min="7" max="7" width="9.5703125" customWidth="1"/>
    <col min="8" max="8" width="21.7109375" customWidth="1"/>
    <col min="9" max="9" width="9" customWidth="1"/>
    <col min="10" max="10" width="20.42578125" bestFit="1" customWidth="1"/>
    <col min="11" max="11" width="29" bestFit="1" customWidth="1"/>
    <col min="12" max="12" width="11.85546875" bestFit="1" customWidth="1"/>
    <col min="13" max="13" width="10.7109375" bestFit="1" customWidth="1"/>
    <col min="14" max="14" width="29" bestFit="1" customWidth="1"/>
    <col min="15" max="15" width="16.140625" bestFit="1" customWidth="1"/>
    <col min="16" max="16" width="11.85546875" bestFit="1" customWidth="1"/>
    <col min="17" max="17" width="10.7109375" bestFit="1" customWidth="1"/>
    <col min="18" max="26" width="9" customWidth="1"/>
  </cols>
  <sheetData>
    <row r="2" spans="2:11" ht="21" x14ac:dyDescent="0.35">
      <c r="B2" s="68" t="s">
        <v>88</v>
      </c>
      <c r="C2" s="69"/>
      <c r="D2" s="69"/>
      <c r="E2" s="69"/>
      <c r="F2" s="69"/>
      <c r="G2" s="69"/>
      <c r="H2" s="70"/>
    </row>
    <row r="3" spans="2:11" ht="21" x14ac:dyDescent="0.35">
      <c r="B3" s="68" t="s">
        <v>89</v>
      </c>
      <c r="C3" s="69"/>
      <c r="D3" s="69"/>
      <c r="E3" s="69"/>
      <c r="F3" s="69"/>
      <c r="G3" s="69"/>
      <c r="H3" s="70"/>
    </row>
    <row r="4" spans="2:11" ht="18.75" x14ac:dyDescent="0.3">
      <c r="B4" s="35" t="s">
        <v>90</v>
      </c>
      <c r="C4" s="36">
        <v>75</v>
      </c>
      <c r="F4" s="37"/>
      <c r="G4" s="37"/>
      <c r="H4" s="37"/>
    </row>
    <row r="6" spans="2:11" ht="54.75" customHeight="1" x14ac:dyDescent="0.25">
      <c r="B6" s="38" t="s">
        <v>91</v>
      </c>
      <c r="C6" s="38" t="s">
        <v>92</v>
      </c>
      <c r="D6" s="38" t="s">
        <v>93</v>
      </c>
      <c r="E6" s="38" t="s">
        <v>94</v>
      </c>
      <c r="F6" s="38" t="s">
        <v>95</v>
      </c>
      <c r="G6" s="38" t="s">
        <v>96</v>
      </c>
      <c r="H6" s="38" t="s">
        <v>97</v>
      </c>
    </row>
    <row r="7" spans="2:11" x14ac:dyDescent="0.25">
      <c r="B7" s="39" t="s">
        <v>98</v>
      </c>
      <c r="C7" s="39" t="s">
        <v>99</v>
      </c>
      <c r="D7" s="40">
        <v>42005</v>
      </c>
      <c r="E7" s="40">
        <v>42062</v>
      </c>
      <c r="F7" s="41">
        <v>6</v>
      </c>
      <c r="G7" s="42">
        <f>NETWORKDAYS.INTL(D7,E7,1)</f>
        <v>42</v>
      </c>
      <c r="H7" s="43">
        <f>G7*F7*$C$4</f>
        <v>18900</v>
      </c>
    </row>
    <row r="8" spans="2:11" x14ac:dyDescent="0.25">
      <c r="B8" s="39" t="s">
        <v>100</v>
      </c>
      <c r="C8" s="39" t="s">
        <v>101</v>
      </c>
      <c r="D8" s="40">
        <v>42014</v>
      </c>
      <c r="E8" s="40">
        <v>42048</v>
      </c>
      <c r="F8" s="41">
        <v>6</v>
      </c>
      <c r="G8" s="42">
        <f t="shared" ref="G8:G17" si="0">NETWORKDAYS.INTL(D8,E8,1)</f>
        <v>25</v>
      </c>
      <c r="H8" s="43">
        <f t="shared" ref="H8:H17" si="1">G8*F8*$C$4</f>
        <v>11250</v>
      </c>
      <c r="J8" s="78" t="s">
        <v>129</v>
      </c>
      <c r="K8" t="s">
        <v>135</v>
      </c>
    </row>
    <row r="9" spans="2:11" x14ac:dyDescent="0.25">
      <c r="B9" s="39" t="s">
        <v>102</v>
      </c>
      <c r="C9" s="39" t="s">
        <v>99</v>
      </c>
      <c r="D9" s="40">
        <v>42066</v>
      </c>
      <c r="E9" s="40">
        <v>42104</v>
      </c>
      <c r="F9" s="41">
        <v>10</v>
      </c>
      <c r="G9" s="42">
        <f t="shared" si="0"/>
        <v>29</v>
      </c>
      <c r="H9" s="43">
        <f t="shared" si="1"/>
        <v>21750</v>
      </c>
      <c r="J9" s="79" t="s">
        <v>101</v>
      </c>
      <c r="K9" s="88">
        <v>28350</v>
      </c>
    </row>
    <row r="10" spans="2:11" x14ac:dyDescent="0.25">
      <c r="B10" s="39" t="s">
        <v>100</v>
      </c>
      <c r="C10" s="39" t="s">
        <v>101</v>
      </c>
      <c r="D10" s="40">
        <v>42083</v>
      </c>
      <c r="E10" s="40">
        <v>42109</v>
      </c>
      <c r="F10" s="41">
        <v>4</v>
      </c>
      <c r="G10" s="42">
        <f t="shared" si="0"/>
        <v>19</v>
      </c>
      <c r="H10" s="43">
        <f t="shared" si="1"/>
        <v>5700</v>
      </c>
      <c r="J10" s="83" t="s">
        <v>100</v>
      </c>
      <c r="K10" s="88">
        <v>22350</v>
      </c>
    </row>
    <row r="11" spans="2:11" x14ac:dyDescent="0.25">
      <c r="B11" s="39" t="s">
        <v>102</v>
      </c>
      <c r="C11" s="39" t="s">
        <v>101</v>
      </c>
      <c r="D11" s="40">
        <v>42126</v>
      </c>
      <c r="E11" s="40">
        <v>42154</v>
      </c>
      <c r="F11" s="41">
        <v>4</v>
      </c>
      <c r="G11" s="42">
        <f t="shared" si="0"/>
        <v>20</v>
      </c>
      <c r="H11" s="43">
        <f t="shared" si="1"/>
        <v>6000</v>
      </c>
      <c r="J11" s="83" t="s">
        <v>102</v>
      </c>
      <c r="K11" s="88">
        <v>6000</v>
      </c>
    </row>
    <row r="12" spans="2:11" x14ac:dyDescent="0.25">
      <c r="B12" s="39" t="s">
        <v>98</v>
      </c>
      <c r="C12" s="39" t="s">
        <v>99</v>
      </c>
      <c r="D12" s="40">
        <v>42129</v>
      </c>
      <c r="E12" s="40">
        <v>42142</v>
      </c>
      <c r="F12" s="41">
        <v>6</v>
      </c>
      <c r="G12" s="42">
        <f t="shared" si="0"/>
        <v>10</v>
      </c>
      <c r="H12" s="43">
        <f t="shared" si="1"/>
        <v>4500</v>
      </c>
      <c r="J12" s="79" t="s">
        <v>130</v>
      </c>
      <c r="K12" s="88">
        <v>28350</v>
      </c>
    </row>
    <row r="13" spans="2:11" x14ac:dyDescent="0.25">
      <c r="B13" s="39" t="s">
        <v>98</v>
      </c>
      <c r="C13" s="39" t="s">
        <v>99</v>
      </c>
      <c r="D13" s="40">
        <v>42156</v>
      </c>
      <c r="E13" s="40">
        <v>42175</v>
      </c>
      <c r="F13" s="41">
        <v>8</v>
      </c>
      <c r="G13" s="42">
        <f t="shared" si="0"/>
        <v>15</v>
      </c>
      <c r="H13" s="43">
        <f t="shared" si="1"/>
        <v>9000</v>
      </c>
    </row>
    <row r="14" spans="2:11" x14ac:dyDescent="0.25">
      <c r="B14" s="39" t="s">
        <v>102</v>
      </c>
      <c r="C14" s="39" t="s">
        <v>99</v>
      </c>
      <c r="D14" s="40">
        <v>42165</v>
      </c>
      <c r="E14" s="40">
        <v>42190</v>
      </c>
      <c r="F14" s="41">
        <v>8</v>
      </c>
      <c r="G14" s="42">
        <f t="shared" si="0"/>
        <v>18</v>
      </c>
      <c r="H14" s="43">
        <f t="shared" si="1"/>
        <v>10800</v>
      </c>
    </row>
    <row r="15" spans="2:11" x14ac:dyDescent="0.25">
      <c r="B15" s="39" t="s">
        <v>100</v>
      </c>
      <c r="C15" s="39" t="s">
        <v>101</v>
      </c>
      <c r="D15" s="40">
        <v>42166</v>
      </c>
      <c r="E15" s="40">
        <v>42182</v>
      </c>
      <c r="F15" s="41">
        <v>6</v>
      </c>
      <c r="G15" s="42">
        <f t="shared" si="0"/>
        <v>12</v>
      </c>
      <c r="H15" s="43">
        <f t="shared" si="1"/>
        <v>5400</v>
      </c>
    </row>
    <row r="16" spans="2:11" x14ac:dyDescent="0.25">
      <c r="B16" s="39" t="s">
        <v>102</v>
      </c>
      <c r="C16" s="39" t="s">
        <v>99</v>
      </c>
      <c r="D16" s="40">
        <v>42195</v>
      </c>
      <c r="E16" s="40">
        <v>42214</v>
      </c>
      <c r="F16" s="41">
        <v>6</v>
      </c>
      <c r="G16" s="42">
        <f t="shared" si="0"/>
        <v>14</v>
      </c>
      <c r="H16" s="43">
        <f t="shared" si="1"/>
        <v>6300</v>
      </c>
    </row>
    <row r="17" spans="2:8" x14ac:dyDescent="0.25">
      <c r="B17" s="39" t="s">
        <v>98</v>
      </c>
      <c r="C17" s="39" t="s">
        <v>99</v>
      </c>
      <c r="D17" s="40">
        <v>42197</v>
      </c>
      <c r="E17" s="40">
        <v>42216</v>
      </c>
      <c r="F17" s="41">
        <v>8</v>
      </c>
      <c r="G17" s="42">
        <f t="shared" si="0"/>
        <v>15</v>
      </c>
      <c r="H17" s="43">
        <f t="shared" si="1"/>
        <v>9000</v>
      </c>
    </row>
    <row r="19" spans="2:8" x14ac:dyDescent="0.25">
      <c r="B19" s="11" t="s">
        <v>103</v>
      </c>
    </row>
    <row r="21" spans="2:8" ht="15.75" customHeight="1" x14ac:dyDescent="0.25">
      <c r="B21" s="2" t="s">
        <v>104</v>
      </c>
    </row>
    <row r="22" spans="2:8" ht="15.75" customHeight="1" x14ac:dyDescent="0.25">
      <c r="B22" s="2" t="s">
        <v>105</v>
      </c>
    </row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H2"/>
    <mergeCell ref="B3:H3"/>
  </mergeCells>
  <pageMargins left="0.51180599999999998" right="0.51180599999999998" top="0.78749999999999998" bottom="0.78749999999999998" header="0" footer="0"/>
  <pageSetup paperSize="9" orientation="portrait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zoomScale="130" zoomScaleNormal="130" workbookViewId="0">
      <selection activeCell="D26" sqref="D26"/>
    </sheetView>
  </sheetViews>
  <sheetFormatPr defaultColWidth="14.42578125" defaultRowHeight="15" customHeight="1" x14ac:dyDescent="0.25"/>
  <cols>
    <col min="1" max="6" width="15.7109375" customWidth="1"/>
    <col min="7" max="26" width="9" customWidth="1"/>
  </cols>
  <sheetData>
    <row r="1" spans="1:6" ht="26.25" x14ac:dyDescent="0.4">
      <c r="A1" s="73" t="s">
        <v>106</v>
      </c>
      <c r="B1" s="74"/>
      <c r="C1" s="74"/>
      <c r="D1" s="74"/>
      <c r="E1" s="74"/>
      <c r="F1" s="75"/>
    </row>
    <row r="2" spans="1:6" x14ac:dyDescent="0.25">
      <c r="A2" s="44" t="s">
        <v>107</v>
      </c>
      <c r="B2" s="44" t="s">
        <v>108</v>
      </c>
      <c r="C2" s="44" t="s">
        <v>109</v>
      </c>
      <c r="D2" s="45" t="s">
        <v>110</v>
      </c>
      <c r="E2" s="46" t="s">
        <v>111</v>
      </c>
      <c r="F2" s="46" t="s">
        <v>112</v>
      </c>
    </row>
    <row r="3" spans="1:6" x14ac:dyDescent="0.25">
      <c r="A3" s="47" t="s">
        <v>113</v>
      </c>
      <c r="B3" s="47" t="s">
        <v>114</v>
      </c>
      <c r="C3" s="47" t="s">
        <v>115</v>
      </c>
      <c r="D3" s="48">
        <v>56</v>
      </c>
      <c r="E3" s="49">
        <v>26.9</v>
      </c>
      <c r="F3" s="49">
        <f>D3*E3</f>
        <v>1506.3999999999999</v>
      </c>
    </row>
    <row r="4" spans="1:6" x14ac:dyDescent="0.25">
      <c r="A4" s="47" t="s">
        <v>113</v>
      </c>
      <c r="B4" s="47" t="s">
        <v>114</v>
      </c>
      <c r="C4" s="47" t="s">
        <v>116</v>
      </c>
      <c r="D4" s="48">
        <v>134</v>
      </c>
      <c r="E4" s="49">
        <v>34.9</v>
      </c>
      <c r="F4" s="49">
        <f t="shared" ref="F4:F16" si="0">D4*E4</f>
        <v>4676.5999999999995</v>
      </c>
    </row>
    <row r="5" spans="1:6" x14ac:dyDescent="0.25">
      <c r="A5" s="47" t="s">
        <v>117</v>
      </c>
      <c r="B5" s="47" t="s">
        <v>114</v>
      </c>
      <c r="C5" s="47" t="s">
        <v>115</v>
      </c>
      <c r="D5" s="48">
        <v>23</v>
      </c>
      <c r="E5" s="49">
        <v>26.9</v>
      </c>
      <c r="F5" s="49">
        <f t="shared" si="0"/>
        <v>618.69999999999993</v>
      </c>
    </row>
    <row r="6" spans="1:6" x14ac:dyDescent="0.25">
      <c r="A6" s="47" t="s">
        <v>113</v>
      </c>
      <c r="B6" s="47" t="s">
        <v>114</v>
      </c>
      <c r="C6" s="47" t="s">
        <v>118</v>
      </c>
      <c r="D6" s="48">
        <v>12</v>
      </c>
      <c r="E6" s="49">
        <v>84.9</v>
      </c>
      <c r="F6" s="49">
        <f t="shared" si="0"/>
        <v>1018.8000000000001</v>
      </c>
    </row>
    <row r="7" spans="1:6" x14ac:dyDescent="0.25">
      <c r="A7" s="47" t="s">
        <v>117</v>
      </c>
      <c r="B7" s="47" t="s">
        <v>114</v>
      </c>
      <c r="C7" s="47" t="s">
        <v>118</v>
      </c>
      <c r="D7" s="48">
        <v>45</v>
      </c>
      <c r="E7" s="49">
        <v>85.9</v>
      </c>
      <c r="F7" s="49">
        <f t="shared" si="0"/>
        <v>3865.5000000000005</v>
      </c>
    </row>
    <row r="8" spans="1:6" x14ac:dyDescent="0.25">
      <c r="A8" s="47" t="s">
        <v>113</v>
      </c>
      <c r="B8" s="47" t="s">
        <v>119</v>
      </c>
      <c r="C8" s="47" t="s">
        <v>115</v>
      </c>
      <c r="D8" s="48">
        <v>56</v>
      </c>
      <c r="E8" s="49">
        <v>28.3</v>
      </c>
      <c r="F8" s="49">
        <f t="shared" si="0"/>
        <v>1584.8</v>
      </c>
    </row>
    <row r="9" spans="1:6" x14ac:dyDescent="0.25">
      <c r="A9" s="47" t="s">
        <v>117</v>
      </c>
      <c r="B9" s="47" t="s">
        <v>119</v>
      </c>
      <c r="C9" s="47" t="s">
        <v>115</v>
      </c>
      <c r="D9" s="48">
        <v>7</v>
      </c>
      <c r="E9" s="49">
        <v>28.3</v>
      </c>
      <c r="F9" s="49">
        <f t="shared" si="0"/>
        <v>198.1</v>
      </c>
    </row>
    <row r="10" spans="1:6" x14ac:dyDescent="0.25">
      <c r="A10" s="47" t="s">
        <v>113</v>
      </c>
      <c r="B10" s="47" t="s">
        <v>119</v>
      </c>
      <c r="C10" s="47" t="s">
        <v>116</v>
      </c>
      <c r="D10" s="48">
        <v>22</v>
      </c>
      <c r="E10" s="49">
        <v>29.9</v>
      </c>
      <c r="F10" s="49">
        <f t="shared" si="0"/>
        <v>657.8</v>
      </c>
    </row>
    <row r="11" spans="1:6" x14ac:dyDescent="0.25">
      <c r="A11" s="47" t="s">
        <v>113</v>
      </c>
      <c r="B11" s="47" t="s">
        <v>119</v>
      </c>
      <c r="C11" s="47" t="s">
        <v>118</v>
      </c>
      <c r="D11" s="48">
        <v>14</v>
      </c>
      <c r="E11" s="49">
        <v>90</v>
      </c>
      <c r="F11" s="49">
        <f t="shared" si="0"/>
        <v>1260</v>
      </c>
    </row>
    <row r="12" spans="1:6" x14ac:dyDescent="0.25">
      <c r="A12" s="47" t="s">
        <v>117</v>
      </c>
      <c r="B12" s="47" t="s">
        <v>119</v>
      </c>
      <c r="C12" s="47" t="s">
        <v>116</v>
      </c>
      <c r="D12" s="48">
        <v>3</v>
      </c>
      <c r="E12" s="49">
        <v>35.9</v>
      </c>
      <c r="F12" s="49">
        <f t="shared" si="0"/>
        <v>107.69999999999999</v>
      </c>
    </row>
    <row r="13" spans="1:6" x14ac:dyDescent="0.25">
      <c r="A13" s="47" t="s">
        <v>117</v>
      </c>
      <c r="B13" s="47" t="s">
        <v>120</v>
      </c>
      <c r="C13" s="47" t="s">
        <v>115</v>
      </c>
      <c r="D13" s="48">
        <v>21</v>
      </c>
      <c r="E13" s="49">
        <v>30.1</v>
      </c>
      <c r="F13" s="49">
        <f t="shared" si="0"/>
        <v>632.1</v>
      </c>
    </row>
    <row r="14" spans="1:6" x14ac:dyDescent="0.25">
      <c r="A14" s="47" t="s">
        <v>113</v>
      </c>
      <c r="B14" s="47" t="s">
        <v>120</v>
      </c>
      <c r="C14" s="47" t="s">
        <v>115</v>
      </c>
      <c r="D14" s="48">
        <v>18</v>
      </c>
      <c r="E14" s="49">
        <v>30.1</v>
      </c>
      <c r="F14" s="49">
        <f t="shared" si="0"/>
        <v>541.80000000000007</v>
      </c>
    </row>
    <row r="15" spans="1:6" x14ac:dyDescent="0.25">
      <c r="A15" s="47" t="s">
        <v>113</v>
      </c>
      <c r="B15" s="47" t="s">
        <v>120</v>
      </c>
      <c r="C15" s="47" t="s">
        <v>116</v>
      </c>
      <c r="D15" s="48">
        <v>33</v>
      </c>
      <c r="E15" s="49">
        <v>24.9</v>
      </c>
      <c r="F15" s="49">
        <f t="shared" si="0"/>
        <v>821.69999999999993</v>
      </c>
    </row>
    <row r="16" spans="1:6" x14ac:dyDescent="0.25">
      <c r="A16" s="47" t="s">
        <v>117</v>
      </c>
      <c r="B16" s="47" t="s">
        <v>120</v>
      </c>
      <c r="C16" s="47" t="s">
        <v>118</v>
      </c>
      <c r="D16" s="48">
        <v>22</v>
      </c>
      <c r="E16" s="49">
        <v>83.1</v>
      </c>
      <c r="F16" s="49">
        <f t="shared" si="0"/>
        <v>1828.1999999999998</v>
      </c>
    </row>
    <row r="17" spans="1:6" x14ac:dyDescent="0.25">
      <c r="D17" s="50"/>
      <c r="E17" s="51"/>
      <c r="F17" s="51"/>
    </row>
    <row r="18" spans="1:6" ht="21" x14ac:dyDescent="0.35">
      <c r="A18" s="76" t="s">
        <v>121</v>
      </c>
      <c r="B18" s="74"/>
      <c r="C18" s="74"/>
      <c r="D18" s="75"/>
      <c r="F18" s="51"/>
    </row>
    <row r="19" spans="1:6" x14ac:dyDescent="0.25">
      <c r="A19" s="77" t="s">
        <v>122</v>
      </c>
      <c r="B19" s="59"/>
      <c r="C19" s="72"/>
      <c r="D19" s="89">
        <f>SUM(D3:D16)</f>
        <v>466</v>
      </c>
      <c r="E19" s="51"/>
      <c r="F19" s="51"/>
    </row>
    <row r="20" spans="1:6" x14ac:dyDescent="0.25">
      <c r="A20" s="71" t="s">
        <v>123</v>
      </c>
      <c r="B20" s="59"/>
      <c r="C20" s="72"/>
      <c r="D20" s="90">
        <f>SUM(F3:F16)</f>
        <v>19318.2</v>
      </c>
      <c r="E20" s="51"/>
    </row>
    <row r="21" spans="1:6" ht="15.75" customHeight="1" x14ac:dyDescent="0.25">
      <c r="A21" s="71" t="s">
        <v>124</v>
      </c>
      <c r="B21" s="59"/>
      <c r="C21" s="72"/>
      <c r="D21" s="90">
        <f>SUMIF(A3:A16,"Constru Bem",F3:F16)</f>
        <v>12067.899999999998</v>
      </c>
      <c r="E21" s="51"/>
    </row>
    <row r="22" spans="1:6" ht="15.75" customHeight="1" x14ac:dyDescent="0.25">
      <c r="A22" s="71" t="s">
        <v>125</v>
      </c>
      <c r="B22" s="59"/>
      <c r="C22" s="72"/>
      <c r="D22" s="90">
        <f>SUMIF(A3:A16,"Material B",F3:F16)</f>
        <v>7250.3000000000011</v>
      </c>
      <c r="E22" s="51"/>
    </row>
    <row r="23" spans="1:6" ht="15.75" customHeight="1" x14ac:dyDescent="0.25">
      <c r="A23" s="71" t="s">
        <v>126</v>
      </c>
      <c r="B23" s="59"/>
      <c r="C23" s="72"/>
      <c r="D23" s="90">
        <f>SUMIF(B3:B16,"janeiro",F3:F16)</f>
        <v>11686</v>
      </c>
      <c r="E23" s="51"/>
    </row>
    <row r="24" spans="1:6" ht="15.75" customHeight="1" x14ac:dyDescent="0.25">
      <c r="A24" s="71" t="s">
        <v>127</v>
      </c>
      <c r="B24" s="59"/>
      <c r="C24" s="72"/>
      <c r="D24" s="90">
        <f>SUMIF(B3:B16,"fevereiro",F3:F16)</f>
        <v>3808.3999999999996</v>
      </c>
      <c r="E24" s="51"/>
    </row>
    <row r="25" spans="1:6" ht="15.75" customHeight="1" x14ac:dyDescent="0.25">
      <c r="A25" s="71" t="s">
        <v>128</v>
      </c>
      <c r="B25" s="59"/>
      <c r="C25" s="72"/>
      <c r="D25" s="90">
        <f>SUMIF(B3:B16,"março",F3:F16)</f>
        <v>3823.7999999999997</v>
      </c>
      <c r="E25" s="51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24:C24"/>
    <mergeCell ref="A25:C25"/>
    <mergeCell ref="A1:F1"/>
    <mergeCell ref="A18:D18"/>
    <mergeCell ref="A19:C19"/>
    <mergeCell ref="A20:C20"/>
    <mergeCell ref="A21:C21"/>
    <mergeCell ref="A22:C22"/>
    <mergeCell ref="A23:C23"/>
  </mergeCells>
  <pageMargins left="0.51180599999999998" right="0.511805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 1</vt:lpstr>
      <vt:lpstr>Exercício 2</vt:lpstr>
      <vt:lpstr>Exercício 3</vt:lpstr>
      <vt:lpstr>Exercício 4</vt:lpstr>
      <vt:lpstr>Exercício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A. Moraes</dc:creator>
  <cp:lastModifiedBy>Instrutor</cp:lastModifiedBy>
  <dcterms:created xsi:type="dcterms:W3CDTF">2012-04-11T19:15:00Z</dcterms:created>
  <dcterms:modified xsi:type="dcterms:W3CDTF">2023-08-19T14:44:31Z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308C695A246D49F6BD36811841473491</vt:lpwstr>
  </property>
  <property fmtid="{D5CDD505-2E9C-101B-9397-08002B2CF9AE}" pid="3" name="KSOProductBuildVer">
    <vt:lpwstr>1046-11.2.0.11380</vt:lpwstr>
  </property>
</Properties>
</file>