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Balance Sheet" sheetId="1" state="visible" r:id="rId2"/>
    <sheet name="Income" sheetId="2" state="visible" r:id="rId3"/>
    <sheet name="Dividend Sheet" sheetId="3" state="visible" r:id="rId4"/>
    <sheet name="WACC - 1" sheetId="4" state="visible" r:id="rId5"/>
    <sheet name="RROE - Gordon method" sheetId="5" state="visible" r:id="rId6"/>
    <sheet name="COD - Gordon Method" sheetId="6" state="visible" r:id="rId7"/>
    <sheet name="Marginal Tax Rate - Gordon Met." sheetId="7" state="visible" r:id="rId8"/>
    <sheet name="WACC - Gordon Method" sheetId="8" state="visible" r:id="rId9"/>
    <sheet name="Risk Free Return" sheetId="9" state="visible" r:id="rId10"/>
    <sheet name="Expected Return Market-TATA Mot" sheetId="10" state="visible" r:id="rId11"/>
    <sheet name="WACC - CAPM" sheetId="11" state="visible" r:id="rId12"/>
    <sheet name="DCF" sheetId="12" state="visible" r:id="rId13"/>
  </sheets>
  <definedNames>
    <definedName function="false" hidden="true" localSheetId="2" name="_xlnm._FilterDatabase" vbProcedure="false">'Dividend Sheet'!$D$1:$E$24</definedName>
    <definedName function="false" hidden="false" localSheetId="0" name="ExternalData_1" vbProcedure="false">'Balance Sheet'!$A$1:$G$55</definedName>
    <definedName function="false" hidden="false" localSheetId="1" name="ExternalData_1" vbProcedure="false">Income!$A$1:$G$39</definedName>
    <definedName function="false" hidden="false" localSheetId="2" name="ExternalData_1" vbProcedure="false">'Dividend Sheet'!$A$1:$B$22</definedName>
    <definedName function="false" hidden="false" localSheetId="8" name="ExternalData_1" vbProcedure="false">'risk free return'!#ref!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<sst xmlns="http://schemas.openxmlformats.org/spreadsheetml/2006/main" count="601" uniqueCount="497">
  <si>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</si>
  <si>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</si>
  <si>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</si>
  <si>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</si>
  <si>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</si>
  <si>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</si>
  <si>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</si>
  <si>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Balance Sheet of Tata Motors (in Rs. Cr.)</t>
  </si>
  <si>
    <t xml:space="preserve">Mar 20</t>
  </si>
  <si>
    <t xml:space="preserve">Mar 19</t>
  </si>
  <si>
    <t xml:space="preserve">Mar 18</t>
  </si>
  <si>
    <t xml:space="preserve">Mar 17</t>
  </si>
  <si>
    <t xml:space="preserve">Mar 16</t>
  </si>
  <si>
    <t xml:space="preserve">12 mths</t>
  </si>
  <si>
    <t xml:space="preserve">EQUITIES AND LIABILITIES</t>
  </si>
  <si>
    <t xml:space="preserve">SHAREHOLDER'S FUNDS</t>
  </si>
  <si>
    <t xml:space="preserve">Equity Share Capital</t>
  </si>
  <si>
    <t xml:space="preserve">719.54</t>
  </si>
  <si>
    <t xml:space="preserve">679.22</t>
  </si>
  <si>
    <t xml:space="preserve">679.18</t>
  </si>
  <si>
    <t xml:space="preserve">Total Share Capital</t>
  </si>
  <si>
    <t xml:space="preserve">Reserves and Surplus</t>
  </si>
  <si>
    <t xml:space="preserve">61,491.49</t>
  </si>
  <si>
    <t xml:space="preserve">59,500.34</t>
  </si>
  <si>
    <t xml:space="preserve">94,748.69</t>
  </si>
  <si>
    <t xml:space="preserve">57,382.67</t>
  </si>
  <si>
    <t xml:space="preserve">78,273.23</t>
  </si>
  <si>
    <t xml:space="preserve">Total Reserves and Surplus</t>
  </si>
  <si>
    <t xml:space="preserve">Total Shareholders Funds</t>
  </si>
  <si>
    <t xml:space="preserve">63,078.53</t>
  </si>
  <si>
    <t xml:space="preserve">60,179.56</t>
  </si>
  <si>
    <t xml:space="preserve">95,427.91</t>
  </si>
  <si>
    <t xml:space="preserve">58,061.89</t>
  </si>
  <si>
    <t xml:space="preserve">78,952.41</t>
  </si>
  <si>
    <t xml:space="preserve">Minority Interest</t>
  </si>
  <si>
    <t xml:space="preserve">813.56</t>
  </si>
  <si>
    <t xml:space="preserve">523.06</t>
  </si>
  <si>
    <t xml:space="preserve">525.06</t>
  </si>
  <si>
    <t xml:space="preserve">453.17</t>
  </si>
  <si>
    <t xml:space="preserve">432.84</t>
  </si>
  <si>
    <t xml:space="preserve">NON-CURRENT LIABILITIES</t>
  </si>
  <si>
    <t xml:space="preserve">Long Term Borrowings</t>
  </si>
  <si>
    <t xml:space="preserve">83,315.62</t>
  </si>
  <si>
    <t xml:space="preserve">70,817.50</t>
  </si>
  <si>
    <t xml:space="preserve">61,199.50</t>
  </si>
  <si>
    <t xml:space="preserve">60,629.18</t>
  </si>
  <si>
    <t xml:space="preserve">50,510.39</t>
  </si>
  <si>
    <t xml:space="preserve">Deferred Tax Liabilities [Net]</t>
  </si>
  <si>
    <t xml:space="preserve">1,941.87</t>
  </si>
  <si>
    <t xml:space="preserve">1,491.04</t>
  </si>
  <si>
    <t xml:space="preserve">6,125.80</t>
  </si>
  <si>
    <t xml:space="preserve">1,174.00</t>
  </si>
  <si>
    <t xml:space="preserve">4,474.78</t>
  </si>
  <si>
    <t xml:space="preserve">Other Long Term Liabilities</t>
  </si>
  <si>
    <t xml:space="preserve">17,780.94</t>
  </si>
  <si>
    <t xml:space="preserve">16,871.09</t>
  </si>
  <si>
    <t xml:space="preserve">13,904.33</t>
  </si>
  <si>
    <t xml:space="preserve">28,802.14</t>
  </si>
  <si>
    <t xml:space="preserve">17,830.29</t>
  </si>
  <si>
    <t xml:space="preserve">Long Term Provisions</t>
  </si>
  <si>
    <t xml:space="preserve">14,736.69</t>
  </si>
  <si>
    <t xml:space="preserve">11,854.85</t>
  </si>
  <si>
    <t xml:space="preserve">10,948.44</t>
  </si>
  <si>
    <t xml:space="preserve">9,004.46</t>
  </si>
  <si>
    <t xml:space="preserve">7,891.01</t>
  </si>
  <si>
    <t xml:space="preserve">Total Non-Current Liabilities</t>
  </si>
  <si>
    <t xml:space="preserve">117,775.12</t>
  </si>
  <si>
    <t xml:space="preserve">101,034.48</t>
  </si>
  <si>
    <t xml:space="preserve">92,178.07</t>
  </si>
  <si>
    <t xml:space="preserve">99,609.78</t>
  </si>
  <si>
    <t xml:space="preserve">80,706.47</t>
  </si>
  <si>
    <t xml:space="preserve">CURRENT LIABILITIES</t>
  </si>
  <si>
    <t xml:space="preserve">Short Term Borrowings</t>
  </si>
  <si>
    <t xml:space="preserve">16,362.53</t>
  </si>
  <si>
    <t xml:space="preserve">20,150.26</t>
  </si>
  <si>
    <t xml:space="preserve">16,794.85</t>
  </si>
  <si>
    <t xml:space="preserve">13,859.94</t>
  </si>
  <si>
    <t xml:space="preserve">11,450.78</t>
  </si>
  <si>
    <t xml:space="preserve">Trade Payables</t>
  </si>
  <si>
    <t xml:space="preserve">63,626.88</t>
  </si>
  <si>
    <t xml:space="preserve">68,513.53</t>
  </si>
  <si>
    <t xml:space="preserve">76,939.83</t>
  </si>
  <si>
    <t xml:space="preserve">62,532.57</t>
  </si>
  <si>
    <t xml:space="preserve">57,580.46</t>
  </si>
  <si>
    <t xml:space="preserve">Other Current Liabilities</t>
  </si>
  <si>
    <t xml:space="preserve">50,135.60</t>
  </si>
  <si>
    <t xml:space="preserve">46,596.89</t>
  </si>
  <si>
    <t xml:space="preserve">41,531.29</t>
  </si>
  <si>
    <t xml:space="preserve">33,429.25</t>
  </si>
  <si>
    <t xml:space="preserve">32,173.68</t>
  </si>
  <si>
    <t xml:space="preserve">Short Term Provisions</t>
  </si>
  <si>
    <t xml:space="preserve">10,329.04</t>
  </si>
  <si>
    <t xml:space="preserve">10,196.75</t>
  </si>
  <si>
    <t xml:space="preserve">7,953.50</t>
  </si>
  <si>
    <t xml:space="preserve">5,807.76</t>
  </si>
  <si>
    <t xml:space="preserve">5,844.51</t>
  </si>
  <si>
    <t xml:space="preserve">Total Current Liabilities</t>
  </si>
  <si>
    <t xml:space="preserve">140,454.05</t>
  </si>
  <si>
    <t xml:space="preserve">145,457.43</t>
  </si>
  <si>
    <t xml:space="preserve">143,219.47</t>
  </si>
  <si>
    <t xml:space="preserve">115,629.52</t>
  </si>
  <si>
    <t xml:space="preserve">107,049.43</t>
  </si>
  <si>
    <t xml:space="preserve">Total Capital And Liabilities</t>
  </si>
  <si>
    <t xml:space="preserve">322,121.26</t>
  </si>
  <si>
    <t xml:space="preserve">307,194.53</t>
  </si>
  <si>
    <t xml:space="preserve">331,350.51</t>
  </si>
  <si>
    <t xml:space="preserve">273,754.36</t>
  </si>
  <si>
    <t xml:space="preserve">267,141.15</t>
  </si>
  <si>
    <t xml:space="preserve">ASSETS</t>
  </si>
  <si>
    <t xml:space="preserve">NON-CURRENT ASSETS</t>
  </si>
  <si>
    <t xml:space="preserve">Tangible Assets</t>
  </si>
  <si>
    <t xml:space="preserve">84,158.17</t>
  </si>
  <si>
    <t xml:space="preserve">72,619.86</t>
  </si>
  <si>
    <t xml:space="preserve">73,867.84</t>
  </si>
  <si>
    <t xml:space="preserve">59,594.56</t>
  </si>
  <si>
    <t xml:space="preserve">64,927.07</t>
  </si>
  <si>
    <t xml:space="preserve">Intangible Assets</t>
  </si>
  <si>
    <t xml:space="preserve">42,171.91</t>
  </si>
  <si>
    <t xml:space="preserve">37,866.74</t>
  </si>
  <si>
    <t xml:space="preserve">47,429.57</t>
  </si>
  <si>
    <t xml:space="preserve">35,676.20</t>
  </si>
  <si>
    <t xml:space="preserve">41,544.89</t>
  </si>
  <si>
    <t xml:space="preserve">Capital Work-In-Progress</t>
  </si>
  <si>
    <t xml:space="preserve">8,599.56</t>
  </si>
  <si>
    <t xml:space="preserve">8,538.17</t>
  </si>
  <si>
    <t xml:space="preserve">16,142.94</t>
  </si>
  <si>
    <t xml:space="preserve">10,186.83</t>
  </si>
  <si>
    <t xml:space="preserve">6,550.97</t>
  </si>
  <si>
    <t xml:space="preserve">Fixed Assets</t>
  </si>
  <si>
    <t xml:space="preserve">161,952.37</t>
  </si>
  <si>
    <t xml:space="preserve">142,370.44</t>
  </si>
  <si>
    <t xml:space="preserve">161,330.91</t>
  </si>
  <si>
    <t xml:space="preserve">128,969.60</t>
  </si>
  <si>
    <t xml:space="preserve">132,390.90</t>
  </si>
  <si>
    <t xml:space="preserve">Non-Current Investments</t>
  </si>
  <si>
    <t xml:space="preserve">5,446.94</t>
  </si>
  <si>
    <t xml:space="preserve">6,240.89</t>
  </si>
  <si>
    <t xml:space="preserve">5,651.65</t>
  </si>
  <si>
    <t xml:space="preserve">5,296.77</t>
  </si>
  <si>
    <t xml:space="preserve">4,533.98</t>
  </si>
  <si>
    <t xml:space="preserve">Deferred Tax Assets [Net]</t>
  </si>
  <si>
    <t xml:space="preserve">5,457.90</t>
  </si>
  <si>
    <t xml:space="preserve">5,151.11</t>
  </si>
  <si>
    <t xml:space="preserve">4,158.70</t>
  </si>
  <si>
    <t xml:space="preserve">4,457.34</t>
  </si>
  <si>
    <t xml:space="preserve">3,957.03</t>
  </si>
  <si>
    <t xml:space="preserve">Long Term Loans And Advances</t>
  </si>
  <si>
    <t xml:space="preserve">782.78</t>
  </si>
  <si>
    <t xml:space="preserve">407.42</t>
  </si>
  <si>
    <t xml:space="preserve">495.41</t>
  </si>
  <si>
    <t xml:space="preserve">753.66</t>
  </si>
  <si>
    <t xml:space="preserve">503.88</t>
  </si>
  <si>
    <t xml:space="preserve">Other Non-Current Assets</t>
  </si>
  <si>
    <t xml:space="preserve">28,116.96</t>
  </si>
  <si>
    <t xml:space="preserve">28,845.64</t>
  </si>
  <si>
    <t xml:space="preserve">23,624.55</t>
  </si>
  <si>
    <t xml:space="preserve">17,483.92</t>
  </si>
  <si>
    <t xml:space="preserve">15,071.89</t>
  </si>
  <si>
    <t xml:space="preserve">Total Non-Current Assets</t>
  </si>
  <si>
    <t xml:space="preserve">202,534.01</t>
  </si>
  <si>
    <t xml:space="preserve">183,763.37</t>
  </si>
  <si>
    <t xml:space="preserve">195,377.67</t>
  </si>
  <si>
    <t xml:space="preserve">157,634.61</t>
  </si>
  <si>
    <t xml:space="preserve">157,217.48</t>
  </si>
  <si>
    <t xml:space="preserve">CURRENT ASSETS</t>
  </si>
  <si>
    <t xml:space="preserve">Current Investments</t>
  </si>
  <si>
    <t xml:space="preserve">10,861.54</t>
  </si>
  <si>
    <t xml:space="preserve">9,529.83</t>
  </si>
  <si>
    <t xml:space="preserve">15,161.10</t>
  </si>
  <si>
    <t xml:space="preserve">15,041.15</t>
  </si>
  <si>
    <t xml:space="preserve">19,233.04</t>
  </si>
  <si>
    <t xml:space="preserve">Inventories</t>
  </si>
  <si>
    <t xml:space="preserve">37,456.88</t>
  </si>
  <si>
    <t xml:space="preserve">39,013.73</t>
  </si>
  <si>
    <t xml:space="preserve">42,137.63</t>
  </si>
  <si>
    <t xml:space="preserve">35,085.31</t>
  </si>
  <si>
    <t xml:space="preserve">32,655.73</t>
  </si>
  <si>
    <t xml:space="preserve">Trade Receivables</t>
  </si>
  <si>
    <t xml:space="preserve">11,172.69</t>
  </si>
  <si>
    <t xml:space="preserve">18,996.17</t>
  </si>
  <si>
    <t xml:space="preserve">19,893.30</t>
  </si>
  <si>
    <t xml:space="preserve">14,075.55</t>
  </si>
  <si>
    <t xml:space="preserve">13,570.91</t>
  </si>
  <si>
    <t xml:space="preserve">Cash And Cash Equivalents</t>
  </si>
  <si>
    <t xml:space="preserve">33,726.97</t>
  </si>
  <si>
    <t xml:space="preserve">32,648.82</t>
  </si>
  <si>
    <t xml:space="preserve">34,613.91</t>
  </si>
  <si>
    <t xml:space="preserve">36,077.88</t>
  </si>
  <si>
    <t xml:space="preserve">30,460.40</t>
  </si>
  <si>
    <t xml:space="preserve">Short Term Loans And Advances</t>
  </si>
  <si>
    <t xml:space="preserve">935.25</t>
  </si>
  <si>
    <t xml:space="preserve">1,268.70</t>
  </si>
  <si>
    <t xml:space="preserve">2,279.66</t>
  </si>
  <si>
    <t xml:space="preserve">710.45</t>
  </si>
  <si>
    <t xml:space="preserve">1,117.10</t>
  </si>
  <si>
    <t xml:space="preserve">OtherCurrentAssets</t>
  </si>
  <si>
    <t xml:space="preserve">25,433.92</t>
  </si>
  <si>
    <t xml:space="preserve">21,973.91</t>
  </si>
  <si>
    <t xml:space="preserve">21,887.24</t>
  </si>
  <si>
    <t xml:space="preserve">15,129.41</t>
  </si>
  <si>
    <t xml:space="preserve">12,886.49</t>
  </si>
  <si>
    <t xml:space="preserve">Total Current Assets</t>
  </si>
  <si>
    <t xml:space="preserve">119,587.25</t>
  </si>
  <si>
    <t xml:space="preserve">123,431.16</t>
  </si>
  <si>
    <t xml:space="preserve">135,972.84</t>
  </si>
  <si>
    <t xml:space="preserve">116,119.75</t>
  </si>
  <si>
    <t xml:space="preserve">109,923.67</t>
  </si>
  <si>
    <t xml:space="preserve">Total Assets</t>
  </si>
  <si>
    <t xml:space="preserve">OTHER ADDITIONAL INFORMATION</t>
  </si>
  <si>
    <t xml:space="preserve">CONTINGENT LIABILITIES, COMMITMENTS</t>
  </si>
  <si>
    <t xml:space="preserve">Contingent Liabilities</t>
  </si>
  <si>
    <t xml:space="preserve">15,590.75</t>
  </si>
  <si>
    <t xml:space="preserve">17,148.64</t>
  </si>
  <si>
    <t xml:space="preserve">15,431.46</t>
  </si>
  <si>
    <t xml:space="preserve">24,214.53</t>
  </si>
  <si>
    <t xml:space="preserve">43,504.88</t>
  </si>
  <si>
    <t xml:space="preserve">BONUS DETAILS</t>
  </si>
  <si>
    <t xml:space="preserve">Bonus Equity Share Capital</t>
  </si>
  <si>
    <t xml:space="preserve">111.29</t>
  </si>
  <si>
    <t xml:space="preserve">NON-CURRENT INVESTMENTS</t>
  </si>
  <si>
    <t xml:space="preserve">Non-Current Investments Quoted Market Value</t>
  </si>
  <si>
    <t xml:space="preserve">316.46</t>
  </si>
  <si>
    <t xml:space="preserve">726.53</t>
  </si>
  <si>
    <t xml:space="preserve">36.64</t>
  </si>
  <si>
    <t xml:space="preserve">285.38</t>
  </si>
  <si>
    <t xml:space="preserve">210.50</t>
  </si>
  <si>
    <t xml:space="preserve">Non-Current Investments Unquoted Book Value</t>
  </si>
  <si>
    <t xml:space="preserve">711.59</t>
  </si>
  <si>
    <t xml:space="preserve">770.98</t>
  </si>
  <si>
    <t xml:space="preserve">727.12</t>
  </si>
  <si>
    <t xml:space="preserve">405.38</t>
  </si>
  <si>
    <t xml:space="preserve">559.54</t>
  </si>
  <si>
    <t xml:space="preserve">CURRENT INVESTMENTS</t>
  </si>
  <si>
    <t xml:space="preserve">Current Investments Quoted Market Value</t>
  </si>
  <si>
    <t xml:space="preserve">0.00</t>
  </si>
  <si>
    <t xml:space="preserve">0.92</t>
  </si>
  <si>
    <t xml:space="preserve">303.28</t>
  </si>
  <si>
    <t xml:space="preserve">Current Investments Unquoted Book Value</t>
  </si>
  <si>
    <t xml:space="preserve">8,937.41</t>
  </si>
  <si>
    <t xml:space="preserve">14,360.47</t>
  </si>
  <si>
    <t xml:space="preserve">Profit &amp; Loss account of Tata Motors (in Rs. Cr.)</t>
  </si>
  <si>
    <t xml:space="preserve">INCOME</t>
  </si>
  <si>
    <t xml:space="preserve">Revenue From Operations [Gross]</t>
  </si>
  <si>
    <t xml:space="preserve">258,594.36</t>
  </si>
  <si>
    <t xml:space="preserve">299,190.59</t>
  </si>
  <si>
    <t xml:space="preserve">289,386.25</t>
  </si>
  <si>
    <t xml:space="preserve">270,298.08</t>
  </si>
  <si>
    <t xml:space="preserve">274,175.10</t>
  </si>
  <si>
    <t xml:space="preserve">Less: Excise/Sevice Tax/Other Levies</t>
  </si>
  <si>
    <t xml:space="preserve">790.16</t>
  </si>
  <si>
    <t xml:space="preserve">4,799.61</t>
  </si>
  <si>
    <t xml:space="preserve">4,614.99</t>
  </si>
  <si>
    <t xml:space="preserve">Revenue From Operations [Net]</t>
  </si>
  <si>
    <t xml:space="preserve">288,596.09</t>
  </si>
  <si>
    <t xml:space="preserve">265,498.47</t>
  </si>
  <si>
    <t xml:space="preserve">269,560.11</t>
  </si>
  <si>
    <t xml:space="preserve">Total Operating Revenues</t>
  </si>
  <si>
    <t xml:space="preserve">261,067.97</t>
  </si>
  <si>
    <t xml:space="preserve">301,938.40</t>
  </si>
  <si>
    <t xml:space="preserve">294,619.18</t>
  </si>
  <si>
    <t xml:space="preserve">269,692.51</t>
  </si>
  <si>
    <t xml:space="preserve">273,045.60</t>
  </si>
  <si>
    <t xml:space="preserve">Other Income</t>
  </si>
  <si>
    <t xml:space="preserve">2,973.15</t>
  </si>
  <si>
    <t xml:space="preserve">2,965.31</t>
  </si>
  <si>
    <t xml:space="preserve">888.89</t>
  </si>
  <si>
    <t xml:space="preserve">754.54</t>
  </si>
  <si>
    <t xml:space="preserve">885.35</t>
  </si>
  <si>
    <t xml:space="preserve">Total Revenue</t>
  </si>
  <si>
    <t xml:space="preserve">264,041.12</t>
  </si>
  <si>
    <t xml:space="preserve">304,903.71</t>
  </si>
  <si>
    <t xml:space="preserve">295,508.07</t>
  </si>
  <si>
    <t xml:space="preserve">270,447.05</t>
  </si>
  <si>
    <t xml:space="preserve">273,930.95</t>
  </si>
  <si>
    <t xml:space="preserve">EXPENSES</t>
  </si>
  <si>
    <t xml:space="preserve">Cost Of Materials Consumed</t>
  </si>
  <si>
    <t xml:space="preserve">152,671.47</t>
  </si>
  <si>
    <t xml:space="preserve">181,009.08</t>
  </si>
  <si>
    <t xml:space="preserve">171,992.59</t>
  </si>
  <si>
    <t xml:space="preserve">159,369.55</t>
  </si>
  <si>
    <t xml:space="preserve">153,292.49</t>
  </si>
  <si>
    <t xml:space="preserve">Operating And Direct Expenses</t>
  </si>
  <si>
    <t xml:space="preserve">4,188.49</t>
  </si>
  <si>
    <t xml:space="preserve">4,224.57</t>
  </si>
  <si>
    <t xml:space="preserve">3,531.87</t>
  </si>
  <si>
    <t xml:space="preserve">3,413.57</t>
  </si>
  <si>
    <t xml:space="preserve">3,468.77</t>
  </si>
  <si>
    <t xml:space="preserve">Employee Benefit Expenses</t>
  </si>
  <si>
    <t xml:space="preserve">30,438.60</t>
  </si>
  <si>
    <t xml:space="preserve">33,243.87</t>
  </si>
  <si>
    <t xml:space="preserve">30,300.09</t>
  </si>
  <si>
    <t xml:space="preserve">28,332.89</t>
  </si>
  <si>
    <t xml:space="preserve">28,880.89</t>
  </si>
  <si>
    <t xml:space="preserve">Finance Costs</t>
  </si>
  <si>
    <t xml:space="preserve">7,243.33</t>
  </si>
  <si>
    <t xml:space="preserve">5,758.60</t>
  </si>
  <si>
    <t xml:space="preserve">4,681.79</t>
  </si>
  <si>
    <t xml:space="preserve">4,238.01</t>
  </si>
  <si>
    <t xml:space="preserve">4,889.08</t>
  </si>
  <si>
    <t xml:space="preserve">Depreciation And Amortisation Expenses</t>
  </si>
  <si>
    <t xml:space="preserve">21,425.43</t>
  </si>
  <si>
    <t xml:space="preserve">23,590.63</t>
  </si>
  <si>
    <t xml:space="preserve">21,553.59</t>
  </si>
  <si>
    <t xml:space="preserve">17,904.99</t>
  </si>
  <si>
    <t xml:space="preserve">16,710.78</t>
  </si>
  <si>
    <t xml:space="preserve">Other Expenses</t>
  </si>
  <si>
    <t xml:space="preserve">58,826.20</t>
  </si>
  <si>
    <t xml:space="preserve">63,144.03</t>
  </si>
  <si>
    <t xml:space="preserve">58,998.93</t>
  </si>
  <si>
    <t xml:space="preserve">59,340.16</t>
  </si>
  <si>
    <t xml:space="preserve">57,300.63</t>
  </si>
  <si>
    <t xml:space="preserve">Total Expenses</t>
  </si>
  <si>
    <t xml:space="preserve">271,749.66</t>
  </si>
  <si>
    <t xml:space="preserve">306,623.30</t>
  </si>
  <si>
    <t xml:space="preserve">286,328.18</t>
  </si>
  <si>
    <t xml:space="preserve">262,246.82</t>
  </si>
  <si>
    <t xml:space="preserve">257,954.83</t>
  </si>
  <si>
    <t xml:space="preserve">Profit/Loss Before Exceptional, ExtraOrdinary Items And Tax</t>
  </si>
  <si>
    <t xml:space="preserve">-7,708.54</t>
  </si>
  <si>
    <t xml:space="preserve">-1,719.59</t>
  </si>
  <si>
    <t xml:space="preserve">9,179.89</t>
  </si>
  <si>
    <t xml:space="preserve">8,200.23</t>
  </si>
  <si>
    <t xml:space="preserve">15,976.12</t>
  </si>
  <si>
    <t xml:space="preserve">Exceptional Items</t>
  </si>
  <si>
    <t xml:space="preserve">-2,871.44</t>
  </si>
  <si>
    <t xml:space="preserve">-29,651.56</t>
  </si>
  <si>
    <t xml:space="preserve">1,975.14</t>
  </si>
  <si>
    <t xml:space="preserve">1,114.56</t>
  </si>
  <si>
    <t xml:space="preserve">-1,850.35</t>
  </si>
  <si>
    <t xml:space="preserve">Profit/Loss Before Tax</t>
  </si>
  <si>
    <t xml:space="preserve">-10,579.98</t>
  </si>
  <si>
    <t xml:space="preserve">-31,371.15</t>
  </si>
  <si>
    <t xml:space="preserve">11,155.03</t>
  </si>
  <si>
    <t xml:space="preserve">9,314.79</t>
  </si>
  <si>
    <t xml:space="preserve">14,125.77</t>
  </si>
  <si>
    <t xml:space="preserve">Tax Expenses-Continued Operations</t>
  </si>
  <si>
    <t xml:space="preserve">Current Tax</t>
  </si>
  <si>
    <t xml:space="preserve">1,893.05</t>
  </si>
  <si>
    <t xml:space="preserve">2,225.23</t>
  </si>
  <si>
    <t xml:space="preserve">3,303.46</t>
  </si>
  <si>
    <t xml:space="preserve">3,137.66</t>
  </si>
  <si>
    <t xml:space="preserve">1,862.05</t>
  </si>
  <si>
    <t xml:space="preserve">Less: MAT Credit Entitlement</t>
  </si>
  <si>
    <t xml:space="preserve">Deferred Tax</t>
  </si>
  <si>
    <t xml:space="preserve">-1,497.80</t>
  </si>
  <si>
    <t xml:space="preserve">-4,662.68</t>
  </si>
  <si>
    <t xml:space="preserve">1,038.47</t>
  </si>
  <si>
    <t xml:space="preserve">113.57</t>
  </si>
  <si>
    <t xml:space="preserve">1,163.00</t>
  </si>
  <si>
    <t xml:space="preserve">Other Direct Taxes</t>
  </si>
  <si>
    <t xml:space="preserve">Total Tax Expenses</t>
  </si>
  <si>
    <t xml:space="preserve">395.25</t>
  </si>
  <si>
    <t xml:space="preserve">-2,437.45</t>
  </si>
  <si>
    <t xml:space="preserve">4,341.93</t>
  </si>
  <si>
    <t xml:space="preserve">3,251.23</t>
  </si>
  <si>
    <t xml:space="preserve">3,025.05</t>
  </si>
  <si>
    <t xml:space="preserve">Profit/Loss After Tax And Before ExtraOrdinary Items</t>
  </si>
  <si>
    <t xml:space="preserve">-10,975.23</t>
  </si>
  <si>
    <t xml:space="preserve">-28,933.70</t>
  </si>
  <si>
    <t xml:space="preserve">6,813.10</t>
  </si>
  <si>
    <t xml:space="preserve">6,063.56</t>
  </si>
  <si>
    <t xml:space="preserve">11,100.72</t>
  </si>
  <si>
    <t xml:space="preserve">Profit/Loss From Continuing Operations</t>
  </si>
  <si>
    <t xml:space="preserve">Profit/Loss For The Period</t>
  </si>
  <si>
    <t xml:space="preserve">-95.62</t>
  </si>
  <si>
    <t xml:space="preserve">-102.03</t>
  </si>
  <si>
    <t xml:space="preserve">-102.45</t>
  </si>
  <si>
    <t xml:space="preserve">-102.20</t>
  </si>
  <si>
    <t xml:space="preserve">-98.88</t>
  </si>
  <si>
    <t xml:space="preserve">Consolidated Profit/Loss After MI And Associates</t>
  </si>
  <si>
    <t xml:space="preserve">-12,070.85</t>
  </si>
  <si>
    <t xml:space="preserve">-28,826.23</t>
  </si>
  <si>
    <t xml:space="preserve">8,988.91</t>
  </si>
  <si>
    <t xml:space="preserve">7,454.36</t>
  </si>
  <si>
    <t xml:space="preserve">11,579.31</t>
  </si>
  <si>
    <t xml:space="preserve">EARNINGS PER SHARE</t>
  </si>
  <si>
    <t xml:space="preserve">Basic EPS (Rs.)</t>
  </si>
  <si>
    <t xml:space="preserve">-35.00</t>
  </si>
  <si>
    <t xml:space="preserve">-85.00</t>
  </si>
  <si>
    <t xml:space="preserve">26.00</t>
  </si>
  <si>
    <t xml:space="preserve">22.00</t>
  </si>
  <si>
    <t xml:space="preserve">34.00</t>
  </si>
  <si>
    <t xml:space="preserve">Diluted EPS (Rs.)</t>
  </si>
  <si>
    <t xml:space="preserve">DIVIDEND AND DIVIDEND PERCENTAGE</t>
  </si>
  <si>
    <t xml:space="preserve">Equity Share Dividend</t>
  </si>
  <si>
    <t xml:space="preserve">73.00</t>
  </si>
  <si>
    <t xml:space="preserve">Tax On Dividend</t>
  </si>
  <si>
    <t xml:space="preserve">Date</t>
  </si>
  <si>
    <t xml:space="preserve">Dividends</t>
  </si>
  <si>
    <t xml:space="preserve">Year</t>
  </si>
  <si>
    <t xml:space="preserve">Total Dividend</t>
  </si>
  <si>
    <t xml:space="preserve">Income Statement</t>
  </si>
  <si>
    <t xml:space="preserve">Net Income for the period (including minority interest)</t>
  </si>
  <si>
    <t xml:space="preserve">Tax</t>
  </si>
  <si>
    <t xml:space="preserve">Income Before Tax</t>
  </si>
  <si>
    <t xml:space="preserve">Balance Sheet</t>
  </si>
  <si>
    <t xml:space="preserve">Total Liabilities</t>
  </si>
  <si>
    <t xml:space="preserve">Common Stocks</t>
  </si>
  <si>
    <t xml:space="preserve">Total Equity</t>
  </si>
  <si>
    <t xml:space="preserve">Total Debt And Equity</t>
  </si>
  <si>
    <t xml:space="preserve">Calculations</t>
  </si>
  <si>
    <t xml:space="preserve">Return/Debt ( required return % on debt)</t>
  </si>
  <si>
    <t xml:space="preserve">Return/Equity ( required return % on equity )</t>
  </si>
  <si>
    <t xml:space="preserve">Tax/Income Before Tax ( marginal tax rate )</t>
  </si>
  <si>
    <t xml:space="preserve">Debt/(Debt + Equity)</t>
  </si>
  <si>
    <t xml:space="preserve">Equity/(Debt + Equity)</t>
  </si>
  <si>
    <t xml:space="preserve">L = D/(D + E)</t>
  </si>
  <si>
    <t xml:space="preserve">WACC = (1-L)r.e + L(1 - T)r.d</t>
  </si>
  <si>
    <t xml:space="preserve">Share Price</t>
  </si>
  <si>
    <t xml:space="preserve"> </t>
  </si>
  <si>
    <t xml:space="preserve">Dividend Distribution</t>
  </si>
  <si>
    <t xml:space="preserve">Dividend</t>
  </si>
  <si>
    <t xml:space="preserve">2022 (proj)</t>
  </si>
  <si>
    <t xml:space="preserve">Dividend Projection [Using arithmetic growth rate cause geometric seems a bit wooky]</t>
  </si>
  <si>
    <t xml:space="preserve">2023 (proj)</t>
  </si>
  <si>
    <t xml:space="preserve">2024 (proj)</t>
  </si>
  <si>
    <t xml:space="preserve">2025 (proj)</t>
  </si>
  <si>
    <t xml:space="preserve">Growth Rate (Arithmetic)</t>
  </si>
  <si>
    <t xml:space="preserve">Growth Rate (Geometric)</t>
  </si>
  <si>
    <t xml:space="preserve">ROE(2022)</t>
  </si>
  <si>
    <t xml:space="preserve">Return on Equity (This gives us what should be the minimum rate of return)</t>
  </si>
  <si>
    <t xml:space="preserve">Source : https://www.youtube.com/watch?v=nhJaAC0BUVQ</t>
  </si>
  <si>
    <t xml:space="preserve">Current Maturity of long term debt (Current Liabilities section)</t>
  </si>
  <si>
    <t xml:space="preserve">Long Term Debt ( Non current Liabilities Section)</t>
  </si>
  <si>
    <t xml:space="preserve">Total Debt (Short term debt + Long Term Debt)</t>
  </si>
  <si>
    <t xml:space="preserve">Interest Paid (Finance Cost in Income Statement)</t>
  </si>
  <si>
    <t xml:space="preserve">Average interest rate or required return on debt or cost of debt</t>
  </si>
  <si>
    <t xml:space="preserve">Income Before Tax (income statement)</t>
  </si>
  <si>
    <t xml:space="preserve">Income Tax Expense</t>
  </si>
  <si>
    <t xml:space="preserve">Marginal Tax rate</t>
  </si>
  <si>
    <t xml:space="preserve">As negative, we will take the current tax rate of </t>
  </si>
  <si>
    <t xml:space="preserve">instead</t>
  </si>
  <si>
    <t xml:space="preserve">Cost of Equity </t>
  </si>
  <si>
    <t xml:space="preserve">Cost of Debt</t>
  </si>
  <si>
    <t xml:space="preserve"># of shares outstanding (from statistics in yahoo )</t>
  </si>
  <si>
    <t xml:space="preserve">3.09B</t>
  </si>
  <si>
    <t xml:space="preserve">309 Crores</t>
  </si>
  <si>
    <t xml:space="preserve">Current Share Price</t>
  </si>
  <si>
    <t xml:space="preserve">Market Value of Equity</t>
  </si>
  <si>
    <t xml:space="preserve">Value of Debt</t>
  </si>
  <si>
    <t xml:space="preserve">Total (Debt + Equity)</t>
  </si>
  <si>
    <t xml:space="preserve">Percentage of Equity</t>
  </si>
  <si>
    <t xml:space="preserve">Percentage of Debt</t>
  </si>
  <si>
    <t xml:space="preserve">WACC (Considering real marginal rate)</t>
  </si>
  <si>
    <t xml:space="preserve">WACC (Considering a rate of 30%)</t>
  </si>
  <si>
    <t xml:space="preserve">Price</t>
  </si>
  <si>
    <t xml:space="preserve">Risk Free Return</t>
  </si>
  <si>
    <t xml:space="preserve">Formula</t>
  </si>
  <si>
    <t xml:space="preserve">Nifty 50</t>
  </si>
  <si>
    <t xml:space="preserve">Return of Market</t>
  </si>
  <si>
    <t xml:space="preserve">Tata Motors</t>
  </si>
  <si>
    <t xml:space="preserve">Adj Close</t>
  </si>
  <si>
    <t xml:space="preserve">Percentage Return</t>
  </si>
  <si>
    <t xml:space="preserve">Continous Return</t>
  </si>
  <si>
    <t xml:space="preserve">Beta of Tata Motors</t>
  </si>
  <si>
    <t xml:space="preserve">Expected Return of Market (Daily)</t>
  </si>
  <si>
    <t xml:space="preserve">ERM (annual)</t>
  </si>
  <si>
    <t xml:space="preserve">E(Return TTM) (Daily)</t>
  </si>
  <si>
    <t xml:space="preserve">E(Return TTM) (Annual)</t>
  </si>
  <si>
    <t xml:space="preserve">Debt</t>
  </si>
  <si>
    <t xml:space="preserve">Equity</t>
  </si>
  <si>
    <t xml:space="preserve">Total Debt (Current Year)</t>
  </si>
  <si>
    <t xml:space="preserve">Share Price </t>
  </si>
  <si>
    <t xml:space="preserve">Total Debt (Previous Year)</t>
  </si>
  <si>
    <t xml:space="preserve">Shares Outstanding</t>
  </si>
  <si>
    <t xml:space="preserve">3.09x100 (Crores)</t>
  </si>
  <si>
    <t xml:space="preserve">Average Long Term Debt</t>
  </si>
  <si>
    <t xml:space="preserve">Market Value</t>
  </si>
  <si>
    <t xml:space="preserve">Interest Paid (Current Year)</t>
  </si>
  <si>
    <t xml:space="preserve">Beta</t>
  </si>
  <si>
    <t xml:space="preserve">ERM</t>
  </si>
  <si>
    <t xml:space="preserve">Required Rate of Return Debt</t>
  </si>
  <si>
    <t xml:space="preserve">Risk Free Rate</t>
  </si>
  <si>
    <t xml:space="preserve">Tax Rate</t>
  </si>
  <si>
    <t xml:space="preserve">Required Rate of Return Equity</t>
  </si>
  <si>
    <t xml:space="preserve">Tax Paid (Current Year)</t>
  </si>
  <si>
    <t xml:space="preserve">Income Before Tax (Current Year)</t>
  </si>
  <si>
    <t xml:space="preserve">Marginal Tax Rate</t>
  </si>
  <si>
    <t xml:space="preserve">Weight of Debt</t>
  </si>
  <si>
    <t xml:space="preserve">Weight of Equity</t>
  </si>
  <si>
    <t xml:space="preserve">WACC</t>
  </si>
  <si>
    <t xml:space="preserve">Historic Data</t>
  </si>
  <si>
    <t xml:space="preserve">Free Cash Flow</t>
  </si>
  <si>
    <t xml:space="preserve">Average</t>
  </si>
  <si>
    <t xml:space="preserve">Projection</t>
  </si>
  <si>
    <t xml:space="preserve">Terminal Value</t>
  </si>
  <si>
    <t xml:space="preserve">Present Value of FCF</t>
  </si>
  <si>
    <t xml:space="preserve">Economy Growth Rate </t>
  </si>
  <si>
    <t xml:space="preserve">Discount Rate or WACC</t>
  </si>
  <si>
    <t xml:space="preserve">Sum of FCF</t>
  </si>
  <si>
    <t xml:space="preserve">Cash</t>
  </si>
  <si>
    <t xml:space="preserve">Equity Value </t>
  </si>
  <si>
    <t xml:space="preserve">Share Outstanding</t>
  </si>
  <si>
    <t xml:space="preserve">Price Per Share</t>
  </si>
  <si>
    <t xml:space="preserve">Current Price</t>
  </si>
  <si>
    <t xml:space="preserve">Upside/Downside</t>
  </si>
  <si>
    <t xml:space="preserve">Response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</si>
</sst>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/mmm"/>
    <numFmt numFmtId="166" formatCode="#,##0.00"/>
    <numFmt numFmtId="167" formatCode="dd/mm/yyyy"/>
    <numFmt numFmtId="168" formatCode="0.00"/>
    <numFmt numFmtId="169" formatCode="0%"/>
    <numFmt numFmtId="170" formatCode="0.00%"/>
    <numFmt numFmtId="171" formatCode="0.0%"/>
    <numFmt numFmtId="172" formatCode="d\ mmm\ yy"/>
    <numFmt numFmtId="173" formatCode="General"/>
    <numFmt numFmtId="174" formatCode="0.0"/>
    <numFmt numFmtId="175" formatCode="0.000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8FAADC"/>
        <bgColor rgb="FF99CCFF"/>
      </patternFill>
    </fill>
    <fill>
      <patternFill patternType="solid">
        <fgColor rgb="FFB4C7E7"/>
        <bgColor rgb="FFCCCCFF"/>
      </patternFill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  <cellStyle name="Excel Built-in Good" xfId="21"/>
    <cellStyle name="Excel Built-in Neutral" xfId="22"/>
    <cellStyle name="Excel Built-in 60% - Accent1" xfId="23"/>
    <cellStyle name="Excel Built-in 40% - Accent1" xfId="24"/>
    <cellStyle name="Excel Built-in Accent1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371520</xdr:colOff>
      <xdr:row>6</xdr:row>
      <xdr:rowOff>142920</xdr:rowOff>
    </xdr:from>
    <xdr:to>
      <xdr:col>6</xdr:col>
      <xdr:colOff>217800</xdr:colOff>
      <xdr:row>11</xdr:row>
      <xdr:rowOff>84240</xdr:rowOff>
    </xdr:to>
    <xdr:sp>
      <xdr:nvSpPr>
        <xdr:cNvPr id="0" name="CustomShape 1"/>
        <xdr:cNvSpPr/>
      </xdr:nvSpPr>
      <xdr:spPr>
        <a:xfrm>
          <a:off x="3592080" y="1285920"/>
          <a:ext cx="4479120" cy="893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Risk Free Return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is is the theoretical 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return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 attributed to an investment that provides a guaranteed 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return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 with zero 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risks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. </a:t>
          </a:r>
          <a:endParaRPr b="0" lang="en-IN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It is the 3 month government bill for Indian Economy.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0" displayName="Table_0" ref="A1:G55" headerRowCount="1" totalsRowCount="0" totalsRowShown="0">
  <autoFilter ref="A1:G55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.xml><?xml version="1.0" encoding="utf-8"?>
<table xmlns="http://schemas.openxmlformats.org/spreadsheetml/2006/main" id="2" name="Table_0__2" displayName="Table_0__2" ref="A1:G39" headerRowCount="1" totalsRowCount="0" totalsRowShown="0">
  <autoFilter ref="A1:G39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3.xml><?xml version="1.0" encoding="utf-8"?>
<table xmlns="http://schemas.openxmlformats.org/spreadsheetml/2006/main" id="3" name="TATAMOTORS_NS_dividend" displayName="TATAMOTORS_NS_dividend" ref="A1:B22" headerRowCount="1" totalsRowCount="0" totalsRowShown="0">
  <autoFilter ref="A1:B22"/>
  <tableColumns count="2">
    <tableColumn id="1" name="Date"/>
    <tableColumn id="2" name="Dividend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nhJaAC0BUVQ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4.43"/>
    <col collapsed="false" customWidth="true" hidden="false" outlineLevel="0" max="7" min="2" style="0" width="11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1"/>
    </row>
    <row r="3" customFormat="false" ht="15" hidden="false" customHeight="false" outlineLevel="0" collapsed="false">
      <c r="A3" s="1"/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/>
    </row>
    <row r="4" customFormat="false" ht="15" hidden="false" customHeight="false" outlineLevel="0" collapsed="false">
      <c r="A4" s="1" t="s">
        <v>14</v>
      </c>
      <c r="B4" s="1"/>
      <c r="C4" s="1"/>
      <c r="D4" s="1"/>
      <c r="E4" s="1"/>
      <c r="F4" s="1"/>
      <c r="G4" s="1"/>
    </row>
    <row r="5" customFormat="false" ht="15" hidden="false" customHeight="false" outlineLevel="0" collapsed="false">
      <c r="A5" s="1" t="s">
        <v>15</v>
      </c>
      <c r="B5" s="1"/>
      <c r="C5" s="1"/>
      <c r="D5" s="1"/>
      <c r="E5" s="1"/>
      <c r="F5" s="1"/>
      <c r="G5" s="1"/>
    </row>
    <row r="6" customFormat="false" ht="15" hidden="false" customHeight="false" outlineLevel="0" collapsed="false">
      <c r="A6" s="1" t="s">
        <v>16</v>
      </c>
      <c r="B6" s="1" t="s">
        <v>17</v>
      </c>
      <c r="C6" s="1" t="s">
        <v>18</v>
      </c>
      <c r="D6" s="1" t="s">
        <v>18</v>
      </c>
      <c r="E6" s="1" t="s">
        <v>18</v>
      </c>
      <c r="F6" s="1" t="s">
        <v>19</v>
      </c>
      <c r="G6" s="1"/>
    </row>
    <row r="7" customFormat="false" ht="15" hidden="false" customHeight="false" outlineLevel="0" collapsed="false">
      <c r="A7" s="1" t="s">
        <v>20</v>
      </c>
      <c r="B7" s="1" t="s">
        <v>17</v>
      </c>
      <c r="C7" s="1" t="s">
        <v>18</v>
      </c>
      <c r="D7" s="1" t="s">
        <v>18</v>
      </c>
      <c r="E7" s="1" t="s">
        <v>18</v>
      </c>
      <c r="F7" s="1" t="s">
        <v>19</v>
      </c>
      <c r="G7" s="1"/>
    </row>
    <row r="8" customFormat="false" ht="15" hidden="false" customHeight="false" outlineLevel="0" collapsed="false">
      <c r="A8" s="1" t="s">
        <v>21</v>
      </c>
      <c r="B8" s="3" t="s">
        <v>22</v>
      </c>
      <c r="C8" s="3" t="s">
        <v>23</v>
      </c>
      <c r="D8" s="3" t="s">
        <v>24</v>
      </c>
      <c r="E8" s="3" t="s">
        <v>25</v>
      </c>
      <c r="F8" s="3" t="s">
        <v>26</v>
      </c>
      <c r="G8" s="1"/>
    </row>
    <row r="9" customFormat="false" ht="15" hidden="false" customHeight="false" outlineLevel="0" collapsed="false">
      <c r="A9" s="1" t="s">
        <v>27</v>
      </c>
      <c r="B9" s="3" t="s">
        <v>22</v>
      </c>
      <c r="C9" s="3" t="s">
        <v>23</v>
      </c>
      <c r="D9" s="3" t="s">
        <v>24</v>
      </c>
      <c r="E9" s="3" t="s">
        <v>25</v>
      </c>
      <c r="F9" s="3" t="s">
        <v>26</v>
      </c>
      <c r="G9" s="1"/>
    </row>
    <row r="10" customFormat="false" ht="15" hidden="false" customHeight="false" outlineLevel="0" collapsed="false">
      <c r="A10" s="1" t="s">
        <v>28</v>
      </c>
      <c r="B10" s="3" t="s">
        <v>29</v>
      </c>
      <c r="C10" s="3" t="s">
        <v>30</v>
      </c>
      <c r="D10" s="3" t="s">
        <v>31</v>
      </c>
      <c r="E10" s="3" t="s">
        <v>32</v>
      </c>
      <c r="F10" s="3" t="s">
        <v>33</v>
      </c>
      <c r="G10" s="1"/>
    </row>
    <row r="11" customFormat="false" ht="15" hidden="false" customHeight="false" outlineLevel="0" collapsed="false">
      <c r="A11" s="1" t="s">
        <v>34</v>
      </c>
      <c r="B11" s="1" t="s">
        <v>35</v>
      </c>
      <c r="C11" s="1" t="s">
        <v>36</v>
      </c>
      <c r="D11" s="1" t="s">
        <v>37</v>
      </c>
      <c r="E11" s="1" t="s">
        <v>38</v>
      </c>
      <c r="F11" s="1" t="s">
        <v>39</v>
      </c>
      <c r="G11" s="1"/>
    </row>
    <row r="12" customFormat="false" ht="15" hidden="false" customHeight="false" outlineLevel="0" collapsed="false">
      <c r="A12" s="1" t="s">
        <v>40</v>
      </c>
      <c r="B12" s="1"/>
      <c r="C12" s="1"/>
      <c r="D12" s="1"/>
      <c r="E12" s="1"/>
      <c r="F12" s="1"/>
      <c r="G12" s="1"/>
    </row>
    <row r="13" customFormat="false" ht="15" hidden="false" customHeight="false" outlineLevel="0" collapsed="false">
      <c r="A13" s="1" t="s">
        <v>41</v>
      </c>
      <c r="B13" s="3" t="s">
        <v>42</v>
      </c>
      <c r="C13" s="3" t="s">
        <v>43</v>
      </c>
      <c r="D13" s="3" t="s">
        <v>44</v>
      </c>
      <c r="E13" s="3" t="s">
        <v>45</v>
      </c>
      <c r="F13" s="3" t="s">
        <v>46</v>
      </c>
      <c r="G13" s="1"/>
    </row>
    <row r="14" customFormat="false" ht="15" hidden="false" customHeight="false" outlineLevel="0" collapsed="false">
      <c r="A14" s="1" t="s">
        <v>47</v>
      </c>
      <c r="B14" s="3" t="s">
        <v>48</v>
      </c>
      <c r="C14" s="3" t="s">
        <v>49</v>
      </c>
      <c r="D14" s="3" t="s">
        <v>50</v>
      </c>
      <c r="E14" s="3" t="s">
        <v>51</v>
      </c>
      <c r="F14" s="3" t="s">
        <v>52</v>
      </c>
      <c r="G14" s="1"/>
    </row>
    <row r="15" customFormat="false" ht="15" hidden="false" customHeight="false" outlineLevel="0" collapsed="false">
      <c r="A15" s="1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  <c r="G15" s="1"/>
    </row>
    <row r="16" customFormat="false" ht="15" hidden="false" customHeight="false" outlineLevel="0" collapsed="false">
      <c r="A16" s="1" t="s">
        <v>59</v>
      </c>
      <c r="B16" s="3" t="s">
        <v>60</v>
      </c>
      <c r="C16" s="3" t="s">
        <v>61</v>
      </c>
      <c r="D16" s="3" t="s">
        <v>62</v>
      </c>
      <c r="E16" s="3" t="s">
        <v>63</v>
      </c>
      <c r="F16" s="3" t="s">
        <v>64</v>
      </c>
      <c r="G16" s="1"/>
    </row>
    <row r="17" customFormat="false" ht="15" hidden="false" customHeight="false" outlineLevel="0" collapsed="false">
      <c r="A17" s="1" t="s">
        <v>65</v>
      </c>
      <c r="B17" s="3" t="s">
        <v>66</v>
      </c>
      <c r="C17" s="3" t="s">
        <v>67</v>
      </c>
      <c r="D17" s="3" t="s">
        <v>68</v>
      </c>
      <c r="E17" s="3" t="s">
        <v>69</v>
      </c>
      <c r="F17" s="3" t="s">
        <v>70</v>
      </c>
      <c r="G17" s="1"/>
    </row>
    <row r="18" customFormat="false" ht="15" hidden="false" customHeight="false" outlineLevel="0" collapsed="false">
      <c r="A18" s="1" t="s">
        <v>71</v>
      </c>
      <c r="B18" s="1"/>
      <c r="C18" s="1"/>
      <c r="D18" s="1"/>
      <c r="E18" s="1"/>
      <c r="F18" s="1"/>
      <c r="G18" s="1"/>
    </row>
    <row r="19" customFormat="false" ht="15" hidden="false" customHeight="false" outlineLevel="0" collapsed="false">
      <c r="A19" s="1" t="s">
        <v>72</v>
      </c>
      <c r="B19" s="3" t="s">
        <v>73</v>
      </c>
      <c r="C19" s="3" t="s">
        <v>74</v>
      </c>
      <c r="D19" s="3" t="s">
        <v>75</v>
      </c>
      <c r="E19" s="3" t="s">
        <v>76</v>
      </c>
      <c r="F19" s="3" t="s">
        <v>77</v>
      </c>
      <c r="G19" s="1"/>
    </row>
    <row r="20" customFormat="false" ht="15" hidden="false" customHeight="false" outlineLevel="0" collapsed="false">
      <c r="A20" s="1" t="s">
        <v>78</v>
      </c>
      <c r="B20" s="3" t="s">
        <v>79</v>
      </c>
      <c r="C20" s="3" t="s">
        <v>80</v>
      </c>
      <c r="D20" s="3" t="s">
        <v>81</v>
      </c>
      <c r="E20" s="3" t="s">
        <v>82</v>
      </c>
      <c r="F20" s="3" t="s">
        <v>83</v>
      </c>
      <c r="G20" s="1"/>
    </row>
    <row r="21" customFormat="false" ht="15" hidden="false" customHeight="false" outlineLevel="0" collapsed="false">
      <c r="A21" s="1" t="s">
        <v>84</v>
      </c>
      <c r="B21" s="3" t="s">
        <v>85</v>
      </c>
      <c r="C21" s="3" t="s">
        <v>86</v>
      </c>
      <c r="D21" s="3" t="s">
        <v>87</v>
      </c>
      <c r="E21" s="3" t="s">
        <v>88</v>
      </c>
      <c r="F21" s="3" t="s">
        <v>89</v>
      </c>
      <c r="G21" s="1"/>
    </row>
    <row r="22" customFormat="false" ht="15" hidden="false" customHeight="false" outlineLevel="0" collapsed="false">
      <c r="A22" s="1" t="s">
        <v>90</v>
      </c>
      <c r="B22" s="3" t="s">
        <v>91</v>
      </c>
      <c r="C22" s="3" t="s">
        <v>92</v>
      </c>
      <c r="D22" s="3" t="s">
        <v>93</v>
      </c>
      <c r="E22" s="3" t="s">
        <v>94</v>
      </c>
      <c r="F22" s="3" t="s">
        <v>95</v>
      </c>
      <c r="G22" s="1"/>
    </row>
    <row r="23" customFormat="false" ht="15" hidden="false" customHeight="false" outlineLevel="0" collapsed="false">
      <c r="A23" s="1" t="s">
        <v>96</v>
      </c>
      <c r="B23" s="3" t="s">
        <v>97</v>
      </c>
      <c r="C23" s="3" t="s">
        <v>98</v>
      </c>
      <c r="D23" s="3" t="s">
        <v>99</v>
      </c>
      <c r="E23" s="3" t="s">
        <v>100</v>
      </c>
      <c r="F23" s="3" t="s">
        <v>101</v>
      </c>
      <c r="G23" s="1"/>
    </row>
    <row r="24" customFormat="false" ht="15" hidden="false" customHeight="false" outlineLevel="0" collapsed="false">
      <c r="A24" s="1" t="s">
        <v>102</v>
      </c>
      <c r="B24" s="3" t="s">
        <v>103</v>
      </c>
      <c r="C24" s="3" t="s">
        <v>104</v>
      </c>
      <c r="D24" s="3" t="s">
        <v>105</v>
      </c>
      <c r="E24" s="3" t="s">
        <v>106</v>
      </c>
      <c r="F24" s="3" t="s">
        <v>107</v>
      </c>
      <c r="G24" s="1"/>
    </row>
    <row r="25" customFormat="false" ht="15" hidden="false" customHeight="false" outlineLevel="0" collapsed="false">
      <c r="A25" s="1" t="s">
        <v>108</v>
      </c>
      <c r="B25" s="1"/>
      <c r="C25" s="1"/>
      <c r="D25" s="1"/>
      <c r="E25" s="1"/>
      <c r="F25" s="1"/>
      <c r="G25" s="1"/>
    </row>
    <row r="26" customFormat="false" ht="15" hidden="false" customHeight="false" outlineLevel="0" collapsed="false">
      <c r="A26" s="1" t="s">
        <v>109</v>
      </c>
      <c r="B26" s="1"/>
      <c r="C26" s="1"/>
      <c r="D26" s="1"/>
      <c r="E26" s="1"/>
      <c r="F26" s="1"/>
      <c r="G26" s="1"/>
    </row>
    <row r="27" customFormat="false" ht="15" hidden="false" customHeight="false" outlineLevel="0" collapsed="false">
      <c r="A27" s="1" t="s">
        <v>110</v>
      </c>
      <c r="B27" s="3" t="s">
        <v>111</v>
      </c>
      <c r="C27" s="3" t="s">
        <v>112</v>
      </c>
      <c r="D27" s="3" t="s">
        <v>113</v>
      </c>
      <c r="E27" s="3" t="s">
        <v>114</v>
      </c>
      <c r="F27" s="3" t="s">
        <v>115</v>
      </c>
      <c r="G27" s="1"/>
    </row>
    <row r="28" customFormat="false" ht="15" hidden="false" customHeight="false" outlineLevel="0" collapsed="false">
      <c r="A28" s="1" t="s">
        <v>116</v>
      </c>
      <c r="B28" s="3" t="s">
        <v>117</v>
      </c>
      <c r="C28" s="3" t="s">
        <v>118</v>
      </c>
      <c r="D28" s="3" t="s">
        <v>119</v>
      </c>
      <c r="E28" s="3" t="s">
        <v>120</v>
      </c>
      <c r="F28" s="3" t="s">
        <v>121</v>
      </c>
      <c r="G28" s="1"/>
    </row>
    <row r="29" customFormat="false" ht="15" hidden="false" customHeight="false" outlineLevel="0" collapsed="false">
      <c r="A29" s="1" t="s">
        <v>122</v>
      </c>
      <c r="B29" s="3" t="s">
        <v>123</v>
      </c>
      <c r="C29" s="3" t="s">
        <v>124</v>
      </c>
      <c r="D29" s="3" t="s">
        <v>125</v>
      </c>
      <c r="E29" s="3" t="s">
        <v>126</v>
      </c>
      <c r="F29" s="3" t="s">
        <v>127</v>
      </c>
      <c r="G29" s="1"/>
    </row>
    <row r="30" customFormat="false" ht="15" hidden="false" customHeight="false" outlineLevel="0" collapsed="false">
      <c r="A30" s="1" t="s">
        <v>128</v>
      </c>
      <c r="B30" s="3" t="s">
        <v>129</v>
      </c>
      <c r="C30" s="3" t="s">
        <v>130</v>
      </c>
      <c r="D30" s="3" t="s">
        <v>131</v>
      </c>
      <c r="E30" s="3" t="s">
        <v>132</v>
      </c>
      <c r="F30" s="3" t="s">
        <v>133</v>
      </c>
      <c r="G30" s="1"/>
    </row>
    <row r="31" customFormat="false" ht="15" hidden="false" customHeight="false" outlineLevel="0" collapsed="false">
      <c r="A31" s="1" t="s">
        <v>134</v>
      </c>
      <c r="B31" s="3" t="s">
        <v>135</v>
      </c>
      <c r="C31" s="3" t="s">
        <v>136</v>
      </c>
      <c r="D31" s="3" t="s">
        <v>137</v>
      </c>
      <c r="E31" s="3" t="s">
        <v>138</v>
      </c>
      <c r="F31" s="3" t="s">
        <v>139</v>
      </c>
      <c r="G31" s="1"/>
    </row>
    <row r="32" customFormat="false" ht="15" hidden="false" customHeight="false" outlineLevel="0" collapsed="false">
      <c r="A32" s="1" t="s">
        <v>140</v>
      </c>
      <c r="B32" s="3" t="s">
        <v>141</v>
      </c>
      <c r="C32" s="3" t="s">
        <v>142</v>
      </c>
      <c r="D32" s="3" t="s">
        <v>143</v>
      </c>
      <c r="E32" s="3" t="s">
        <v>144</v>
      </c>
      <c r="F32" s="3" t="s">
        <v>145</v>
      </c>
      <c r="G32" s="1"/>
    </row>
    <row r="33" customFormat="false" ht="15" hidden="false" customHeight="false" outlineLevel="0" collapsed="false">
      <c r="A33" s="1" t="s">
        <v>146</v>
      </c>
      <c r="B33" s="1" t="s">
        <v>147</v>
      </c>
      <c r="C33" s="1" t="s">
        <v>148</v>
      </c>
      <c r="D33" s="1" t="s">
        <v>149</v>
      </c>
      <c r="E33" s="1" t="s">
        <v>150</v>
      </c>
      <c r="F33" s="1" t="s">
        <v>151</v>
      </c>
      <c r="G33" s="1"/>
    </row>
    <row r="34" customFormat="false" ht="15" hidden="false" customHeight="false" outlineLevel="0" collapsed="false">
      <c r="A34" s="1" t="s">
        <v>152</v>
      </c>
      <c r="B34" s="3" t="s">
        <v>153</v>
      </c>
      <c r="C34" s="3" t="s">
        <v>154</v>
      </c>
      <c r="D34" s="3" t="s">
        <v>155</v>
      </c>
      <c r="E34" s="3" t="s">
        <v>156</v>
      </c>
      <c r="F34" s="3" t="s">
        <v>157</v>
      </c>
      <c r="G34" s="1"/>
    </row>
    <row r="35" customFormat="false" ht="15" hidden="false" customHeight="false" outlineLevel="0" collapsed="false">
      <c r="A35" s="1" t="s">
        <v>158</v>
      </c>
      <c r="B35" s="3" t="s">
        <v>159</v>
      </c>
      <c r="C35" s="3" t="s">
        <v>160</v>
      </c>
      <c r="D35" s="3" t="s">
        <v>161</v>
      </c>
      <c r="E35" s="3" t="s">
        <v>162</v>
      </c>
      <c r="F35" s="3" t="s">
        <v>163</v>
      </c>
      <c r="G35" s="1"/>
    </row>
    <row r="36" customFormat="false" ht="15" hidden="false" customHeight="false" outlineLevel="0" collapsed="false">
      <c r="A36" s="1" t="s">
        <v>164</v>
      </c>
      <c r="B36" s="1"/>
      <c r="C36" s="1"/>
      <c r="D36" s="1"/>
      <c r="E36" s="1"/>
      <c r="F36" s="1"/>
      <c r="G36" s="1"/>
    </row>
    <row r="37" customFormat="false" ht="15" hidden="false" customHeight="false" outlineLevel="0" collapsed="false">
      <c r="A37" s="1" t="s">
        <v>165</v>
      </c>
      <c r="B37" s="3" t="s">
        <v>166</v>
      </c>
      <c r="C37" s="3" t="s">
        <v>167</v>
      </c>
      <c r="D37" s="3" t="s">
        <v>168</v>
      </c>
      <c r="E37" s="3" t="s">
        <v>169</v>
      </c>
      <c r="F37" s="3" t="s">
        <v>170</v>
      </c>
      <c r="G37" s="1"/>
    </row>
    <row r="38" customFormat="false" ht="15" hidden="false" customHeight="false" outlineLevel="0" collapsed="false">
      <c r="A38" s="1" t="s">
        <v>171</v>
      </c>
      <c r="B38" s="3" t="s">
        <v>172</v>
      </c>
      <c r="C38" s="3" t="s">
        <v>173</v>
      </c>
      <c r="D38" s="3" t="s">
        <v>174</v>
      </c>
      <c r="E38" s="3" t="s">
        <v>175</v>
      </c>
      <c r="F38" s="3" t="s">
        <v>176</v>
      </c>
      <c r="G38" s="1"/>
    </row>
    <row r="39" customFormat="false" ht="15" hidden="false" customHeight="false" outlineLevel="0" collapsed="false">
      <c r="A39" s="1" t="s">
        <v>177</v>
      </c>
      <c r="B39" s="3" t="s">
        <v>178</v>
      </c>
      <c r="C39" s="3" t="s">
        <v>179</v>
      </c>
      <c r="D39" s="3" t="s">
        <v>180</v>
      </c>
      <c r="E39" s="3" t="s">
        <v>181</v>
      </c>
      <c r="F39" s="3" t="s">
        <v>182</v>
      </c>
      <c r="G39" s="1"/>
    </row>
    <row r="40" customFormat="false" ht="15" hidden="false" customHeight="false" outlineLevel="0" collapsed="false">
      <c r="A40" s="1" t="s">
        <v>183</v>
      </c>
      <c r="B40" s="3" t="s">
        <v>184</v>
      </c>
      <c r="C40" s="3" t="s">
        <v>185</v>
      </c>
      <c r="D40" s="3" t="s">
        <v>186</v>
      </c>
      <c r="E40" s="3" t="s">
        <v>187</v>
      </c>
      <c r="F40" s="3" t="s">
        <v>188</v>
      </c>
      <c r="G40" s="1"/>
    </row>
    <row r="41" customFormat="false" ht="15" hidden="false" customHeight="false" outlineLevel="0" collapsed="false">
      <c r="A41" s="1" t="s">
        <v>189</v>
      </c>
      <c r="B41" s="3" t="s">
        <v>190</v>
      </c>
      <c r="C41" s="1" t="s">
        <v>191</v>
      </c>
      <c r="D41" s="3" t="s">
        <v>192</v>
      </c>
      <c r="E41" s="3" t="s">
        <v>193</v>
      </c>
      <c r="F41" s="1" t="s">
        <v>194</v>
      </c>
      <c r="G41" s="1"/>
    </row>
    <row r="42" customFormat="false" ht="15" hidden="false" customHeight="false" outlineLevel="0" collapsed="false">
      <c r="A42" s="1" t="s">
        <v>195</v>
      </c>
      <c r="B42" s="3" t="s">
        <v>196</v>
      </c>
      <c r="C42" s="3" t="s">
        <v>197</v>
      </c>
      <c r="D42" s="3" t="s">
        <v>198</v>
      </c>
      <c r="E42" s="3" t="s">
        <v>199</v>
      </c>
      <c r="F42" s="3" t="s">
        <v>200</v>
      </c>
      <c r="G42" s="1"/>
    </row>
    <row r="43" customFormat="false" ht="15" hidden="false" customHeight="false" outlineLevel="0" collapsed="false">
      <c r="A43" s="1" t="s">
        <v>201</v>
      </c>
      <c r="B43" s="3" t="s">
        <v>202</v>
      </c>
      <c r="C43" s="3" t="s">
        <v>203</v>
      </c>
      <c r="D43" s="3" t="s">
        <v>204</v>
      </c>
      <c r="E43" s="3" t="s">
        <v>205</v>
      </c>
      <c r="F43" s="3" t="s">
        <v>206</v>
      </c>
      <c r="G43" s="1"/>
    </row>
    <row r="44" customFormat="false" ht="15" hidden="false" customHeight="false" outlineLevel="0" collapsed="false">
      <c r="A44" s="1" t="s">
        <v>207</v>
      </c>
      <c r="B44" s="3" t="s">
        <v>103</v>
      </c>
      <c r="C44" s="3" t="s">
        <v>104</v>
      </c>
      <c r="D44" s="3" t="s">
        <v>105</v>
      </c>
      <c r="E44" s="3" t="s">
        <v>106</v>
      </c>
      <c r="F44" s="3" t="s">
        <v>107</v>
      </c>
      <c r="G44" s="1"/>
    </row>
    <row r="45" customFormat="false" ht="15" hidden="false" customHeight="false" outlineLevel="0" collapsed="false">
      <c r="A45" s="1" t="s">
        <v>208</v>
      </c>
      <c r="B45" s="1"/>
      <c r="C45" s="1"/>
      <c r="D45" s="1"/>
      <c r="E45" s="1"/>
      <c r="F45" s="1"/>
      <c r="G45" s="1"/>
    </row>
    <row r="46" customFormat="false" ht="15" hidden="false" customHeight="false" outlineLevel="0" collapsed="false">
      <c r="A46" s="1" t="s">
        <v>209</v>
      </c>
      <c r="B46" s="1"/>
      <c r="C46" s="1"/>
      <c r="D46" s="1"/>
      <c r="E46" s="1"/>
      <c r="F46" s="1"/>
      <c r="G46" s="1"/>
    </row>
    <row r="47" customFormat="false" ht="15" hidden="false" customHeight="false" outlineLevel="0" collapsed="false">
      <c r="A47" s="1" t="s">
        <v>210</v>
      </c>
      <c r="B47" s="3" t="s">
        <v>211</v>
      </c>
      <c r="C47" s="3" t="s">
        <v>212</v>
      </c>
      <c r="D47" s="3" t="s">
        <v>213</v>
      </c>
      <c r="E47" s="3" t="s">
        <v>214</v>
      </c>
      <c r="F47" s="3" t="s">
        <v>215</v>
      </c>
      <c r="G47" s="1"/>
    </row>
    <row r="48" customFormat="false" ht="15" hidden="false" customHeight="false" outlineLevel="0" collapsed="false">
      <c r="A48" s="1" t="s">
        <v>216</v>
      </c>
      <c r="B48" s="1"/>
      <c r="C48" s="1"/>
      <c r="D48" s="1"/>
      <c r="E48" s="1"/>
      <c r="F48" s="1"/>
      <c r="G48" s="1"/>
    </row>
    <row r="49" customFormat="false" ht="15" hidden="false" customHeight="false" outlineLevel="0" collapsed="false">
      <c r="A49" s="1" t="s">
        <v>217</v>
      </c>
      <c r="B49" s="1" t="s">
        <v>218</v>
      </c>
      <c r="C49" s="1" t="s">
        <v>218</v>
      </c>
      <c r="D49" s="1" t="s">
        <v>218</v>
      </c>
      <c r="E49" s="1" t="s">
        <v>218</v>
      </c>
      <c r="F49" s="1" t="s">
        <v>218</v>
      </c>
      <c r="G49" s="1"/>
    </row>
    <row r="50" customFormat="false" ht="15" hidden="false" customHeight="false" outlineLevel="0" collapsed="false">
      <c r="A50" s="1" t="s">
        <v>219</v>
      </c>
      <c r="B50" s="1"/>
      <c r="C50" s="1"/>
      <c r="D50" s="1"/>
      <c r="E50" s="1"/>
      <c r="F50" s="1"/>
      <c r="G50" s="1"/>
    </row>
    <row r="51" customFormat="false" ht="15" hidden="false" customHeight="false" outlineLevel="0" collapsed="false">
      <c r="A51" s="1" t="s">
        <v>220</v>
      </c>
      <c r="B51" s="1" t="s">
        <v>221</v>
      </c>
      <c r="C51" s="1" t="s">
        <v>222</v>
      </c>
      <c r="D51" s="1" t="s">
        <v>223</v>
      </c>
      <c r="E51" s="1" t="s">
        <v>224</v>
      </c>
      <c r="F51" s="1" t="s">
        <v>225</v>
      </c>
      <c r="G51" s="1"/>
    </row>
    <row r="52" customFormat="false" ht="15" hidden="false" customHeight="false" outlineLevel="0" collapsed="false">
      <c r="A52" s="1" t="s">
        <v>226</v>
      </c>
      <c r="B52" s="1" t="s">
        <v>227</v>
      </c>
      <c r="C52" s="1" t="s">
        <v>228</v>
      </c>
      <c r="D52" s="1" t="s">
        <v>229</v>
      </c>
      <c r="E52" s="1" t="s">
        <v>230</v>
      </c>
      <c r="F52" s="1" t="s">
        <v>231</v>
      </c>
      <c r="G52" s="1"/>
    </row>
    <row r="53" customFormat="false" ht="15" hidden="false" customHeight="false" outlineLevel="0" collapsed="false">
      <c r="A53" s="1" t="s">
        <v>232</v>
      </c>
      <c r="B53" s="1"/>
      <c r="C53" s="1"/>
      <c r="D53" s="1"/>
      <c r="E53" s="1"/>
      <c r="F53" s="1"/>
      <c r="G53" s="1"/>
    </row>
    <row r="54" customFormat="false" ht="15" hidden="false" customHeight="false" outlineLevel="0" collapsed="false">
      <c r="A54" s="1" t="s">
        <v>233</v>
      </c>
      <c r="B54" s="1" t="s">
        <v>234</v>
      </c>
      <c r="C54" s="1" t="s">
        <v>235</v>
      </c>
      <c r="D54" s="1" t="s">
        <v>236</v>
      </c>
      <c r="E54" s="1" t="s">
        <v>234</v>
      </c>
      <c r="F54" s="1" t="s">
        <v>234</v>
      </c>
      <c r="G54" s="1"/>
    </row>
    <row r="55" customFormat="false" ht="15" hidden="false" customHeight="false" outlineLevel="0" collapsed="false">
      <c r="A55" s="1" t="s">
        <v>237</v>
      </c>
      <c r="B55" s="3" t="s">
        <v>166</v>
      </c>
      <c r="C55" s="3" t="s">
        <v>238</v>
      </c>
      <c r="D55" s="3" t="s">
        <v>239</v>
      </c>
      <c r="E55" s="3" t="s">
        <v>169</v>
      </c>
      <c r="F55" s="3" t="s">
        <v>170</v>
      </c>
      <c r="G5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9" activeCellId="0" sqref="K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3" min="3" style="0" width="17"/>
    <col collapsed="false" customWidth="true" hidden="false" outlineLevel="0" max="4" min="4" style="0" width="10.85"/>
    <col collapsed="false" customWidth="true" hidden="false" outlineLevel="0" max="5" min="5" style="0" width="7.43"/>
    <col collapsed="false" customWidth="true" hidden="false" outlineLevel="0" max="6" min="6" style="0" width="12"/>
    <col collapsed="false" customWidth="true" hidden="false" outlineLevel="0" max="7" min="7" style="0" width="17"/>
    <col collapsed="false" customWidth="true" hidden="false" outlineLevel="0" max="8" min="8" style="0" width="18"/>
    <col collapsed="false" customWidth="true" hidden="false" outlineLevel="0" max="10" min="10" style="0" width="28.42"/>
    <col collapsed="false" customWidth="true" hidden="false" outlineLevel="0" max="11" min="11" style="0" width="10.57"/>
    <col collapsed="false" customWidth="true" hidden="false" outlineLevel="0" max="12" min="12" style="0" width="31.71"/>
  </cols>
  <sheetData>
    <row r="1" customFormat="false" ht="15" hidden="false" customHeight="false" outlineLevel="0" collapsed="false">
      <c r="B1" s="0" t="s">
        <v>448</v>
      </c>
      <c r="C1" s="0" t="s">
        <v>449</v>
      </c>
      <c r="G1" s="0" t="s">
        <v>450</v>
      </c>
    </row>
    <row r="2" customFormat="false" ht="15" hidden="false" customHeight="false" outlineLevel="0" collapsed="false">
      <c r="A2" s="7" t="s">
        <v>387</v>
      </c>
      <c r="B2" s="7" t="s">
        <v>451</v>
      </c>
      <c r="C2" s="7" t="s">
        <v>452</v>
      </c>
      <c r="D2" s="7" t="s">
        <v>447</v>
      </c>
      <c r="E2" s="7" t="s">
        <v>453</v>
      </c>
      <c r="F2" s="7" t="s">
        <v>447</v>
      </c>
      <c r="G2" s="7" t="s">
        <v>451</v>
      </c>
      <c r="H2" s="7" t="s">
        <v>452</v>
      </c>
      <c r="L2" s="7" t="s">
        <v>447</v>
      </c>
    </row>
    <row r="3" customFormat="false" ht="15" hidden="false" customHeight="false" outlineLevel="0" collapsed="false">
      <c r="A3" s="5" t="n">
        <v>43825</v>
      </c>
      <c r="B3" s="0" t="n">
        <v>12126.549805</v>
      </c>
      <c r="G3" s="0" t="n">
        <v>174.600006</v>
      </c>
    </row>
    <row r="4" customFormat="false" ht="15" hidden="false" customHeight="false" outlineLevel="0" collapsed="false">
      <c r="A4" s="5" t="n">
        <v>43826</v>
      </c>
      <c r="B4" s="0" t="n">
        <v>12245.799805</v>
      </c>
      <c r="C4" s="8" t="n">
        <f aca="false">B4/B3-1</f>
        <v>0.00983379460090372</v>
      </c>
      <c r="D4" s="0" t="str">
        <f aca="false">_xlfn.FORMULATEXT(C4)</f>
        <v>=B4/B3-1</v>
      </c>
      <c r="E4" s="8" t="n">
        <f aca="false">LN(B4/B3)</f>
        <v>0.00978575751063299</v>
      </c>
      <c r="F4" s="0" t="str">
        <f aca="false">_xlfn.FORMULATEXT(E4)</f>
        <v>=LN(B4/B3)</v>
      </c>
      <c r="G4" s="0" t="n">
        <v>176.149994</v>
      </c>
      <c r="H4" s="8" t="n">
        <f aca="false">G4/G3-1</f>
        <v>0.00887736510157966</v>
      </c>
      <c r="J4" s="0" t="s">
        <v>454</v>
      </c>
      <c r="K4" s="16" t="n">
        <f aca="false">_xlfn.COVARIANCE.P(C4:C252,H4:H252)/_xlfn.VAR.P(C4:C252)</f>
        <v>1.28818482776349</v>
      </c>
      <c r="L4" s="0" t="str">
        <f aca="false">_xlfn.FORMULATEXT(K4)</f>
        <v>=COVARIANCE.P(C4:C252,H4:H252)/VAR.P(C4:C252)</v>
      </c>
    </row>
    <row r="5" customFormat="false" ht="15" hidden="false" customHeight="false" outlineLevel="0" collapsed="false">
      <c r="A5" s="5" t="n">
        <v>43829</v>
      </c>
      <c r="B5" s="0" t="n">
        <v>12255.849609</v>
      </c>
      <c r="C5" s="8" t="n">
        <f aca="false">B5/B4-1</f>
        <v>0.000820673550117723</v>
      </c>
      <c r="E5" s="8" t="n">
        <f aca="false">LN(B5/B4)</f>
        <v>0.000820336981709064</v>
      </c>
      <c r="G5" s="0" t="n">
        <v>183.699997</v>
      </c>
      <c r="H5" s="8" t="n">
        <f aca="false">G5/G4-1</f>
        <v>0.0428612163336208</v>
      </c>
      <c r="J5" s="0" t="s">
        <v>455</v>
      </c>
      <c r="K5" s="17" t="n">
        <f aca="false">AVERAGE(C4:C252)</f>
        <v>0.000703334461799799</v>
      </c>
      <c r="L5" s="0" t="str">
        <f aca="false">_xlfn.FORMULATEXT(K5)</f>
        <v>=AVERAGE(C4:C252)</v>
      </c>
    </row>
    <row r="6" customFormat="false" ht="15" hidden="false" customHeight="false" outlineLevel="0" collapsed="false">
      <c r="A6" s="5" t="n">
        <v>43830</v>
      </c>
      <c r="B6" s="0" t="n">
        <v>12168.450195</v>
      </c>
      <c r="C6" s="8" t="n">
        <f aca="false">B6/B5-1</f>
        <v>-0.00713124073714322</v>
      </c>
      <c r="E6" s="8" t="n">
        <f aca="false">LN(B6/B5)</f>
        <v>-0.00715678957007868</v>
      </c>
      <c r="G6" s="0" t="n">
        <v>185.149994</v>
      </c>
      <c r="H6" s="8" t="n">
        <f aca="false">G6/G5-1</f>
        <v>0.0078932880984206</v>
      </c>
      <c r="J6" s="0" t="s">
        <v>456</v>
      </c>
      <c r="K6" s="8" t="n">
        <f aca="false">((1 +K5)^365)-1</f>
        <v>0.292562706487598</v>
      </c>
      <c r="L6" s="0" t="str">
        <f aca="false">_xlfn.FORMULATEXT(K6)</f>
        <v>=((1 +K5)^365)-1</v>
      </c>
    </row>
    <row r="7" customFormat="false" ht="15" hidden="false" customHeight="false" outlineLevel="0" collapsed="false">
      <c r="A7" s="5" t="n">
        <v>43831</v>
      </c>
      <c r="B7" s="0" t="n">
        <v>12182.5</v>
      </c>
      <c r="C7" s="8" t="n">
        <f aca="false">B7/B6-1</f>
        <v>0.00115460923740107</v>
      </c>
      <c r="E7" s="8" t="n">
        <f aca="false">LN(B7/B6)</f>
        <v>0.00115394318879015</v>
      </c>
      <c r="G7" s="0" t="n">
        <v>184.449997</v>
      </c>
      <c r="H7" s="8" t="n">
        <f aca="false">G7/G6-1</f>
        <v>-0.00378070225592331</v>
      </c>
      <c r="J7" s="0" t="s">
        <v>457</v>
      </c>
      <c r="K7" s="17" t="n">
        <f aca="false">AVERAGE(H4:H252)</f>
        <v>0.000768719287199422</v>
      </c>
      <c r="L7" s="0" t="str">
        <f aca="false">_xlfn.FORMULATEXT(K7)</f>
        <v>=AVERAGE(H4:H252)</v>
      </c>
    </row>
    <row r="8" customFormat="false" ht="13.8" hidden="false" customHeight="false" outlineLevel="0" collapsed="false">
      <c r="A8" s="5" t="n">
        <v>43832</v>
      </c>
      <c r="B8" s="0" t="n">
        <v>12282.200195</v>
      </c>
      <c r="C8" s="8" t="n">
        <f aca="false">B8/B7-1</f>
        <v>0.00818388631233313</v>
      </c>
      <c r="E8" s="8" t="n">
        <f aca="false">LN(B8/B7)</f>
        <v>0.00815057990856978</v>
      </c>
      <c r="G8" s="0" t="n">
        <v>193.75</v>
      </c>
      <c r="H8" s="8" t="n">
        <f aca="false">G8/G7-1</f>
        <v>0.05042018515186</v>
      </c>
      <c r="J8" s="0" t="s">
        <v>458</v>
      </c>
      <c r="K8" s="8" t="n">
        <f aca="false">((1+K7)^365)-1</f>
        <v>0.323758117955684</v>
      </c>
      <c r="L8" s="0" t="str">
        <f aca="false">_xlfn.FORMULATEXT(K8)</f>
        <v>=((1+K7)^365)-1</v>
      </c>
    </row>
    <row r="9" customFormat="false" ht="15" hidden="false" customHeight="false" outlineLevel="0" collapsed="false">
      <c r="A9" s="5" t="n">
        <v>43833</v>
      </c>
      <c r="B9" s="0" t="n">
        <v>12226.650391</v>
      </c>
      <c r="C9" s="8" t="n">
        <f aca="false">B9/B8-1</f>
        <v>-0.00452278933074335</v>
      </c>
      <c r="E9" s="8" t="n">
        <f aca="false">LN(B9/B8)</f>
        <v>-0.00453304808622154</v>
      </c>
      <c r="G9" s="0" t="n">
        <v>191.100006</v>
      </c>
      <c r="H9" s="8" t="n">
        <f aca="false">G9/G8-1</f>
        <v>-0.0136773883870968</v>
      </c>
      <c r="K9" s="0" t="n">
        <f aca="false">((1+0.07/100)^365)-1</f>
        <v>0.290991614782432</v>
      </c>
    </row>
    <row r="10" customFormat="false" ht="15" hidden="false" customHeight="false" outlineLevel="0" collapsed="false">
      <c r="A10" s="5" t="n">
        <v>43836</v>
      </c>
      <c r="B10" s="0" t="n">
        <v>11993.049805</v>
      </c>
      <c r="C10" s="8" t="n">
        <f aca="false">B10/B9-1</f>
        <v>-0.0191058530774668</v>
      </c>
      <c r="E10" s="8" t="n">
        <f aca="false">LN(B10/B9)</f>
        <v>-0.0192907284777552</v>
      </c>
      <c r="G10" s="0" t="n">
        <v>185.649994</v>
      </c>
      <c r="H10" s="8" t="n">
        <f aca="false">G10/G9-1</f>
        <v>-0.0285191618465989</v>
      </c>
    </row>
    <row r="11" customFormat="false" ht="15" hidden="false" customHeight="false" outlineLevel="0" collapsed="false">
      <c r="A11" s="5" t="n">
        <v>43837</v>
      </c>
      <c r="B11" s="0" t="n">
        <v>12052.950195</v>
      </c>
      <c r="C11" s="8" t="n">
        <f aca="false">B11/B10-1</f>
        <v>0.00499459194899909</v>
      </c>
      <c r="E11" s="8" t="n">
        <f aca="false">LN(B11/B10)</f>
        <v>0.00498216035128613</v>
      </c>
      <c r="G11" s="0" t="n">
        <v>184.699997</v>
      </c>
      <c r="H11" s="8" t="n">
        <f aca="false">G11/G10-1</f>
        <v>-0.00511713994453455</v>
      </c>
      <c r="J11" s="0" t="s">
        <v>409</v>
      </c>
    </row>
    <row r="12" customFormat="false" ht="15" hidden="false" customHeight="false" outlineLevel="0" collapsed="false">
      <c r="A12" s="5" t="n">
        <v>43838</v>
      </c>
      <c r="B12" s="0" t="n">
        <v>12025.349609</v>
      </c>
      <c r="C12" s="8" t="n">
        <f aca="false">B12/B11-1</f>
        <v>-0.0022899444163843</v>
      </c>
      <c r="E12" s="8" t="n">
        <f aca="false">LN(B12/B11)</f>
        <v>-0.00229257034869132</v>
      </c>
      <c r="G12" s="0" t="n">
        <v>182.550003</v>
      </c>
      <c r="H12" s="8" t="n">
        <f aca="false">G12/G11-1</f>
        <v>-0.011640465808995</v>
      </c>
    </row>
    <row r="13" customFormat="false" ht="15" hidden="false" customHeight="false" outlineLevel="0" collapsed="false">
      <c r="A13" s="5" t="n">
        <v>43839</v>
      </c>
      <c r="B13" s="0" t="n">
        <v>12215.900391</v>
      </c>
      <c r="C13" s="8" t="n">
        <f aca="false">B13/B12-1</f>
        <v>0.0158457581854741</v>
      </c>
      <c r="E13" s="8" t="n">
        <f aca="false">LN(B13/B12)</f>
        <v>0.0157215248219864</v>
      </c>
      <c r="G13" s="0" t="n">
        <v>192</v>
      </c>
      <c r="H13" s="8" t="n">
        <f aca="false">G13/G12-1</f>
        <v>0.0517666219923316</v>
      </c>
    </row>
    <row r="14" customFormat="false" ht="15" hidden="false" customHeight="false" outlineLevel="0" collapsed="false">
      <c r="A14" s="5" t="n">
        <v>43840</v>
      </c>
      <c r="B14" s="0" t="n">
        <v>12256.799805</v>
      </c>
      <c r="C14" s="8" t="n">
        <f aca="false">B14/B13-1</f>
        <v>0.00334804743743122</v>
      </c>
      <c r="E14" s="8" t="n">
        <f aca="false">LN(B14/B13)</f>
        <v>0.0033424552051725</v>
      </c>
      <c r="G14" s="0" t="n">
        <v>196.350006</v>
      </c>
      <c r="H14" s="8" t="n">
        <f aca="false">G14/G13-1</f>
        <v>0.02265628125</v>
      </c>
    </row>
    <row r="15" customFormat="false" ht="15" hidden="false" customHeight="false" outlineLevel="0" collapsed="false">
      <c r="A15" s="5" t="n">
        <v>43843</v>
      </c>
      <c r="B15" s="0" t="n">
        <v>12329.549805</v>
      </c>
      <c r="C15" s="8" t="n">
        <f aca="false">B15/B14-1</f>
        <v>0.00593548080717787</v>
      </c>
      <c r="E15" s="8" t="n">
        <f aca="false">LN(B15/B14)</f>
        <v>0.00591793523434665</v>
      </c>
      <c r="G15" s="0" t="n">
        <v>196.25</v>
      </c>
      <c r="H15" s="8" t="n">
        <f aca="false">G15/G14-1</f>
        <v>-0.000509325169055552</v>
      </c>
    </row>
    <row r="16" customFormat="false" ht="15" hidden="false" customHeight="false" outlineLevel="0" collapsed="false">
      <c r="A16" s="5" t="n">
        <v>43844</v>
      </c>
      <c r="B16" s="0" t="n">
        <v>12362.299805</v>
      </c>
      <c r="C16" s="8" t="n">
        <f aca="false">B16/B15-1</f>
        <v>0.00265622026091483</v>
      </c>
      <c r="E16" s="8" t="n">
        <f aca="false">LN(B16/B15)</f>
        <v>0.00265269874245166</v>
      </c>
      <c r="G16" s="0" t="n">
        <v>195.850006</v>
      </c>
      <c r="H16" s="8" t="n">
        <f aca="false">G16/G15-1</f>
        <v>-0.00203818598726113</v>
      </c>
    </row>
    <row r="17" customFormat="false" ht="15" hidden="false" customHeight="false" outlineLevel="0" collapsed="false">
      <c r="A17" s="5" t="n">
        <v>43845</v>
      </c>
      <c r="B17" s="0" t="n">
        <v>12343.299805</v>
      </c>
      <c r="C17" s="8" t="n">
        <f aca="false">B17/B16-1</f>
        <v>-0.00153693085426676</v>
      </c>
      <c r="E17" s="8" t="n">
        <f aca="false">LN(B17/B16)</f>
        <v>-0.00153811314404587</v>
      </c>
      <c r="G17" s="0" t="n">
        <v>200.350006</v>
      </c>
      <c r="H17" s="8" t="n">
        <f aca="false">G17/G16-1</f>
        <v>0.0229767672307348</v>
      </c>
    </row>
    <row r="18" customFormat="false" ht="15" hidden="false" customHeight="false" outlineLevel="0" collapsed="false">
      <c r="A18" s="5" t="n">
        <v>43846</v>
      </c>
      <c r="B18" s="0" t="n">
        <v>12355.5</v>
      </c>
      <c r="C18" s="8" t="n">
        <f aca="false">B18/B17-1</f>
        <v>0.000988406276501319</v>
      </c>
      <c r="E18" s="8" t="n">
        <f aca="false">LN(B18/B17)</f>
        <v>0.000987918124652692</v>
      </c>
      <c r="G18" s="0" t="n">
        <v>197.550003</v>
      </c>
      <c r="H18" s="8" t="n">
        <f aca="false">G18/G17-1</f>
        <v>-0.0139755573553614</v>
      </c>
    </row>
    <row r="19" customFormat="false" ht="15" hidden="false" customHeight="false" outlineLevel="0" collapsed="false">
      <c r="A19" s="5" t="n">
        <v>43847</v>
      </c>
      <c r="B19" s="0" t="n">
        <v>12352.349609</v>
      </c>
      <c r="C19" s="8" t="n">
        <f aca="false">B19/B18-1</f>
        <v>-0.000254978835336428</v>
      </c>
      <c r="E19" s="8" t="n">
        <f aca="false">LN(B19/B18)</f>
        <v>-0.000255011347966469</v>
      </c>
      <c r="G19" s="0" t="n">
        <v>197.300003</v>
      </c>
      <c r="H19" s="8" t="n">
        <f aca="false">G19/G18-1</f>
        <v>-0.00126550238523659</v>
      </c>
    </row>
    <row r="20" customFormat="false" ht="15" hidden="false" customHeight="false" outlineLevel="0" collapsed="false">
      <c r="A20" s="5" t="n">
        <v>43850</v>
      </c>
      <c r="B20" s="0" t="n">
        <v>12224.549805</v>
      </c>
      <c r="C20" s="8" t="n">
        <f aca="false">B20/B19-1</f>
        <v>-0.0103461938858082</v>
      </c>
      <c r="E20" s="8" t="n">
        <f aca="false">LN(B20/B19)</f>
        <v>-0.0104000878033302</v>
      </c>
      <c r="G20" s="0" t="n">
        <v>195</v>
      </c>
      <c r="H20" s="8" t="n">
        <f aca="false">G20/G19-1</f>
        <v>-0.0116573895845303</v>
      </c>
    </row>
    <row r="21" customFormat="false" ht="15" hidden="false" customHeight="false" outlineLevel="0" collapsed="false">
      <c r="A21" s="5" t="n">
        <v>43851</v>
      </c>
      <c r="B21" s="0" t="n">
        <v>12169.849609</v>
      </c>
      <c r="C21" s="8" t="n">
        <f aca="false">B21/B20-1</f>
        <v>-0.0044746184417872</v>
      </c>
      <c r="E21" s="8" t="n">
        <f aca="false">LN(B21/B20)</f>
        <v>-0.00448465951138633</v>
      </c>
      <c r="G21" s="0" t="n">
        <v>191.399994</v>
      </c>
      <c r="H21" s="8" t="n">
        <f aca="false">G21/G20-1</f>
        <v>-0.0184615692307692</v>
      </c>
    </row>
    <row r="22" customFormat="false" ht="15" hidden="false" customHeight="false" outlineLevel="0" collapsed="false">
      <c r="A22" s="5" t="n">
        <v>43852</v>
      </c>
      <c r="B22" s="0" t="n">
        <v>12106.900391</v>
      </c>
      <c r="C22" s="8" t="n">
        <f aca="false">B22/B21-1</f>
        <v>-0.00517255512783399</v>
      </c>
      <c r="E22" s="8" t="n">
        <f aca="false">LN(B22/B21)</f>
        <v>-0.00518597910194871</v>
      </c>
      <c r="G22" s="0" t="n">
        <v>185.600006</v>
      </c>
      <c r="H22" s="8" t="n">
        <f aca="false">G22/G21-1</f>
        <v>-0.0303029685570417</v>
      </c>
    </row>
    <row r="23" customFormat="false" ht="15" hidden="false" customHeight="false" outlineLevel="0" collapsed="false">
      <c r="A23" s="5" t="n">
        <v>43853</v>
      </c>
      <c r="B23" s="0" t="n">
        <v>12180.349609</v>
      </c>
      <c r="C23" s="8" t="n">
        <f aca="false">B23/B22-1</f>
        <v>0.00606672357316174</v>
      </c>
      <c r="E23" s="8" t="n">
        <f aca="false">LN(B23/B22)</f>
        <v>0.00604839509754589</v>
      </c>
      <c r="G23" s="0" t="n">
        <v>188.399994</v>
      </c>
      <c r="H23" s="8" t="n">
        <f aca="false">G23/G22-1</f>
        <v>0.0150861417536807</v>
      </c>
    </row>
    <row r="24" customFormat="false" ht="15" hidden="false" customHeight="false" outlineLevel="0" collapsed="false">
      <c r="A24" s="5" t="n">
        <v>43854</v>
      </c>
      <c r="B24" s="0" t="n">
        <v>12248.25</v>
      </c>
      <c r="C24" s="8" t="n">
        <f aca="false">B24/B23-1</f>
        <v>0.00557458473522199</v>
      </c>
      <c r="E24" s="8" t="n">
        <f aca="false">LN(B24/B23)</f>
        <v>0.00555910424263498</v>
      </c>
      <c r="G24" s="0" t="n">
        <v>186.5</v>
      </c>
      <c r="H24" s="8" t="n">
        <f aca="false">G24/G23-1</f>
        <v>-0.0100848941640624</v>
      </c>
    </row>
    <row r="25" customFormat="false" ht="15" hidden="false" customHeight="false" outlineLevel="0" collapsed="false">
      <c r="A25" s="5" t="n">
        <v>43857</v>
      </c>
      <c r="B25" s="0" t="n">
        <v>12119</v>
      </c>
      <c r="C25" s="8" t="n">
        <f aca="false">B25/B24-1</f>
        <v>-0.0105525279121507</v>
      </c>
      <c r="E25" s="8" t="n">
        <f aca="false">LN(B25/B24)</f>
        <v>-0.0106086006564749</v>
      </c>
      <c r="G25" s="0" t="n">
        <v>182.199997</v>
      </c>
      <c r="H25" s="8" t="n">
        <f aca="false">G25/G24-1</f>
        <v>-0.0230563163538874</v>
      </c>
    </row>
    <row r="26" customFormat="false" ht="15" hidden="false" customHeight="false" outlineLevel="0" collapsed="false">
      <c r="A26" s="5" t="n">
        <v>43858</v>
      </c>
      <c r="B26" s="0" t="n">
        <v>12055.799805</v>
      </c>
      <c r="C26" s="8" t="n">
        <f aca="false">B26/B25-1</f>
        <v>-0.00521496781912689</v>
      </c>
      <c r="E26" s="8" t="n">
        <f aca="false">LN(B26/B25)</f>
        <v>-0.0052286132247123</v>
      </c>
      <c r="G26" s="0" t="n">
        <v>176.100006</v>
      </c>
      <c r="H26" s="8" t="n">
        <f aca="false">G26/G25-1</f>
        <v>-0.0334796438004331</v>
      </c>
    </row>
    <row r="27" customFormat="false" ht="15" hidden="false" customHeight="false" outlineLevel="0" collapsed="false">
      <c r="A27" s="5" t="n">
        <v>43859</v>
      </c>
      <c r="B27" s="0" t="n">
        <v>12129.5</v>
      </c>
      <c r="C27" s="8" t="n">
        <f aca="false">B27/B26-1</f>
        <v>0.00611325637386861</v>
      </c>
      <c r="E27" s="8" t="n">
        <f aca="false">LN(B27/B26)</f>
        <v>0.00609464622933221</v>
      </c>
      <c r="G27" s="0" t="n">
        <v>188.050003</v>
      </c>
      <c r="H27" s="8" t="n">
        <f aca="false">G27/G26-1</f>
        <v>0.0678591515777689</v>
      </c>
    </row>
    <row r="28" customFormat="false" ht="15" hidden="false" customHeight="false" outlineLevel="0" collapsed="false">
      <c r="A28" s="5" t="n">
        <v>43860</v>
      </c>
      <c r="B28" s="0" t="n">
        <v>12035.799805</v>
      </c>
      <c r="C28" s="8" t="n">
        <f aca="false">B28/B27-1</f>
        <v>-0.00772498412960132</v>
      </c>
      <c r="E28" s="8" t="n">
        <f aca="false">LN(B28/B27)</f>
        <v>-0.00775497637911528</v>
      </c>
      <c r="G28" s="0" t="n">
        <v>186.199997</v>
      </c>
      <c r="H28" s="8" t="n">
        <f aca="false">G28/G27-1</f>
        <v>-0.00983784084278905</v>
      </c>
    </row>
    <row r="29" customFormat="false" ht="15" hidden="false" customHeight="false" outlineLevel="0" collapsed="false">
      <c r="A29" s="5" t="n">
        <v>43861</v>
      </c>
      <c r="B29" s="0" t="n">
        <v>11962.099609</v>
      </c>
      <c r="C29" s="8" t="n">
        <f aca="false">B29/B28-1</f>
        <v>-0.00612341491168567</v>
      </c>
      <c r="E29" s="8" t="n">
        <f aca="false">LN(B29/B28)</f>
        <v>-0.00614223990494898</v>
      </c>
      <c r="G29" s="0" t="n">
        <v>176.600006</v>
      </c>
      <c r="H29" s="8" t="n">
        <f aca="false">G29/G28-1</f>
        <v>-0.0515574175868542</v>
      </c>
    </row>
    <row r="30" customFormat="false" ht="15" hidden="false" customHeight="false" outlineLevel="0" collapsed="false">
      <c r="A30" s="5" t="n">
        <v>43864</v>
      </c>
      <c r="B30" s="0" t="n">
        <v>11707.900391</v>
      </c>
      <c r="C30" s="8" t="n">
        <f aca="false">B30/B29-1</f>
        <v>-0.0212503846572845</v>
      </c>
      <c r="E30" s="8" t="n">
        <f aca="false">LN(B30/B29)</f>
        <v>-0.0214794246859212</v>
      </c>
      <c r="G30" s="0" t="n">
        <v>163.850006</v>
      </c>
      <c r="H30" s="8" t="n">
        <f aca="false">G30/G29-1</f>
        <v>-0.0721970530397377</v>
      </c>
    </row>
    <row r="31" customFormat="false" ht="15" hidden="false" customHeight="false" outlineLevel="0" collapsed="false">
      <c r="A31" s="5" t="n">
        <v>43865</v>
      </c>
      <c r="B31" s="0" t="n">
        <v>11979.650391</v>
      </c>
      <c r="C31" s="8" t="n">
        <f aca="false">B31/B30-1</f>
        <v>0.0232108226859273</v>
      </c>
      <c r="E31" s="8" t="n">
        <f aca="false">LN(B31/B30)</f>
        <v>0.0229455485192926</v>
      </c>
      <c r="G31" s="0" t="n">
        <v>165.699997</v>
      </c>
      <c r="H31" s="8" t="n">
        <f aca="false">G31/G30-1</f>
        <v>0.0112907594278635</v>
      </c>
    </row>
    <row r="32" customFormat="false" ht="15" hidden="false" customHeight="false" outlineLevel="0" collapsed="false">
      <c r="A32" s="5" t="n">
        <v>43866</v>
      </c>
      <c r="B32" s="0" t="n">
        <v>12089.150391</v>
      </c>
      <c r="C32" s="8" t="n">
        <f aca="false">B32/B31-1</f>
        <v>0.00914050046754822</v>
      </c>
      <c r="E32" s="8" t="n">
        <f aca="false">LN(B32/B31)</f>
        <v>0.00909897891984146</v>
      </c>
      <c r="G32" s="0" t="n">
        <v>183.75</v>
      </c>
      <c r="H32" s="8" t="n">
        <f aca="false">G32/G31-1</f>
        <v>0.108931824543123</v>
      </c>
    </row>
    <row r="33" customFormat="false" ht="15" hidden="false" customHeight="false" outlineLevel="0" collapsed="false">
      <c r="A33" s="5" t="n">
        <v>43867</v>
      </c>
      <c r="B33" s="0" t="n">
        <v>12137.950195</v>
      </c>
      <c r="C33" s="8" t="n">
        <f aca="false">B33/B32-1</f>
        <v>0.00403666117317303</v>
      </c>
      <c r="E33" s="8" t="n">
        <f aca="false">LN(B33/B32)</f>
        <v>0.00402853571559909</v>
      </c>
      <c r="G33" s="0" t="n">
        <v>178.850006</v>
      </c>
      <c r="H33" s="8" t="n">
        <f aca="false">G33/G32-1</f>
        <v>-0.0266666340136054</v>
      </c>
    </row>
    <row r="34" customFormat="false" ht="15" hidden="false" customHeight="false" outlineLevel="0" collapsed="false">
      <c r="A34" s="5" t="n">
        <v>43868</v>
      </c>
      <c r="B34" s="0" t="n">
        <v>12098.349609</v>
      </c>
      <c r="C34" s="8" t="n">
        <f aca="false">B34/B33-1</f>
        <v>-0.00326254312827146</v>
      </c>
      <c r="E34" s="8" t="n">
        <f aca="false">LN(B34/B33)</f>
        <v>-0.00326787682620929</v>
      </c>
      <c r="G34" s="0" t="n">
        <v>173.600006</v>
      </c>
      <c r="H34" s="8" t="n">
        <f aca="false">G34/G33-1</f>
        <v>-0.0293542064516341</v>
      </c>
    </row>
    <row r="35" customFormat="false" ht="15" hidden="false" customHeight="false" outlineLevel="0" collapsed="false">
      <c r="A35" s="5" t="n">
        <v>43871</v>
      </c>
      <c r="B35" s="0" t="n">
        <v>12031.5</v>
      </c>
      <c r="C35" s="8" t="n">
        <f aca="false">B35/B34-1</f>
        <v>-0.00552551473221363</v>
      </c>
      <c r="E35" s="8" t="n">
        <f aca="false">LN(B35/B34)</f>
        <v>-0.00554083685655678</v>
      </c>
      <c r="G35" s="0" t="n">
        <v>168.899994</v>
      </c>
      <c r="H35" s="8" t="n">
        <f aca="false">G35/G34-1</f>
        <v>-0.0270738009075876</v>
      </c>
    </row>
    <row r="36" customFormat="false" ht="15" hidden="false" customHeight="false" outlineLevel="0" collapsed="false">
      <c r="A36" s="5" t="n">
        <v>43872</v>
      </c>
      <c r="B36" s="0" t="n">
        <v>12107.900391</v>
      </c>
      <c r="C36" s="8" t="n">
        <f aca="false">B36/B35-1</f>
        <v>0.00635003042014715</v>
      </c>
      <c r="E36" s="8" t="n">
        <f aca="false">LN(B36/B35)</f>
        <v>0.00632995392306733</v>
      </c>
      <c r="G36" s="0" t="n">
        <v>169.75</v>
      </c>
      <c r="H36" s="8" t="n">
        <f aca="false">G36/G35-1</f>
        <v>0.0050325993498852</v>
      </c>
    </row>
    <row r="37" customFormat="false" ht="15" hidden="false" customHeight="false" outlineLevel="0" collapsed="false">
      <c r="A37" s="5" t="n">
        <v>43873</v>
      </c>
      <c r="B37" s="0" t="n">
        <v>12201.200195</v>
      </c>
      <c r="C37" s="8" t="n">
        <f aca="false">B37/B36-1</f>
        <v>0.00770569636246354</v>
      </c>
      <c r="E37" s="8" t="n">
        <f aca="false">LN(B37/B36)</f>
        <v>0.00767615912387168</v>
      </c>
      <c r="G37" s="0" t="n">
        <v>170.949997</v>
      </c>
      <c r="H37" s="8" t="n">
        <f aca="false">G37/G36-1</f>
        <v>0.00706920176730486</v>
      </c>
    </row>
    <row r="38" customFormat="false" ht="15" hidden="false" customHeight="false" outlineLevel="0" collapsed="false">
      <c r="A38" s="5" t="n">
        <v>43874</v>
      </c>
      <c r="B38" s="0" t="n">
        <v>12174.650391</v>
      </c>
      <c r="C38" s="8" t="n">
        <f aca="false">B38/B37-1</f>
        <v>-0.00217599937511725</v>
      </c>
      <c r="E38" s="8" t="n">
        <f aca="false">LN(B38/B37)</f>
        <v>-0.00217837030180524</v>
      </c>
      <c r="G38" s="0" t="n">
        <v>169.5</v>
      </c>
      <c r="H38" s="8" t="n">
        <f aca="false">G38/G37-1</f>
        <v>-0.00848199488415313</v>
      </c>
    </row>
    <row r="39" customFormat="false" ht="15" hidden="false" customHeight="false" outlineLevel="0" collapsed="false">
      <c r="A39" s="5" t="n">
        <v>43875</v>
      </c>
      <c r="B39" s="0" t="n">
        <v>12113.450195</v>
      </c>
      <c r="C39" s="8" t="n">
        <f aca="false">B39/B38-1</f>
        <v>-0.00502685449146378</v>
      </c>
      <c r="E39" s="8" t="n">
        <f aca="false">LN(B39/B38)</f>
        <v>-0.0050395316264228</v>
      </c>
      <c r="G39" s="0" t="n">
        <v>169.100006</v>
      </c>
      <c r="H39" s="8" t="n">
        <f aca="false">G39/G38-1</f>
        <v>-0.00235984660766952</v>
      </c>
    </row>
    <row r="40" customFormat="false" ht="15" hidden="false" customHeight="false" outlineLevel="0" collapsed="false">
      <c r="A40" s="5" t="n">
        <v>43878</v>
      </c>
      <c r="B40" s="0" t="n">
        <v>12045.799805</v>
      </c>
      <c r="C40" s="8" t="n">
        <f aca="false">B40/B39-1</f>
        <v>-0.00558473340881216</v>
      </c>
      <c r="E40" s="8" t="n">
        <f aca="false">LN(B40/B39)</f>
        <v>-0.00560038633793018</v>
      </c>
      <c r="G40" s="0" t="n">
        <v>169.100006</v>
      </c>
      <c r="H40" s="8" t="n">
        <f aca="false">G40/G39-1</f>
        <v>0</v>
      </c>
    </row>
    <row r="41" customFormat="false" ht="15" hidden="false" customHeight="false" outlineLevel="0" collapsed="false">
      <c r="A41" s="5" t="n">
        <v>43879</v>
      </c>
      <c r="B41" s="0" t="n">
        <v>11992.5</v>
      </c>
      <c r="C41" s="8" t="n">
        <f aca="false">B41/B40-1</f>
        <v>-0.004424762644476</v>
      </c>
      <c r="E41" s="8" t="n">
        <f aca="false">LN(B41/B40)</f>
        <v>-0.00443458087965066</v>
      </c>
      <c r="G41" s="0" t="n">
        <v>161.600006</v>
      </c>
      <c r="H41" s="8" t="n">
        <f aca="false">G41/G40-1</f>
        <v>-0.0443524525954186</v>
      </c>
    </row>
    <row r="42" customFormat="false" ht="15" hidden="false" customHeight="false" outlineLevel="0" collapsed="false">
      <c r="A42" s="5" t="n">
        <v>43880</v>
      </c>
      <c r="B42" s="0" t="n">
        <v>12125.900391</v>
      </c>
      <c r="C42" s="8" t="n">
        <f aca="false">B42/B41-1</f>
        <v>0.0111236515322075</v>
      </c>
      <c r="E42" s="8" t="n">
        <f aca="false">LN(B42/B41)</f>
        <v>0.0110622387239444</v>
      </c>
      <c r="G42" s="0" t="n">
        <v>158.050003</v>
      </c>
      <c r="H42" s="8" t="n">
        <f aca="false">G42/G41-1</f>
        <v>-0.0219678395308971</v>
      </c>
    </row>
    <row r="43" customFormat="false" ht="15" hidden="false" customHeight="false" outlineLevel="0" collapsed="false">
      <c r="A43" s="5" t="n">
        <v>43881</v>
      </c>
      <c r="B43" s="0" t="n">
        <v>12080.849609</v>
      </c>
      <c r="C43" s="8" t="n">
        <f aca="false">B43/B42-1</f>
        <v>-0.0037152525212425</v>
      </c>
      <c r="E43" s="8" t="n">
        <f aca="false">LN(B43/B42)</f>
        <v>-0.0037221712136665</v>
      </c>
      <c r="G43" s="0" t="n">
        <v>158.5</v>
      </c>
      <c r="H43" s="8" t="n">
        <f aca="false">G43/G42-1</f>
        <v>0.00284718121770622</v>
      </c>
    </row>
    <row r="44" customFormat="false" ht="15" hidden="false" customHeight="false" outlineLevel="0" collapsed="false">
      <c r="A44" s="5" t="n">
        <v>43885</v>
      </c>
      <c r="B44" s="0" t="n">
        <v>11829.400391</v>
      </c>
      <c r="C44" s="8" t="n">
        <f aca="false">B44/B43-1</f>
        <v>-0.020813868737566</v>
      </c>
      <c r="E44" s="8" t="n">
        <f aca="false">LN(B44/B43)</f>
        <v>-0.021033530659309</v>
      </c>
      <c r="G44" s="0" t="n">
        <v>150.649994</v>
      </c>
      <c r="H44" s="8" t="n">
        <f aca="false">G44/G43-1</f>
        <v>-0.0495268517350158</v>
      </c>
    </row>
    <row r="45" customFormat="false" ht="15" hidden="false" customHeight="false" outlineLevel="0" collapsed="false">
      <c r="A45" s="5" t="n">
        <v>43886</v>
      </c>
      <c r="B45" s="0" t="n">
        <v>11797.900391</v>
      </c>
      <c r="C45" s="8" t="n">
        <f aca="false">B45/B44-1</f>
        <v>-0.00266285686161793</v>
      </c>
      <c r="E45" s="8" t="n">
        <f aca="false">LN(B45/B44)</f>
        <v>-0.00266640857148178</v>
      </c>
      <c r="G45" s="0" t="n">
        <v>149.899994</v>
      </c>
      <c r="H45" s="8" t="n">
        <f aca="false">G45/G44-1</f>
        <v>-0.00497842701540363</v>
      </c>
    </row>
    <row r="46" customFormat="false" ht="15" hidden="false" customHeight="false" outlineLevel="0" collapsed="false">
      <c r="A46" s="5" t="n">
        <v>43887</v>
      </c>
      <c r="B46" s="0" t="n">
        <v>11678.5</v>
      </c>
      <c r="C46" s="8" t="n">
        <f aca="false">B46/B45-1</f>
        <v>-0.0101204779700533</v>
      </c>
      <c r="E46" s="8" t="n">
        <f aca="false">LN(B46/B45)</f>
        <v>-0.0101720381781747</v>
      </c>
      <c r="G46" s="0" t="n">
        <v>144.550003</v>
      </c>
      <c r="H46" s="8" t="n">
        <f aca="false">G46/G45-1</f>
        <v>-0.0356904016954129</v>
      </c>
    </row>
    <row r="47" customFormat="false" ht="15" hidden="false" customHeight="false" outlineLevel="0" collapsed="false">
      <c r="A47" s="5" t="n">
        <v>43888</v>
      </c>
      <c r="B47" s="0" t="n">
        <v>11633.299805</v>
      </c>
      <c r="C47" s="8" t="n">
        <f aca="false">B47/B46-1</f>
        <v>-0.00387037676071411</v>
      </c>
      <c r="E47" s="8" t="n">
        <f aca="false">LN(B47/B46)</f>
        <v>-0.00387788605096629</v>
      </c>
      <c r="G47" s="0" t="n">
        <v>145.25</v>
      </c>
      <c r="H47" s="8" t="n">
        <f aca="false">G47/G46-1</f>
        <v>0.00484259415753874</v>
      </c>
    </row>
    <row r="48" customFormat="false" ht="15" hidden="false" customHeight="false" outlineLevel="0" collapsed="false">
      <c r="A48" s="5" t="n">
        <v>43889</v>
      </c>
      <c r="B48" s="0" t="n">
        <v>11201.75</v>
      </c>
      <c r="C48" s="8" t="n">
        <f aca="false">B48/B47-1</f>
        <v>-0.0370960786908044</v>
      </c>
      <c r="E48" s="8" t="n">
        <f aca="false">LN(B48/B47)</f>
        <v>-0.037801642349139</v>
      </c>
      <c r="G48" s="0" t="n">
        <v>128.949997</v>
      </c>
      <c r="H48" s="8" t="n">
        <f aca="false">G48/G47-1</f>
        <v>-0.112220330464716</v>
      </c>
    </row>
    <row r="49" customFormat="false" ht="15" hidden="false" customHeight="false" outlineLevel="0" collapsed="false">
      <c r="A49" s="5" t="n">
        <v>43892</v>
      </c>
      <c r="B49" s="0" t="n">
        <v>11132.75</v>
      </c>
      <c r="C49" s="8" t="n">
        <f aca="false">B49/B48-1</f>
        <v>-0.00615975182449169</v>
      </c>
      <c r="E49" s="8" t="n">
        <f aca="false">LN(B49/B48)</f>
        <v>-0.00617880136300174</v>
      </c>
      <c r="G49" s="0" t="n">
        <v>125.400002</v>
      </c>
      <c r="H49" s="8" t="n">
        <f aca="false">G49/G48-1</f>
        <v>-0.0275300122728968</v>
      </c>
    </row>
    <row r="50" customFormat="false" ht="15" hidden="false" customHeight="false" outlineLevel="0" collapsed="false">
      <c r="A50" s="5" t="n">
        <v>43893</v>
      </c>
      <c r="B50" s="0" t="n">
        <v>11303.299805</v>
      </c>
      <c r="C50" s="8" t="n">
        <f aca="false">B50/B49-1</f>
        <v>0.0153196474366173</v>
      </c>
      <c r="E50" s="8" t="n">
        <f aca="false">LN(B50/B49)</f>
        <v>0.0152034864986019</v>
      </c>
      <c r="G50" s="0" t="n">
        <v>130.350006</v>
      </c>
      <c r="H50" s="8" t="n">
        <f aca="false">G50/G49-1</f>
        <v>0.0394737154788882</v>
      </c>
    </row>
    <row r="51" customFormat="false" ht="15" hidden="false" customHeight="false" outlineLevel="0" collapsed="false">
      <c r="A51" s="5" t="n">
        <v>43894</v>
      </c>
      <c r="B51" s="0" t="n">
        <v>11251</v>
      </c>
      <c r="C51" s="8" t="n">
        <f aca="false">B51/B50-1</f>
        <v>-0.00462695017404258</v>
      </c>
      <c r="E51" s="8" t="n">
        <f aca="false">LN(B51/B50)</f>
        <v>-0.00463768764195423</v>
      </c>
      <c r="G51" s="0" t="n">
        <v>126.199997</v>
      </c>
      <c r="H51" s="8" t="n">
        <f aca="false">G51/G50-1</f>
        <v>-0.0318374285306899</v>
      </c>
    </row>
    <row r="52" customFormat="false" ht="15" hidden="false" customHeight="false" outlineLevel="0" collapsed="false">
      <c r="A52" s="5" t="n">
        <v>43895</v>
      </c>
      <c r="B52" s="0" t="n">
        <v>11269</v>
      </c>
      <c r="C52" s="8" t="n">
        <f aca="false">B52/B51-1</f>
        <v>0.0015998577904186</v>
      </c>
      <c r="E52" s="8" t="n">
        <f aca="false">LN(B52/B51)</f>
        <v>0.00159857938127741</v>
      </c>
      <c r="G52" s="0" t="n">
        <v>125.75</v>
      </c>
      <c r="H52" s="8" t="n">
        <f aca="false">G52/G51-1</f>
        <v>-0.00356574493420947</v>
      </c>
    </row>
    <row r="53" customFormat="false" ht="15" hidden="false" customHeight="false" outlineLevel="0" collapsed="false">
      <c r="A53" s="5" t="n">
        <v>43896</v>
      </c>
      <c r="B53" s="0" t="n">
        <v>10989.450195</v>
      </c>
      <c r="C53" s="8" t="n">
        <f aca="false">B53/B52-1</f>
        <v>-0.0248069753305529</v>
      </c>
      <c r="E53" s="8" t="n">
        <f aca="false">LN(B53/B52)</f>
        <v>-0.0251198535586143</v>
      </c>
      <c r="G53" s="0" t="n">
        <v>114.199997</v>
      </c>
      <c r="H53" s="8" t="n">
        <f aca="false">G53/G52-1</f>
        <v>-0.0918489304174951</v>
      </c>
    </row>
    <row r="54" customFormat="false" ht="15" hidden="false" customHeight="false" outlineLevel="0" collapsed="false">
      <c r="A54" s="5" t="n">
        <v>43899</v>
      </c>
      <c r="B54" s="0" t="n">
        <v>10451.450195</v>
      </c>
      <c r="C54" s="8" t="n">
        <f aca="false">B54/B53-1</f>
        <v>-0.0489560433373437</v>
      </c>
      <c r="E54" s="8" t="n">
        <f aca="false">LN(B54/B53)</f>
        <v>-0.0501949959879394</v>
      </c>
      <c r="G54" s="0" t="n">
        <v>105.699997</v>
      </c>
      <c r="H54" s="8" t="n">
        <f aca="false">G54/G53-1</f>
        <v>-0.0744308250726137</v>
      </c>
    </row>
    <row r="55" customFormat="false" ht="15" hidden="false" customHeight="false" outlineLevel="0" collapsed="false">
      <c r="A55" s="5" t="n">
        <v>43901</v>
      </c>
      <c r="B55" s="0" t="n">
        <v>10458.400391</v>
      </c>
      <c r="C55" s="8" t="n">
        <f aca="false">B55/B54-1</f>
        <v>0.00066499824142352</v>
      </c>
      <c r="E55" s="8" t="n">
        <f aca="false">LN(B55/B54)</f>
        <v>0.000664777228069872</v>
      </c>
      <c r="G55" s="0" t="n">
        <v>98.900002</v>
      </c>
      <c r="H55" s="8" t="n">
        <f aca="false">G55/G54-1</f>
        <v>-0.0643329724976245</v>
      </c>
    </row>
    <row r="56" customFormat="false" ht="15" hidden="false" customHeight="false" outlineLevel="0" collapsed="false">
      <c r="A56" s="5" t="n">
        <v>43902</v>
      </c>
      <c r="B56" s="0" t="n">
        <v>9590.150391</v>
      </c>
      <c r="C56" s="8" t="n">
        <f aca="false">B56/B55-1</f>
        <v>-0.0830193880076703</v>
      </c>
      <c r="E56" s="8" t="n">
        <f aca="false">LN(B56/B55)</f>
        <v>-0.0866689498146931</v>
      </c>
      <c r="G56" s="0" t="n">
        <v>88</v>
      </c>
      <c r="H56" s="8" t="n">
        <f aca="false">G56/G55-1</f>
        <v>-0.110212353686302</v>
      </c>
    </row>
    <row r="57" customFormat="false" ht="15" hidden="false" customHeight="false" outlineLevel="0" collapsed="false">
      <c r="A57" s="5" t="n">
        <v>43903</v>
      </c>
      <c r="B57" s="0" t="n">
        <v>9955.200195</v>
      </c>
      <c r="C57" s="8" t="n">
        <f aca="false">B57/B56-1</f>
        <v>0.0380650760537171</v>
      </c>
      <c r="E57" s="8" t="n">
        <f aca="false">LN(B57/B56)</f>
        <v>0.0373584764718985</v>
      </c>
      <c r="G57" s="0" t="n">
        <v>89.75</v>
      </c>
      <c r="H57" s="8" t="n">
        <f aca="false">G57/G56-1</f>
        <v>0.0198863636363635</v>
      </c>
    </row>
    <row r="58" customFormat="false" ht="15" hidden="false" customHeight="false" outlineLevel="0" collapsed="false">
      <c r="A58" s="5" t="n">
        <v>43906</v>
      </c>
      <c r="B58" s="0" t="n">
        <v>9197.400391</v>
      </c>
      <c r="C58" s="8" t="n">
        <f aca="false">B58/B57-1</f>
        <v>-0.0761210010001211</v>
      </c>
      <c r="E58" s="8" t="n">
        <f aca="false">LN(B58/B57)</f>
        <v>-0.0791741693789408</v>
      </c>
      <c r="G58" s="0" t="n">
        <v>82.949997</v>
      </c>
      <c r="H58" s="8" t="n">
        <f aca="false">G58/G57-1</f>
        <v>-0.0757660501392758</v>
      </c>
    </row>
    <row r="59" customFormat="false" ht="15" hidden="false" customHeight="false" outlineLevel="0" collapsed="false">
      <c r="A59" s="5" t="n">
        <v>43907</v>
      </c>
      <c r="B59" s="0" t="n">
        <v>8967.049805</v>
      </c>
      <c r="C59" s="8" t="n">
        <f aca="false">B59/B58-1</f>
        <v>-0.0250451840963024</v>
      </c>
      <c r="E59" s="8" t="n">
        <f aca="false">LN(B59/B58)</f>
        <v>-0.0253641517210185</v>
      </c>
      <c r="G59" s="0" t="n">
        <v>77.949997</v>
      </c>
      <c r="H59" s="8" t="n">
        <f aca="false">G59/G58-1</f>
        <v>-0.060277277647159</v>
      </c>
    </row>
    <row r="60" customFormat="false" ht="15" hidden="false" customHeight="false" outlineLevel="0" collapsed="false">
      <c r="A60" s="5" t="n">
        <v>43908</v>
      </c>
      <c r="B60" s="0" t="n">
        <v>8468.799805</v>
      </c>
      <c r="C60" s="8" t="n">
        <f aca="false">B60/B59-1</f>
        <v>-0.0555645402707786</v>
      </c>
      <c r="E60" s="8" t="n">
        <f aca="false">LN(B60/B59)</f>
        <v>-0.0571679271130829</v>
      </c>
      <c r="G60" s="0" t="n">
        <v>75.5</v>
      </c>
      <c r="H60" s="8" t="n">
        <f aca="false">G60/G59-1</f>
        <v>-0.0314303668286221</v>
      </c>
    </row>
    <row r="61" customFormat="false" ht="15" hidden="false" customHeight="false" outlineLevel="0" collapsed="false">
      <c r="A61" s="5" t="n">
        <v>43909</v>
      </c>
      <c r="B61" s="0" t="n">
        <v>8263.450195</v>
      </c>
      <c r="C61" s="8" t="n">
        <f aca="false">B61/B60-1</f>
        <v>-0.0242477818260343</v>
      </c>
      <c r="E61" s="8" t="n">
        <f aca="false">LN(B61/B60)</f>
        <v>-0.0245465996224689</v>
      </c>
      <c r="G61" s="0" t="n">
        <v>72.949997</v>
      </c>
      <c r="H61" s="8" t="n">
        <f aca="false">G61/G60-1</f>
        <v>-0.0337748741721855</v>
      </c>
    </row>
    <row r="62" customFormat="false" ht="15" hidden="false" customHeight="false" outlineLevel="0" collapsed="false">
      <c r="A62" s="5" t="n">
        <v>43910</v>
      </c>
      <c r="B62" s="0" t="n">
        <v>8745.450195</v>
      </c>
      <c r="C62" s="8" t="n">
        <f aca="false">B62/B61-1</f>
        <v>0.0583291468606715</v>
      </c>
      <c r="E62" s="8" t="n">
        <f aca="false">LN(B62/B61)</f>
        <v>0.0566913879465212</v>
      </c>
      <c r="G62" s="0" t="n">
        <v>77.300003</v>
      </c>
      <c r="H62" s="8" t="n">
        <f aca="false">G62/G61-1</f>
        <v>0.0596299681821784</v>
      </c>
    </row>
    <row r="63" customFormat="false" ht="15" hidden="false" customHeight="false" outlineLevel="0" collapsed="false">
      <c r="A63" s="5" t="n">
        <v>43913</v>
      </c>
      <c r="B63" s="0" t="n">
        <v>7610.25</v>
      </c>
      <c r="C63" s="8" t="n">
        <f aca="false">B63/B62-1</f>
        <v>-0.129804660673618</v>
      </c>
      <c r="E63" s="8" t="n">
        <f aca="false">LN(B63/B62)</f>
        <v>-0.139037564574779</v>
      </c>
      <c r="G63" s="0" t="n">
        <v>66.199997</v>
      </c>
      <c r="H63" s="8" t="n">
        <f aca="false">G63/G62-1</f>
        <v>-0.143596449795739</v>
      </c>
    </row>
    <row r="64" customFormat="false" ht="15" hidden="false" customHeight="false" outlineLevel="0" collapsed="false">
      <c r="A64" s="5" t="n">
        <v>43914</v>
      </c>
      <c r="B64" s="0" t="n">
        <v>7801.049805</v>
      </c>
      <c r="C64" s="8" t="n">
        <f aca="false">B64/B63-1</f>
        <v>0.0250714240662264</v>
      </c>
      <c r="E64" s="8" t="n">
        <f aca="false">LN(B64/B63)</f>
        <v>0.0247622921785233</v>
      </c>
      <c r="G64" s="0" t="n">
        <v>68.550003</v>
      </c>
      <c r="H64" s="8" t="n">
        <f aca="false">G64/G63-1</f>
        <v>0.0354985816691202</v>
      </c>
    </row>
    <row r="65" customFormat="false" ht="15" hidden="false" customHeight="false" outlineLevel="0" collapsed="false">
      <c r="A65" s="5" t="n">
        <v>43915</v>
      </c>
      <c r="B65" s="0" t="n">
        <v>8317.849609</v>
      </c>
      <c r="C65" s="8" t="n">
        <f aca="false">B65/B64-1</f>
        <v>0.0662474688558921</v>
      </c>
      <c r="E65" s="8" t="n">
        <f aca="false">LN(B65/B64)</f>
        <v>0.0641454459460381</v>
      </c>
      <c r="G65" s="0" t="n">
        <v>70.25</v>
      </c>
      <c r="H65" s="8" t="n">
        <f aca="false">G65/G64-1</f>
        <v>0.0247993716353301</v>
      </c>
    </row>
    <row r="66" customFormat="false" ht="15" hidden="false" customHeight="false" outlineLevel="0" collapsed="false">
      <c r="A66" s="5" t="n">
        <v>43916</v>
      </c>
      <c r="B66" s="0" t="n">
        <v>8641.450195</v>
      </c>
      <c r="C66" s="8" t="n">
        <f aca="false">B66/B65-1</f>
        <v>0.0389043564396572</v>
      </c>
      <c r="E66" s="8" t="n">
        <f aca="false">LN(B66/B65)</f>
        <v>0.0381666544050845</v>
      </c>
      <c r="G66" s="0" t="n">
        <v>70.800003</v>
      </c>
      <c r="H66" s="8" t="n">
        <f aca="false">G66/G65-1</f>
        <v>0.00782922419928833</v>
      </c>
    </row>
    <row r="67" customFormat="false" ht="15" hidden="false" customHeight="false" outlineLevel="0" collapsed="false">
      <c r="A67" s="5" t="n">
        <v>43917</v>
      </c>
      <c r="B67" s="0" t="n">
        <v>8660.25</v>
      </c>
      <c r="C67" s="8" t="n">
        <f aca="false">B67/B66-1</f>
        <v>0.00217553819969685</v>
      </c>
      <c r="E67" s="8" t="n">
        <f aca="false">LN(B67/B66)</f>
        <v>0.00217317514312694</v>
      </c>
      <c r="G67" s="0" t="n">
        <v>70.699997</v>
      </c>
      <c r="H67" s="8" t="n">
        <f aca="false">G67/G66-1</f>
        <v>-0.00141251406444165</v>
      </c>
    </row>
    <row r="68" customFormat="false" ht="15" hidden="false" customHeight="false" outlineLevel="0" collapsed="false">
      <c r="A68" s="5" t="n">
        <v>43920</v>
      </c>
      <c r="B68" s="0" t="n">
        <v>8281.099609</v>
      </c>
      <c r="C68" s="8" t="n">
        <f aca="false">B68/B67-1</f>
        <v>-0.0437805364741202</v>
      </c>
      <c r="E68" s="8" t="n">
        <f aca="false">LN(B68/B67)</f>
        <v>-0.044767827918986</v>
      </c>
      <c r="G68" s="0" t="n">
        <v>68.150002</v>
      </c>
      <c r="H68" s="8" t="n">
        <f aca="false">G68/G67-1</f>
        <v>-0.0360678233126375</v>
      </c>
    </row>
    <row r="69" customFormat="false" ht="15" hidden="false" customHeight="false" outlineLevel="0" collapsed="false">
      <c r="A69" s="5" t="n">
        <v>43921</v>
      </c>
      <c r="B69" s="0" t="n">
        <v>8597.75</v>
      </c>
      <c r="C69" s="8" t="n">
        <f aca="false">B69/B68-1</f>
        <v>0.0382377227603758</v>
      </c>
      <c r="E69" s="8" t="n">
        <f aca="false">LN(B69/B68)</f>
        <v>0.0375247785229821</v>
      </c>
      <c r="G69" s="0" t="n">
        <v>71.050003</v>
      </c>
      <c r="H69" s="8" t="n">
        <f aca="false">G69/G68-1</f>
        <v>0.042553204914066</v>
      </c>
    </row>
    <row r="70" customFormat="false" ht="15" hidden="false" customHeight="false" outlineLevel="0" collapsed="false">
      <c r="A70" s="5" t="n">
        <v>43922</v>
      </c>
      <c r="B70" s="0" t="n">
        <v>8253.799805</v>
      </c>
      <c r="C70" s="8" t="n">
        <f aca="false">B70/B69-1</f>
        <v>-0.0400046750603354</v>
      </c>
      <c r="E70" s="8" t="n">
        <f aca="false">LN(B70/B69)</f>
        <v>-0.040826864386629</v>
      </c>
      <c r="G70" s="0" t="n">
        <v>67.949997</v>
      </c>
      <c r="H70" s="8" t="n">
        <f aca="false">G70/G69-1</f>
        <v>-0.0436313282069813</v>
      </c>
    </row>
    <row r="71" customFormat="false" ht="15" hidden="false" customHeight="false" outlineLevel="0" collapsed="false">
      <c r="A71" s="5" t="n">
        <v>43924</v>
      </c>
      <c r="B71" s="0" t="n">
        <v>8083.799805</v>
      </c>
      <c r="C71" s="8" t="n">
        <f aca="false">B71/B70-1</f>
        <v>-0.020596574185991</v>
      </c>
      <c r="E71" s="8" t="n">
        <f aca="false">LN(B71/B70)</f>
        <v>-0.0208116418499039</v>
      </c>
      <c r="G71" s="0" t="n">
        <v>65.300003</v>
      </c>
      <c r="H71" s="8" t="n">
        <f aca="false">G71/G70-1</f>
        <v>-0.0389991775864242</v>
      </c>
    </row>
    <row r="72" customFormat="false" ht="15" hidden="false" customHeight="false" outlineLevel="0" collapsed="false">
      <c r="A72" s="5" t="n">
        <v>43928</v>
      </c>
      <c r="B72" s="0" t="n">
        <v>8792.200195</v>
      </c>
      <c r="C72" s="8" t="n">
        <f aca="false">B72/B71-1</f>
        <v>0.0876321045904476</v>
      </c>
      <c r="E72" s="8" t="n">
        <f aca="false">LN(B72/B71)</f>
        <v>0.0840029520886218</v>
      </c>
      <c r="G72" s="0" t="n">
        <v>67.25</v>
      </c>
      <c r="H72" s="8" t="n">
        <f aca="false">G72/G71-1</f>
        <v>0.0298621272651396</v>
      </c>
    </row>
    <row r="73" customFormat="false" ht="15" hidden="false" customHeight="false" outlineLevel="0" collapsed="false">
      <c r="A73" s="5" t="n">
        <v>43929</v>
      </c>
      <c r="B73" s="0" t="n">
        <v>8748.75</v>
      </c>
      <c r="C73" s="8" t="n">
        <f aca="false">B73/B72-1</f>
        <v>-0.00494190237213987</v>
      </c>
      <c r="E73" s="8" t="n">
        <f aca="false">LN(B73/B72)</f>
        <v>-0.00495415395241038</v>
      </c>
      <c r="G73" s="0" t="n">
        <v>67.599998</v>
      </c>
      <c r="H73" s="8" t="n">
        <f aca="false">G73/G72-1</f>
        <v>0.00520443122676584</v>
      </c>
    </row>
    <row r="74" customFormat="false" ht="15" hidden="false" customHeight="false" outlineLevel="0" collapsed="false">
      <c r="A74" s="5" t="n">
        <v>43930</v>
      </c>
      <c r="B74" s="0" t="n">
        <v>9111.900391</v>
      </c>
      <c r="C74" s="8" t="n">
        <f aca="false">B74/B73-1</f>
        <v>0.0415088316616659</v>
      </c>
      <c r="E74" s="8" t="n">
        <f aca="false">LN(B74/B73)</f>
        <v>0.0406704614348963</v>
      </c>
      <c r="G74" s="0" t="n">
        <v>74.599998</v>
      </c>
      <c r="H74" s="8" t="n">
        <f aca="false">G74/G73-1</f>
        <v>0.103550298921606</v>
      </c>
    </row>
    <row r="75" customFormat="false" ht="15" hidden="false" customHeight="false" outlineLevel="0" collapsed="false">
      <c r="A75" s="5" t="n">
        <v>43934</v>
      </c>
      <c r="B75" s="0" t="n">
        <v>8993.849609</v>
      </c>
      <c r="C75" s="8" t="n">
        <f aca="false">B75/B74-1</f>
        <v>-0.0129556708188557</v>
      </c>
      <c r="E75" s="8" t="n">
        <f aca="false">LN(B75/B74)</f>
        <v>-0.0130403275064116</v>
      </c>
      <c r="G75" s="0" t="n">
        <v>74.25</v>
      </c>
      <c r="H75" s="8" t="n">
        <f aca="false">G75/G74-1</f>
        <v>-0.00469166232417328</v>
      </c>
    </row>
    <row r="76" customFormat="false" ht="15" hidden="false" customHeight="false" outlineLevel="0" collapsed="false">
      <c r="A76" s="5" t="n">
        <v>43936</v>
      </c>
      <c r="B76" s="0" t="n">
        <v>8925.299805</v>
      </c>
      <c r="C76" s="8" t="n">
        <f aca="false">B76/B75-1</f>
        <v>-0.0076218534865653</v>
      </c>
      <c r="E76" s="8" t="n">
        <f aca="false">LN(B76/B75)</f>
        <v>-0.00765104825194068</v>
      </c>
      <c r="G76" s="0" t="n">
        <v>72.900002</v>
      </c>
      <c r="H76" s="8" t="n">
        <f aca="false">G76/G75-1</f>
        <v>-0.0181817912457912</v>
      </c>
    </row>
    <row r="77" customFormat="false" ht="15" hidden="false" customHeight="false" outlineLevel="0" collapsed="false">
      <c r="A77" s="5" t="n">
        <v>43937</v>
      </c>
      <c r="B77" s="0" t="n">
        <v>8992.799805</v>
      </c>
      <c r="C77" s="8" t="n">
        <f aca="false">B77/B76-1</f>
        <v>0.00756277116452564</v>
      </c>
      <c r="E77" s="8" t="n">
        <f aca="false">LN(B77/B76)</f>
        <v>0.00753431678327979</v>
      </c>
      <c r="G77" s="0" t="n">
        <v>74.650002</v>
      </c>
      <c r="H77" s="8" t="n">
        <f aca="false">G77/G76-1</f>
        <v>0.0240054863098631</v>
      </c>
    </row>
    <row r="78" customFormat="false" ht="15" hidden="false" customHeight="false" outlineLevel="0" collapsed="false">
      <c r="A78" s="5" t="n">
        <v>43938</v>
      </c>
      <c r="B78" s="0" t="n">
        <v>9266.75</v>
      </c>
      <c r="C78" s="8" t="n">
        <f aca="false">B78/B77-1</f>
        <v>0.0304632818410662</v>
      </c>
      <c r="E78" s="8" t="n">
        <f aca="false">LN(B78/B77)</f>
        <v>0.0300084893123659</v>
      </c>
      <c r="G78" s="0" t="n">
        <v>76.849998</v>
      </c>
      <c r="H78" s="8" t="n">
        <f aca="false">G78/G77-1</f>
        <v>0.029470809659188</v>
      </c>
    </row>
    <row r="79" customFormat="false" ht="15" hidden="false" customHeight="false" outlineLevel="0" collapsed="false">
      <c r="A79" s="5" t="n">
        <v>43941</v>
      </c>
      <c r="B79" s="0" t="n">
        <v>9261.849609</v>
      </c>
      <c r="C79" s="8" t="n">
        <f aca="false">B79/B78-1</f>
        <v>-0.000528814417136481</v>
      </c>
      <c r="E79" s="8" t="n">
        <f aca="false">LN(B79/B78)</f>
        <v>-0.000528954288793306</v>
      </c>
      <c r="G79" s="0" t="n">
        <v>80.449997</v>
      </c>
      <c r="H79" s="8" t="n">
        <f aca="false">G79/G78-1</f>
        <v>0.0468444904839165</v>
      </c>
    </row>
    <row r="80" customFormat="false" ht="15" hidden="false" customHeight="false" outlineLevel="0" collapsed="false">
      <c r="A80" s="5" t="n">
        <v>43942</v>
      </c>
      <c r="B80" s="0" t="n">
        <v>8981.450195</v>
      </c>
      <c r="C80" s="8" t="n">
        <f aca="false">B80/B79-1</f>
        <v>-0.0302746671385734</v>
      </c>
      <c r="E80" s="8" t="n">
        <f aca="false">LN(B80/B79)</f>
        <v>-0.0307424095811662</v>
      </c>
      <c r="G80" s="0" t="n">
        <v>74.650002</v>
      </c>
      <c r="H80" s="8" t="n">
        <f aca="false">G80/G79-1</f>
        <v>-0.07209440915206</v>
      </c>
    </row>
    <row r="81" customFormat="false" ht="15" hidden="false" customHeight="false" outlineLevel="0" collapsed="false">
      <c r="A81" s="5" t="n">
        <v>43943</v>
      </c>
      <c r="B81" s="0" t="n">
        <v>9187.299805</v>
      </c>
      <c r="C81" s="8" t="n">
        <f aca="false">B81/B80-1</f>
        <v>0.0229194178591112</v>
      </c>
      <c r="E81" s="8" t="n">
        <f aca="false">LN(B81/B80)</f>
        <v>0.0226607134457357</v>
      </c>
      <c r="G81" s="0" t="n">
        <v>75.900002</v>
      </c>
      <c r="H81" s="8" t="n">
        <f aca="false">G81/G80-1</f>
        <v>0.0167448086605544</v>
      </c>
    </row>
    <row r="82" customFormat="false" ht="15" hidden="false" customHeight="false" outlineLevel="0" collapsed="false">
      <c r="A82" s="5" t="n">
        <v>43944</v>
      </c>
      <c r="B82" s="0" t="n">
        <v>9313.900391</v>
      </c>
      <c r="C82" s="8" t="n">
        <f aca="false">B82/B81-1</f>
        <v>0.0137799558833487</v>
      </c>
      <c r="E82" s="8" t="n">
        <f aca="false">LN(B82/B81)</f>
        <v>0.013685875587575</v>
      </c>
      <c r="G82" s="0" t="n">
        <v>75.650002</v>
      </c>
      <c r="H82" s="8" t="n">
        <f aca="false">G82/G81-1</f>
        <v>-0.00329380755484043</v>
      </c>
    </row>
    <row r="83" customFormat="false" ht="15" hidden="false" customHeight="false" outlineLevel="0" collapsed="false">
      <c r="A83" s="5" t="n">
        <v>43945</v>
      </c>
      <c r="B83" s="0" t="n">
        <v>9154.400391</v>
      </c>
      <c r="C83" s="8" t="n">
        <f aca="false">B83/B82-1</f>
        <v>-0.0171249415716453</v>
      </c>
      <c r="E83" s="8" t="n">
        <f aca="false">LN(B83/B82)</f>
        <v>-0.0172732692240849</v>
      </c>
      <c r="G83" s="0" t="n">
        <v>74.199997</v>
      </c>
      <c r="H83" s="8" t="n">
        <f aca="false">G83/G82-1</f>
        <v>-0.0191672830358948</v>
      </c>
    </row>
    <row r="84" customFormat="false" ht="15" hidden="false" customHeight="false" outlineLevel="0" collapsed="false">
      <c r="A84" s="5" t="n">
        <v>43948</v>
      </c>
      <c r="B84" s="0" t="n">
        <v>9282.299805</v>
      </c>
      <c r="C84" s="8" t="n">
        <f aca="false">B84/B83-1</f>
        <v>0.013971358968059</v>
      </c>
      <c r="E84" s="8" t="n">
        <f aca="false">LN(B84/B83)</f>
        <v>0.013874659176447</v>
      </c>
      <c r="G84" s="0" t="n">
        <v>75.25</v>
      </c>
      <c r="H84" s="8" t="n">
        <f aca="false">G84/G83-1</f>
        <v>0.0141509843996355</v>
      </c>
    </row>
    <row r="85" customFormat="false" ht="15" hidden="false" customHeight="false" outlineLevel="0" collapsed="false">
      <c r="A85" s="5" t="n">
        <v>43949</v>
      </c>
      <c r="B85" s="0" t="n">
        <v>9380.900391</v>
      </c>
      <c r="C85" s="8" t="n">
        <f aca="false">B85/B84-1</f>
        <v>0.0106224306552656</v>
      </c>
      <c r="E85" s="8" t="n">
        <f aca="false">LN(B85/B84)</f>
        <v>0.0105664090135504</v>
      </c>
      <c r="G85" s="0" t="n">
        <v>76.949997</v>
      </c>
      <c r="H85" s="8" t="n">
        <f aca="false">G85/G84-1</f>
        <v>0.0225913222591361</v>
      </c>
    </row>
    <row r="86" customFormat="false" ht="15" hidden="false" customHeight="false" outlineLevel="0" collapsed="false">
      <c r="A86" s="5" t="n">
        <v>43950</v>
      </c>
      <c r="B86" s="0" t="n">
        <v>9553.349609</v>
      </c>
      <c r="C86" s="8" t="n">
        <f aca="false">B86/B85-1</f>
        <v>0.0183830134435121</v>
      </c>
      <c r="E86" s="8" t="n">
        <f aca="false">LN(B86/B85)</f>
        <v>0.0182160884710417</v>
      </c>
      <c r="G86" s="0" t="n">
        <v>78.150002</v>
      </c>
      <c r="H86" s="8" t="n">
        <f aca="false">G86/G85-1</f>
        <v>0.0155946074955664</v>
      </c>
    </row>
    <row r="87" customFormat="false" ht="15" hidden="false" customHeight="false" outlineLevel="0" collapsed="false">
      <c r="A87" s="5" t="n">
        <v>43951</v>
      </c>
      <c r="B87" s="0" t="n">
        <v>9859.900391</v>
      </c>
      <c r="C87" s="8" t="n">
        <f aca="false">B87/B86-1</f>
        <v>0.0320883035319051</v>
      </c>
      <c r="E87" s="8" t="n">
        <f aca="false">LN(B87/B86)</f>
        <v>0.0315842288367502</v>
      </c>
      <c r="G87" s="0" t="n">
        <v>93.25</v>
      </c>
      <c r="H87" s="8" t="n">
        <f aca="false">G87/G86-1</f>
        <v>0.193218139648928</v>
      </c>
    </row>
    <row r="88" customFormat="false" ht="15" hidden="false" customHeight="false" outlineLevel="0" collapsed="false">
      <c r="A88" s="5" t="n">
        <v>43955</v>
      </c>
      <c r="B88" s="0" t="n">
        <v>9293.5</v>
      </c>
      <c r="C88" s="8" t="n">
        <f aca="false">B88/B87-1</f>
        <v>-0.057444839048983</v>
      </c>
      <c r="E88" s="8" t="n">
        <f aca="false">LN(B88/B87)</f>
        <v>-0.0591608351645873</v>
      </c>
      <c r="G88" s="0" t="n">
        <v>83.900002</v>
      </c>
      <c r="H88" s="8" t="n">
        <f aca="false">G88/G87-1</f>
        <v>-0.100268075067024</v>
      </c>
    </row>
    <row r="89" customFormat="false" ht="15" hidden="false" customHeight="false" outlineLevel="0" collapsed="false">
      <c r="A89" s="5" t="n">
        <v>43956</v>
      </c>
      <c r="B89" s="0" t="n">
        <v>9205.599609</v>
      </c>
      <c r="C89" s="8" t="n">
        <f aca="false">B89/B88-1</f>
        <v>-0.00945826556195184</v>
      </c>
      <c r="E89" s="8" t="n">
        <f aca="false">LN(B89/B88)</f>
        <v>-0.00950327901330582</v>
      </c>
      <c r="G89" s="0" t="n">
        <v>80.900002</v>
      </c>
      <c r="H89" s="8" t="n">
        <f aca="false">G89/G88-1</f>
        <v>-0.0357568525445328</v>
      </c>
    </row>
    <row r="90" customFormat="false" ht="15" hidden="false" customHeight="false" outlineLevel="0" collapsed="false">
      <c r="A90" s="5" t="n">
        <v>43957</v>
      </c>
      <c r="B90" s="0" t="n">
        <v>9270.900391</v>
      </c>
      <c r="C90" s="8" t="n">
        <f aca="false">B90/B89-1</f>
        <v>0.0070935935488825</v>
      </c>
      <c r="E90" s="8" t="n">
        <f aca="false">LN(B90/B89)</f>
        <v>0.00706855236574183</v>
      </c>
      <c r="G90" s="0" t="n">
        <v>83.199997</v>
      </c>
      <c r="H90" s="8" t="n">
        <f aca="false">G90/G89-1</f>
        <v>0.0284300981846699</v>
      </c>
    </row>
    <row r="91" customFormat="false" ht="15" hidden="false" customHeight="false" outlineLevel="0" collapsed="false">
      <c r="A91" s="5" t="n">
        <v>43958</v>
      </c>
      <c r="B91" s="0" t="n">
        <v>9199.049805</v>
      </c>
      <c r="C91" s="8" t="n">
        <f aca="false">B91/B90-1</f>
        <v>-0.00775011951047921</v>
      </c>
      <c r="E91" s="8" t="n">
        <f aca="false">LN(B91/B90)</f>
        <v>-0.00778030776288914</v>
      </c>
      <c r="G91" s="0" t="n">
        <v>82.5</v>
      </c>
      <c r="H91" s="8" t="n">
        <f aca="false">G91/G90-1</f>
        <v>-0.00841342578413795</v>
      </c>
    </row>
    <row r="92" customFormat="false" ht="15" hidden="false" customHeight="false" outlineLevel="0" collapsed="false">
      <c r="A92" s="5" t="n">
        <v>43959</v>
      </c>
      <c r="B92" s="0" t="n">
        <v>9251.5</v>
      </c>
      <c r="C92" s="8" t="n">
        <f aca="false">B92/B91-1</f>
        <v>0.00570169703521883</v>
      </c>
      <c r="E92" s="8" t="n">
        <f aca="false">LN(B92/B91)</f>
        <v>0.00568550388381625</v>
      </c>
      <c r="G92" s="0" t="n">
        <v>81.050003</v>
      </c>
      <c r="H92" s="8" t="n">
        <f aca="false">G92/G91-1</f>
        <v>-0.0175757212121211</v>
      </c>
    </row>
    <row r="93" customFormat="false" ht="15" hidden="false" customHeight="false" outlineLevel="0" collapsed="false">
      <c r="A93" s="5" t="n">
        <v>43962</v>
      </c>
      <c r="B93" s="0" t="n">
        <v>9239.200195</v>
      </c>
      <c r="C93" s="8" t="n">
        <f aca="false">B93/B92-1</f>
        <v>-0.00132949305518026</v>
      </c>
      <c r="E93" s="8" t="n">
        <f aca="false">LN(B93/B92)</f>
        <v>-0.00133037761516998</v>
      </c>
      <c r="G93" s="0" t="n">
        <v>86.099998</v>
      </c>
      <c r="H93" s="8" t="n">
        <f aca="false">G93/G92-1</f>
        <v>0.0623071537702471</v>
      </c>
    </row>
    <row r="94" customFormat="false" ht="15" hidden="false" customHeight="false" outlineLevel="0" collapsed="false">
      <c r="A94" s="5" t="n">
        <v>43963</v>
      </c>
      <c r="B94" s="0" t="n">
        <v>9196.549805</v>
      </c>
      <c r="C94" s="8" t="n">
        <f aca="false">B94/B93-1</f>
        <v>-0.00461624265086058</v>
      </c>
      <c r="E94" s="8" t="n">
        <f aca="false">LN(B94/B93)</f>
        <v>-0.00462693040315589</v>
      </c>
      <c r="G94" s="0" t="n">
        <v>86.199997</v>
      </c>
      <c r="H94" s="8" t="n">
        <f aca="false">G94/G93-1</f>
        <v>0.00116142859840718</v>
      </c>
    </row>
    <row r="95" customFormat="false" ht="15" hidden="false" customHeight="false" outlineLevel="0" collapsed="false">
      <c r="A95" s="5" t="n">
        <v>43964</v>
      </c>
      <c r="B95" s="0" t="n">
        <v>9383.549805</v>
      </c>
      <c r="C95" s="8" t="n">
        <f aca="false">B95/B94-1</f>
        <v>0.0203337125297067</v>
      </c>
      <c r="E95" s="8" t="n">
        <f aca="false">LN(B95/B94)</f>
        <v>0.0201297429347962</v>
      </c>
      <c r="G95" s="0" t="n">
        <v>87.199997</v>
      </c>
      <c r="H95" s="8" t="n">
        <f aca="false">G95/G94-1</f>
        <v>0.0116009284779905</v>
      </c>
    </row>
    <row r="96" customFormat="false" ht="15" hidden="false" customHeight="false" outlineLevel="0" collapsed="false">
      <c r="A96" s="5" t="n">
        <v>43965</v>
      </c>
      <c r="B96" s="0" t="n">
        <v>9142.75</v>
      </c>
      <c r="C96" s="8" t="n">
        <f aca="false">B96/B95-1</f>
        <v>-0.0256619094057231</v>
      </c>
      <c r="E96" s="8" t="n">
        <f aca="false">LN(B96/B95)</f>
        <v>-0.0259969199704106</v>
      </c>
      <c r="G96" s="0" t="n">
        <v>83.800003</v>
      </c>
      <c r="H96" s="8" t="n">
        <f aca="false">G96/G95-1</f>
        <v>-0.038990758222159</v>
      </c>
    </row>
    <row r="97" customFormat="false" ht="15" hidden="false" customHeight="false" outlineLevel="0" collapsed="false">
      <c r="A97" s="5" t="n">
        <v>43966</v>
      </c>
      <c r="B97" s="0" t="n">
        <v>9136.849609</v>
      </c>
      <c r="C97" s="8" t="n">
        <f aca="false">B97/B96-1</f>
        <v>-0.000645362828470608</v>
      </c>
      <c r="E97" s="8" t="n">
        <f aca="false">LN(B97/B96)</f>
        <v>-0.000645571164700589</v>
      </c>
      <c r="G97" s="0" t="n">
        <v>84.349998</v>
      </c>
      <c r="H97" s="8" t="n">
        <f aca="false">G97/G96-1</f>
        <v>0.006563185922559</v>
      </c>
    </row>
    <row r="98" customFormat="false" ht="15" hidden="false" customHeight="false" outlineLevel="0" collapsed="false">
      <c r="A98" s="5" t="n">
        <v>43969</v>
      </c>
      <c r="B98" s="0" t="n">
        <v>8823.25</v>
      </c>
      <c r="C98" s="8" t="n">
        <f aca="false">B98/B97-1</f>
        <v>-0.034322509663626</v>
      </c>
      <c r="E98" s="8" t="n">
        <f aca="false">LN(B98/B97)</f>
        <v>-0.0349253614490193</v>
      </c>
      <c r="G98" s="0" t="n">
        <v>80.650002</v>
      </c>
      <c r="H98" s="8" t="n">
        <f aca="false">G98/G97-1</f>
        <v>-0.0438648024627102</v>
      </c>
    </row>
    <row r="99" customFormat="false" ht="15" hidden="false" customHeight="false" outlineLevel="0" collapsed="false">
      <c r="A99" s="5" t="n">
        <v>43970</v>
      </c>
      <c r="B99" s="0" t="n">
        <v>8879.099609</v>
      </c>
      <c r="C99" s="8" t="n">
        <f aca="false">B99/B98-1</f>
        <v>0.00632982279772198</v>
      </c>
      <c r="E99" s="8" t="n">
        <f aca="false">LN(B99/B98)</f>
        <v>0.006309873608363</v>
      </c>
      <c r="G99" s="0" t="n">
        <v>81.800003</v>
      </c>
      <c r="H99" s="8" t="n">
        <f aca="false">G99/G98-1</f>
        <v>0.0142591564969832</v>
      </c>
    </row>
    <row r="100" customFormat="false" ht="15" hidden="false" customHeight="false" outlineLevel="0" collapsed="false">
      <c r="A100" s="5" t="n">
        <v>43971</v>
      </c>
      <c r="B100" s="0" t="n">
        <v>9066.549805</v>
      </c>
      <c r="C100" s="8" t="n">
        <f aca="false">B100/B99-1</f>
        <v>0.0211113969044785</v>
      </c>
      <c r="E100" s="8" t="n">
        <f aca="false">LN(B100/B99)</f>
        <v>0.0208916389160277</v>
      </c>
      <c r="G100" s="0" t="n">
        <v>83.449997</v>
      </c>
      <c r="H100" s="8" t="n">
        <f aca="false">G100/G99-1</f>
        <v>0.0201710750548505</v>
      </c>
    </row>
    <row r="101" customFormat="false" ht="15" hidden="false" customHeight="false" outlineLevel="0" collapsed="false">
      <c r="A101" s="5" t="n">
        <v>43972</v>
      </c>
      <c r="B101" s="0" t="n">
        <v>9106.25</v>
      </c>
      <c r="C101" s="8" t="n">
        <f aca="false">B101/B100-1</f>
        <v>0.00437875441638291</v>
      </c>
      <c r="E101" s="8" t="n">
        <f aca="false">LN(B101/B100)</f>
        <v>0.00436919556501353</v>
      </c>
      <c r="G101" s="0" t="n">
        <v>84.099998</v>
      </c>
      <c r="H101" s="8" t="n">
        <f aca="false">G101/G100-1</f>
        <v>0.00778910752986617</v>
      </c>
    </row>
    <row r="102" customFormat="false" ht="15" hidden="false" customHeight="false" outlineLevel="0" collapsed="false">
      <c r="A102" s="5" t="n">
        <v>43973</v>
      </c>
      <c r="B102" s="0" t="n">
        <v>9039.25</v>
      </c>
      <c r="C102" s="8" t="n">
        <f aca="false">B102/B101-1</f>
        <v>-0.00735758407687026</v>
      </c>
      <c r="E102" s="8" t="n">
        <f aca="false">LN(B102/B101)</f>
        <v>-0.00738478460081561</v>
      </c>
      <c r="G102" s="0" t="n">
        <v>82.800003</v>
      </c>
      <c r="H102" s="8" t="n">
        <f aca="false">G102/G101-1</f>
        <v>-0.0154577292617771</v>
      </c>
    </row>
    <row r="103" customFormat="false" ht="15" hidden="false" customHeight="false" outlineLevel="0" collapsed="false">
      <c r="A103" s="5" t="n">
        <v>43977</v>
      </c>
      <c r="B103" s="0" t="n">
        <v>9029.049805</v>
      </c>
      <c r="C103" s="8" t="n">
        <f aca="false">B103/B102-1</f>
        <v>-0.001128433774926</v>
      </c>
      <c r="E103" s="8" t="n">
        <f aca="false">LN(B103/B102)</f>
        <v>-0.00112907093569245</v>
      </c>
      <c r="G103" s="0" t="n">
        <v>83.099998</v>
      </c>
      <c r="H103" s="8" t="n">
        <f aca="false">G103/G102-1</f>
        <v>0.00362312788805097</v>
      </c>
    </row>
    <row r="104" customFormat="false" ht="15" hidden="false" customHeight="false" outlineLevel="0" collapsed="false">
      <c r="A104" s="5" t="n">
        <v>43978</v>
      </c>
      <c r="B104" s="0" t="n">
        <v>9314.950195</v>
      </c>
      <c r="C104" s="8" t="n">
        <f aca="false">B104/B103-1</f>
        <v>0.0316645047014446</v>
      </c>
      <c r="E104" s="8" t="n">
        <f aca="false">LN(B104/B103)</f>
        <v>0.0311735218618383</v>
      </c>
      <c r="G104" s="0" t="n">
        <v>84.550003</v>
      </c>
      <c r="H104" s="8" t="n">
        <f aca="false">G104/G103-1</f>
        <v>0.017448917387459</v>
      </c>
    </row>
    <row r="105" customFormat="false" ht="15" hidden="false" customHeight="false" outlineLevel="0" collapsed="false">
      <c r="A105" s="5" t="n">
        <v>43979</v>
      </c>
      <c r="B105" s="0" t="n">
        <v>9490.099609</v>
      </c>
      <c r="C105" s="8" t="n">
        <f aca="false">B105/B104-1</f>
        <v>0.0188030435303901</v>
      </c>
      <c r="E105" s="8" t="n">
        <f aca="false">LN(B105/B104)</f>
        <v>0.0186284514865768</v>
      </c>
      <c r="G105" s="0" t="n">
        <v>87</v>
      </c>
      <c r="H105" s="8" t="n">
        <f aca="false">G105/G104-1</f>
        <v>0.0289769002137115</v>
      </c>
    </row>
    <row r="106" customFormat="false" ht="15" hidden="false" customHeight="false" outlineLevel="0" collapsed="false">
      <c r="A106" s="5" t="n">
        <v>43980</v>
      </c>
      <c r="B106" s="0" t="n">
        <v>9580.299805</v>
      </c>
      <c r="C106" s="8" t="n">
        <f aca="false">B106/B105-1</f>
        <v>0.00950466272392525</v>
      </c>
      <c r="E106" s="8" t="n">
        <f aca="false">LN(B106/B105)</f>
        <v>0.00945977760498702</v>
      </c>
      <c r="G106" s="0" t="n">
        <v>87</v>
      </c>
      <c r="H106" s="8" t="n">
        <f aca="false">G106/G105-1</f>
        <v>0</v>
      </c>
    </row>
    <row r="107" customFormat="false" ht="15" hidden="false" customHeight="false" outlineLevel="0" collapsed="false">
      <c r="A107" s="5" t="n">
        <v>43983</v>
      </c>
      <c r="B107" s="0" t="n">
        <v>9826.150391</v>
      </c>
      <c r="C107" s="8" t="n">
        <f aca="false">B107/B106-1</f>
        <v>0.0256620973251471</v>
      </c>
      <c r="E107" s="8" t="n">
        <f aca="false">LN(B107/B106)</f>
        <v>0.0253383526652649</v>
      </c>
      <c r="G107" s="0" t="n">
        <v>89.550003</v>
      </c>
      <c r="H107" s="8" t="n">
        <f aca="false">G107/G106-1</f>
        <v>0.0293103793103449</v>
      </c>
    </row>
    <row r="108" customFormat="false" ht="15" hidden="false" customHeight="false" outlineLevel="0" collapsed="false">
      <c r="A108" s="5" t="n">
        <v>43984</v>
      </c>
      <c r="B108" s="0" t="n">
        <v>9979.099609</v>
      </c>
      <c r="C108" s="8" t="n">
        <f aca="false">B108/B107-1</f>
        <v>0.015565527893822</v>
      </c>
      <c r="E108" s="8" t="n">
        <f aca="false">LN(B108/B107)</f>
        <v>0.0154456276707301</v>
      </c>
      <c r="G108" s="0" t="n">
        <v>96.5</v>
      </c>
      <c r="H108" s="8" t="n">
        <f aca="false">G108/G107-1</f>
        <v>0.0776102374893275</v>
      </c>
    </row>
    <row r="109" customFormat="false" ht="15" hidden="false" customHeight="false" outlineLevel="0" collapsed="false">
      <c r="A109" s="5" t="n">
        <v>43985</v>
      </c>
      <c r="B109" s="0" t="n">
        <v>10061.549805</v>
      </c>
      <c r="C109" s="8" t="n">
        <f aca="false">B109/B108-1</f>
        <v>0.00826228810519525</v>
      </c>
      <c r="E109" s="8" t="n">
        <f aca="false">LN(B109/B108)</f>
        <v>0.00822834225491584</v>
      </c>
      <c r="G109" s="0" t="n">
        <v>98.75</v>
      </c>
      <c r="H109" s="8" t="n">
        <f aca="false">G109/G108-1</f>
        <v>0.0233160621761659</v>
      </c>
    </row>
    <row r="110" customFormat="false" ht="15" hidden="false" customHeight="false" outlineLevel="0" collapsed="false">
      <c r="A110" s="5" t="n">
        <v>43986</v>
      </c>
      <c r="B110" s="0" t="n">
        <v>10029.099609</v>
      </c>
      <c r="C110" s="8" t="n">
        <f aca="false">B110/B109-1</f>
        <v>-0.00322516874923917</v>
      </c>
      <c r="E110" s="8" t="n">
        <f aca="false">LN(B110/B109)</f>
        <v>-0.00323038081551566</v>
      </c>
      <c r="G110" s="0" t="n">
        <v>98.5</v>
      </c>
      <c r="H110" s="8" t="n">
        <f aca="false">G110/G109-1</f>
        <v>-0.00253164556962027</v>
      </c>
    </row>
    <row r="111" customFormat="false" ht="15" hidden="false" customHeight="false" outlineLevel="0" collapsed="false">
      <c r="A111" s="5" t="n">
        <v>43987</v>
      </c>
      <c r="B111" s="0" t="n">
        <v>10142.150391</v>
      </c>
      <c r="C111" s="8" t="n">
        <f aca="false">B111/B110-1</f>
        <v>0.0112722763166644</v>
      </c>
      <c r="E111" s="8" t="n">
        <f aca="false">LN(B111/B110)</f>
        <v>0.0112092176440241</v>
      </c>
      <c r="G111" s="0" t="n">
        <v>110.75</v>
      </c>
      <c r="H111" s="8" t="n">
        <f aca="false">G111/G110-1</f>
        <v>0.124365482233503</v>
      </c>
    </row>
    <row r="112" customFormat="false" ht="15" hidden="false" customHeight="false" outlineLevel="0" collapsed="false">
      <c r="A112" s="5" t="n">
        <v>43990</v>
      </c>
      <c r="B112" s="0" t="n">
        <v>10167.450195</v>
      </c>
      <c r="C112" s="8" t="n">
        <f aca="false">B112/B111-1</f>
        <v>0.00249452069084399</v>
      </c>
      <c r="E112" s="8" t="n">
        <f aca="false">LN(B112/B111)</f>
        <v>0.00249141453860711</v>
      </c>
      <c r="G112" s="0" t="n">
        <v>115.449997</v>
      </c>
      <c r="H112" s="8" t="n">
        <f aca="false">G112/G111-1</f>
        <v>0.0424378961625282</v>
      </c>
    </row>
    <row r="113" customFormat="false" ht="15" hidden="false" customHeight="false" outlineLevel="0" collapsed="false">
      <c r="A113" s="5" t="n">
        <v>43991</v>
      </c>
      <c r="B113" s="0" t="n">
        <v>10046.650391</v>
      </c>
      <c r="C113" s="8" t="n">
        <f aca="false">B113/B112-1</f>
        <v>-0.0118810322827453</v>
      </c>
      <c r="E113" s="8" t="n">
        <f aca="false">LN(B113/B112)</f>
        <v>-0.0119521758140066</v>
      </c>
      <c r="G113" s="0" t="n">
        <v>111.449997</v>
      </c>
      <c r="H113" s="8" t="n">
        <f aca="false">G113/G112-1</f>
        <v>-0.0346470342480824</v>
      </c>
    </row>
    <row r="114" customFormat="false" ht="15" hidden="false" customHeight="false" outlineLevel="0" collapsed="false">
      <c r="A114" s="5" t="n">
        <v>43992</v>
      </c>
      <c r="B114" s="0" t="n">
        <v>10116.150391</v>
      </c>
      <c r="C114" s="8" t="n">
        <f aca="false">B114/B113-1</f>
        <v>0.00691772852594319</v>
      </c>
      <c r="E114" s="8" t="n">
        <f aca="false">LN(B114/B113)</f>
        <v>0.00689391082181533</v>
      </c>
      <c r="G114" s="0" t="n">
        <v>111.400002</v>
      </c>
      <c r="H114" s="8" t="n">
        <f aca="false">G114/G113-1</f>
        <v>-0.000448586822303754</v>
      </c>
    </row>
    <row r="115" customFormat="false" ht="15" hidden="false" customHeight="false" outlineLevel="0" collapsed="false">
      <c r="A115" s="5" t="n">
        <v>43993</v>
      </c>
      <c r="B115" s="0" t="n">
        <v>9902</v>
      </c>
      <c r="C115" s="8" t="n">
        <f aca="false">B115/B114-1</f>
        <v>-0.0211691584963507</v>
      </c>
      <c r="E115" s="8" t="n">
        <f aca="false">LN(B115/B114)</f>
        <v>-0.0213964384048758</v>
      </c>
      <c r="G115" s="0" t="n">
        <v>106.150002</v>
      </c>
      <c r="H115" s="8" t="n">
        <f aca="false">G115/G114-1</f>
        <v>-0.0471274677355931</v>
      </c>
    </row>
    <row r="116" customFormat="false" ht="15" hidden="false" customHeight="false" outlineLevel="0" collapsed="false">
      <c r="A116" s="5" t="n">
        <v>43994</v>
      </c>
      <c r="B116" s="0" t="n">
        <v>9972.900391</v>
      </c>
      <c r="C116" s="8" t="n">
        <f aca="false">B116/B115-1</f>
        <v>0.00716020914966675</v>
      </c>
      <c r="E116" s="8" t="n">
        <f aca="false">LN(B116/B115)</f>
        <v>0.00713469656337897</v>
      </c>
      <c r="G116" s="0" t="n">
        <v>105.300003</v>
      </c>
      <c r="H116" s="8" t="n">
        <f aca="false">G116/G115-1</f>
        <v>-0.00800752693344275</v>
      </c>
    </row>
    <row r="117" customFormat="false" ht="15" hidden="false" customHeight="false" outlineLevel="0" collapsed="false">
      <c r="A117" s="5" t="n">
        <v>43997</v>
      </c>
      <c r="B117" s="0" t="n">
        <v>9813.700195</v>
      </c>
      <c r="C117" s="8" t="n">
        <f aca="false">B117/B116-1</f>
        <v>-0.015963279463181</v>
      </c>
      <c r="E117" s="8" t="n">
        <f aca="false">LN(B117/B116)</f>
        <v>-0.0160920650074501</v>
      </c>
      <c r="G117" s="0" t="n">
        <v>100.5</v>
      </c>
      <c r="H117" s="8" t="n">
        <f aca="false">G117/G116-1</f>
        <v>-0.0455840727753826</v>
      </c>
    </row>
    <row r="118" customFormat="false" ht="15" hidden="false" customHeight="false" outlineLevel="0" collapsed="false">
      <c r="A118" s="5" t="n">
        <v>43998</v>
      </c>
      <c r="B118" s="0" t="n">
        <v>9914</v>
      </c>
      <c r="C118" s="8" t="n">
        <f aca="false">B118/B117-1</f>
        <v>0.0102203860936267</v>
      </c>
      <c r="E118" s="8" t="n">
        <f aca="false">LN(B118/B117)</f>
        <v>0.010168511103222</v>
      </c>
      <c r="G118" s="0" t="n">
        <v>94.75</v>
      </c>
      <c r="H118" s="8" t="n">
        <f aca="false">G118/G117-1</f>
        <v>-0.0572139303482587</v>
      </c>
    </row>
    <row r="119" customFormat="false" ht="15" hidden="false" customHeight="false" outlineLevel="0" collapsed="false">
      <c r="A119" s="5" t="n">
        <v>43999</v>
      </c>
      <c r="B119" s="0" t="n">
        <v>9881.150391</v>
      </c>
      <c r="C119" s="8" t="n">
        <f aca="false">B119/B118-1</f>
        <v>-0.00331345662699223</v>
      </c>
      <c r="E119" s="8" t="n">
        <f aca="false">LN(B119/B118)</f>
        <v>-0.00331895828075744</v>
      </c>
      <c r="G119" s="0" t="n">
        <v>95.400002</v>
      </c>
      <c r="H119" s="8" t="n">
        <f aca="false">G119/G118-1</f>
        <v>0.0068601794195251</v>
      </c>
    </row>
    <row r="120" customFormat="false" ht="15" hidden="false" customHeight="false" outlineLevel="0" collapsed="false">
      <c r="A120" s="5" t="n">
        <v>44000</v>
      </c>
      <c r="B120" s="0" t="n">
        <v>10091.650391</v>
      </c>
      <c r="C120" s="8" t="n">
        <f aca="false">B120/B119-1</f>
        <v>0.0213031875510901</v>
      </c>
      <c r="E120" s="8" t="n">
        <f aca="false">LN(B120/B119)</f>
        <v>0.0210794466692968</v>
      </c>
      <c r="G120" s="0" t="n">
        <v>96.349998</v>
      </c>
      <c r="H120" s="8" t="n">
        <f aca="false">G120/G119-1</f>
        <v>0.00995802914134103</v>
      </c>
    </row>
    <row r="121" customFormat="false" ht="15" hidden="false" customHeight="false" outlineLevel="0" collapsed="false">
      <c r="A121" s="5" t="n">
        <v>44001</v>
      </c>
      <c r="B121" s="0" t="n">
        <v>10244.400391</v>
      </c>
      <c r="C121" s="8" t="n">
        <f aca="false">B121/B120-1</f>
        <v>0.0151362754437299</v>
      </c>
      <c r="E121" s="8" t="n">
        <f aca="false">LN(B121/B120)</f>
        <v>0.0150228650023954</v>
      </c>
      <c r="G121" s="0" t="n">
        <v>102.5</v>
      </c>
      <c r="H121" s="8" t="n">
        <f aca="false">G121/G120-1</f>
        <v>0.0638298093166541</v>
      </c>
    </row>
    <row r="122" customFormat="false" ht="15" hidden="false" customHeight="false" outlineLevel="0" collapsed="false">
      <c r="A122" s="5" t="n">
        <v>44004</v>
      </c>
      <c r="B122" s="0" t="n">
        <v>10311.200195</v>
      </c>
      <c r="C122" s="8" t="n">
        <f aca="false">B122/B121-1</f>
        <v>0.00652061628308531</v>
      </c>
      <c r="E122" s="8" t="n">
        <f aca="false">LN(B122/B121)</f>
        <v>0.00649944903059046</v>
      </c>
      <c r="G122" s="0" t="n">
        <v>102.650002</v>
      </c>
      <c r="H122" s="8" t="n">
        <f aca="false">G122/G121-1</f>
        <v>0.00146343414634154</v>
      </c>
    </row>
    <row r="123" customFormat="false" ht="15" hidden="false" customHeight="false" outlineLevel="0" collapsed="false">
      <c r="A123" s="5" t="n">
        <v>44005</v>
      </c>
      <c r="B123" s="0" t="n">
        <v>10471</v>
      </c>
      <c r="C123" s="8" t="n">
        <f aca="false">B123/B122-1</f>
        <v>0.0154976920220682</v>
      </c>
      <c r="E123" s="8" t="n">
        <f aca="false">LN(B123/B122)</f>
        <v>0.0153788292854175</v>
      </c>
      <c r="G123" s="0" t="n">
        <v>104.400002</v>
      </c>
      <c r="H123" s="8" t="n">
        <f aca="false">G123/G122-1</f>
        <v>0.0170482217818173</v>
      </c>
    </row>
    <row r="124" customFormat="false" ht="15" hidden="false" customHeight="false" outlineLevel="0" collapsed="false">
      <c r="A124" s="5" t="n">
        <v>44006</v>
      </c>
      <c r="B124" s="0" t="n">
        <v>10305.299805</v>
      </c>
      <c r="C124" s="8" t="n">
        <f aca="false">B124/B123-1</f>
        <v>-0.0158246772037054</v>
      </c>
      <c r="E124" s="8" t="n">
        <f aca="false">LN(B124/B123)</f>
        <v>-0.0159512242274395</v>
      </c>
      <c r="G124" s="0" t="n">
        <v>104.800003</v>
      </c>
      <c r="H124" s="8" t="n">
        <f aca="false">G124/G123-1</f>
        <v>0.00383142712966622</v>
      </c>
    </row>
    <row r="125" customFormat="false" ht="15" hidden="false" customHeight="false" outlineLevel="0" collapsed="false">
      <c r="A125" s="5" t="n">
        <v>44007</v>
      </c>
      <c r="B125" s="0" t="n">
        <v>10288.900391</v>
      </c>
      <c r="C125" s="8" t="n">
        <f aca="false">B125/B124-1</f>
        <v>-0.00159135729287996</v>
      </c>
      <c r="E125" s="8" t="n">
        <f aca="false">LN(B125/B124)</f>
        <v>-0.00159262484682939</v>
      </c>
      <c r="G125" s="0" t="n">
        <v>103.800003</v>
      </c>
      <c r="H125" s="8" t="n">
        <f aca="false">G125/G124-1</f>
        <v>-0.00954198445967602</v>
      </c>
    </row>
    <row r="126" customFormat="false" ht="15" hidden="false" customHeight="false" outlineLevel="0" collapsed="false">
      <c r="A126" s="5" t="n">
        <v>44008</v>
      </c>
      <c r="B126" s="0" t="n">
        <v>10383</v>
      </c>
      <c r="C126" s="8" t="n">
        <f aca="false">B126/B125-1</f>
        <v>0.00914574011060632</v>
      </c>
      <c r="E126" s="8" t="n">
        <f aca="false">LN(B126/B125)</f>
        <v>0.00910417109026087</v>
      </c>
      <c r="G126" s="0" t="n">
        <v>101.400002</v>
      </c>
      <c r="H126" s="8" t="n">
        <f aca="false">G126/G125-1</f>
        <v>-0.0231213962489</v>
      </c>
    </row>
    <row r="127" customFormat="false" ht="15" hidden="false" customHeight="false" outlineLevel="0" collapsed="false">
      <c r="A127" s="5" t="n">
        <v>44011</v>
      </c>
      <c r="B127" s="0" t="n">
        <v>10312.400391</v>
      </c>
      <c r="C127" s="8" t="n">
        <f aca="false">B127/B126-1</f>
        <v>-0.00679953857266691</v>
      </c>
      <c r="E127" s="8" t="n">
        <f aca="false">LN(B127/B126)</f>
        <v>-0.00682276076171199</v>
      </c>
      <c r="G127" s="0" t="n">
        <v>99.449997</v>
      </c>
      <c r="H127" s="8" t="n">
        <f aca="false">G127/G126-1</f>
        <v>-0.0192308181611279</v>
      </c>
    </row>
    <row r="128" customFormat="false" ht="15" hidden="false" customHeight="false" outlineLevel="0" collapsed="false">
      <c r="A128" s="5" t="n">
        <v>44012</v>
      </c>
      <c r="B128" s="0" t="n">
        <v>10302.099609</v>
      </c>
      <c r="C128" s="8" t="n">
        <f aca="false">B128/B127-1</f>
        <v>-0.000998873357263008</v>
      </c>
      <c r="E128" s="8" t="n">
        <f aca="false">LN(B128/B127)</f>
        <v>-0.000999372563711967</v>
      </c>
      <c r="G128" s="0" t="n">
        <v>98.25</v>
      </c>
      <c r="H128" s="8" t="n">
        <f aca="false">G128/G127-1</f>
        <v>-0.0120663352056209</v>
      </c>
    </row>
    <row r="129" customFormat="false" ht="15" hidden="false" customHeight="false" outlineLevel="0" collapsed="false">
      <c r="A129" s="5" t="n">
        <v>44013</v>
      </c>
      <c r="B129" s="0" t="n">
        <v>10430.049805</v>
      </c>
      <c r="C129" s="8" t="n">
        <f aca="false">B129/B128-1</f>
        <v>0.0124198174019032</v>
      </c>
      <c r="E129" s="8" t="n">
        <f aca="false">LN(B129/B128)</f>
        <v>0.0123433241731723</v>
      </c>
      <c r="G129" s="0" t="n">
        <v>100.75</v>
      </c>
      <c r="H129" s="8" t="n">
        <f aca="false">G129/G128-1</f>
        <v>0.025445292620865</v>
      </c>
    </row>
    <row r="130" customFormat="false" ht="15" hidden="false" customHeight="false" outlineLevel="0" collapsed="false">
      <c r="A130" s="5" t="n">
        <v>44014</v>
      </c>
      <c r="B130" s="0" t="n">
        <v>10551.700195</v>
      </c>
      <c r="C130" s="8" t="n">
        <f aca="false">B130/B129-1</f>
        <v>0.011663452454626</v>
      </c>
      <c r="E130" s="8" t="n">
        <f aca="false">LN(B130/B129)</f>
        <v>0.0115959586929598</v>
      </c>
      <c r="G130" s="0" t="n">
        <v>101.550003</v>
      </c>
      <c r="H130" s="8" t="n">
        <f aca="false">G130/G129-1</f>
        <v>0.00794047642679896</v>
      </c>
    </row>
    <row r="131" customFormat="false" ht="15" hidden="false" customHeight="false" outlineLevel="0" collapsed="false">
      <c r="A131" s="5" t="n">
        <v>44015</v>
      </c>
      <c r="B131" s="0" t="n">
        <v>10607.349609</v>
      </c>
      <c r="C131" s="8" t="n">
        <f aca="false">B131/B130-1</f>
        <v>0.00527397603908142</v>
      </c>
      <c r="E131" s="8" t="n">
        <f aca="false">LN(B131/B130)</f>
        <v>0.00526011733308454</v>
      </c>
      <c r="G131" s="0" t="n">
        <v>103.449997</v>
      </c>
      <c r="H131" s="8" t="n">
        <f aca="false">G131/G130-1</f>
        <v>0.0187099354393914</v>
      </c>
    </row>
    <row r="132" customFormat="false" ht="15" hidden="false" customHeight="false" outlineLevel="0" collapsed="false">
      <c r="A132" s="5" t="n">
        <v>44018</v>
      </c>
      <c r="B132" s="0" t="n">
        <v>10763.650391</v>
      </c>
      <c r="C132" s="8" t="n">
        <f aca="false">B132/B131-1</f>
        <v>0.0147351400454816</v>
      </c>
      <c r="E132" s="8" t="n">
        <f aca="false">LN(B132/B131)</f>
        <v>0.0146276326734813</v>
      </c>
      <c r="G132" s="0" t="n">
        <v>109</v>
      </c>
      <c r="H132" s="8" t="n">
        <f aca="false">G132/G131-1</f>
        <v>0.0536491364035516</v>
      </c>
    </row>
    <row r="133" customFormat="false" ht="15" hidden="false" customHeight="false" outlineLevel="0" collapsed="false">
      <c r="A133" s="5" t="n">
        <v>44019</v>
      </c>
      <c r="B133" s="0" t="n">
        <v>10799.650391</v>
      </c>
      <c r="C133" s="8" t="n">
        <f aca="false">B133/B132-1</f>
        <v>0.00334459023586464</v>
      </c>
      <c r="E133" s="8" t="n">
        <f aca="false">LN(B133/B132)</f>
        <v>0.00333900953392053</v>
      </c>
      <c r="G133" s="0" t="n">
        <v>109.050003</v>
      </c>
      <c r="H133" s="8" t="n">
        <f aca="false">G133/G132-1</f>
        <v>0.000458743119266192</v>
      </c>
    </row>
    <row r="134" customFormat="false" ht="15" hidden="false" customHeight="false" outlineLevel="0" collapsed="false">
      <c r="A134" s="5" t="n">
        <v>44020</v>
      </c>
      <c r="B134" s="0" t="n">
        <v>10705.75</v>
      </c>
      <c r="C134" s="8" t="n">
        <f aca="false">B134/B133-1</f>
        <v>-0.00869476210806341</v>
      </c>
      <c r="E134" s="8" t="n">
        <f aca="false">LN(B134/B133)</f>
        <v>-0.00873278209571289</v>
      </c>
      <c r="G134" s="0" t="n">
        <v>105.349998</v>
      </c>
      <c r="H134" s="8" t="n">
        <f aca="false">G134/G133-1</f>
        <v>-0.033929435105105</v>
      </c>
    </row>
    <row r="135" customFormat="false" ht="15" hidden="false" customHeight="false" outlineLevel="0" collapsed="false">
      <c r="A135" s="5" t="n">
        <v>44021</v>
      </c>
      <c r="B135" s="0" t="n">
        <v>10813.450195</v>
      </c>
      <c r="C135" s="8" t="n">
        <f aca="false">B135/B134-1</f>
        <v>0.0100600326927118</v>
      </c>
      <c r="E135" s="8" t="n">
        <f aca="false">LN(B135/B134)</f>
        <v>0.0100097673963974</v>
      </c>
      <c r="G135" s="0" t="n">
        <v>106.949997</v>
      </c>
      <c r="H135" s="8" t="n">
        <f aca="false">G135/G134-1</f>
        <v>0.0151874611331269</v>
      </c>
    </row>
    <row r="136" customFormat="false" ht="15" hidden="false" customHeight="false" outlineLevel="0" collapsed="false">
      <c r="A136" s="5" t="n">
        <v>44022</v>
      </c>
      <c r="B136" s="0" t="n">
        <v>10768.049805</v>
      </c>
      <c r="C136" s="8" t="n">
        <f aca="false">B136/B135-1</f>
        <v>-0.00419851103776214</v>
      </c>
      <c r="E136" s="8" t="n">
        <f aca="false">LN(B136/B135)</f>
        <v>-0.00420734953291724</v>
      </c>
      <c r="G136" s="0" t="n">
        <v>107.599998</v>
      </c>
      <c r="H136" s="8" t="n">
        <f aca="false">G136/G135-1</f>
        <v>0.00607761587875499</v>
      </c>
    </row>
    <row r="137" customFormat="false" ht="15" hidden="false" customHeight="false" outlineLevel="0" collapsed="false">
      <c r="A137" s="5" t="n">
        <v>44025</v>
      </c>
      <c r="B137" s="0" t="n">
        <v>10802.700195</v>
      </c>
      <c r="C137" s="8" t="n">
        <f aca="false">B137/B136-1</f>
        <v>0.00321788909110632</v>
      </c>
      <c r="E137" s="8" t="n">
        <f aca="false">LN(B137/B136)</f>
        <v>0.00321272276614522</v>
      </c>
      <c r="G137" s="0" t="n">
        <v>108</v>
      </c>
      <c r="H137" s="8" t="n">
        <f aca="false">G137/G136-1</f>
        <v>0.00371749077541805</v>
      </c>
    </row>
    <row r="138" customFormat="false" ht="15" hidden="false" customHeight="false" outlineLevel="0" collapsed="false">
      <c r="A138" s="5" t="n">
        <v>44026</v>
      </c>
      <c r="B138" s="0" t="n">
        <v>10607.349609</v>
      </c>
      <c r="C138" s="8" t="n">
        <f aca="false">B138/B137-1</f>
        <v>-0.0180834960217091</v>
      </c>
      <c r="E138" s="8" t="n">
        <f aca="false">LN(B138/B137)</f>
        <v>-0.0182490007413143</v>
      </c>
      <c r="G138" s="0" t="n">
        <v>105.150002</v>
      </c>
      <c r="H138" s="8" t="n">
        <f aca="false">G138/G137-1</f>
        <v>-0.0263888703703704</v>
      </c>
    </row>
    <row r="139" customFormat="false" ht="15" hidden="false" customHeight="false" outlineLevel="0" collapsed="false">
      <c r="A139" s="5" t="n">
        <v>44027</v>
      </c>
      <c r="B139" s="0" t="n">
        <v>10618.200195</v>
      </c>
      <c r="C139" s="8" t="n">
        <f aca="false">B139/B138-1</f>
        <v>0.00102293092996497</v>
      </c>
      <c r="E139" s="8" t="n">
        <f aca="false">LN(B139/B138)</f>
        <v>0.00102240809264183</v>
      </c>
      <c r="G139" s="0" t="n">
        <v>103.199997</v>
      </c>
      <c r="H139" s="8" t="n">
        <f aca="false">G139/G138-1</f>
        <v>-0.018544983004375</v>
      </c>
    </row>
    <row r="140" customFormat="false" ht="15" hidden="false" customHeight="false" outlineLevel="0" collapsed="false">
      <c r="A140" s="5" t="n">
        <v>44028</v>
      </c>
      <c r="B140" s="0" t="n">
        <v>10739.950195</v>
      </c>
      <c r="C140" s="8" t="n">
        <f aca="false">B140/B139-1</f>
        <v>0.0114661616624379</v>
      </c>
      <c r="E140" s="8" t="n">
        <f aca="false">LN(B140/B139)</f>
        <v>0.0114009234451567</v>
      </c>
      <c r="G140" s="0" t="n">
        <v>102.949997</v>
      </c>
      <c r="H140" s="8" t="n">
        <f aca="false">G140/G139-1</f>
        <v>-0.00242248069057593</v>
      </c>
    </row>
    <row r="141" customFormat="false" ht="15" hidden="false" customHeight="false" outlineLevel="0" collapsed="false">
      <c r="A141" s="5" t="n">
        <v>44029</v>
      </c>
      <c r="B141" s="0" t="n">
        <v>10901.700195</v>
      </c>
      <c r="C141" s="8" t="n">
        <f aca="false">B141/B140-1</f>
        <v>0.015060591256308</v>
      </c>
      <c r="E141" s="8" t="n">
        <f aca="false">LN(B141/B140)</f>
        <v>0.0149483065310488</v>
      </c>
      <c r="G141" s="0" t="n">
        <v>106.400002</v>
      </c>
      <c r="H141" s="8" t="n">
        <f aca="false">G141/G140-1</f>
        <v>0.0335114628512325</v>
      </c>
    </row>
    <row r="142" customFormat="false" ht="15" hidden="false" customHeight="false" outlineLevel="0" collapsed="false">
      <c r="A142" s="5" t="n">
        <v>44032</v>
      </c>
      <c r="B142" s="0" t="n">
        <v>11022.200195</v>
      </c>
      <c r="C142" s="8" t="n">
        <f aca="false">B142/B141-1</f>
        <v>0.0110533217612485</v>
      </c>
      <c r="E142" s="8" t="n">
        <f aca="false">LN(B142/B141)</f>
        <v>0.0109926802511537</v>
      </c>
      <c r="G142" s="0" t="n">
        <v>105.050003</v>
      </c>
      <c r="H142" s="8" t="n">
        <f aca="false">G142/G141-1</f>
        <v>-0.0126879602878203</v>
      </c>
    </row>
    <row r="143" customFormat="false" ht="15" hidden="false" customHeight="false" outlineLevel="0" collapsed="false">
      <c r="A143" s="5" t="n">
        <v>44033</v>
      </c>
      <c r="B143" s="0" t="n">
        <v>11162.25</v>
      </c>
      <c r="C143" s="8" t="n">
        <f aca="false">B143/B142-1</f>
        <v>0.0127061568944766</v>
      </c>
      <c r="E143" s="8" t="n">
        <f aca="false">LN(B143/B142)</f>
        <v>0.0126261110201298</v>
      </c>
      <c r="G143" s="0" t="n">
        <v>108.449997</v>
      </c>
      <c r="H143" s="8" t="n">
        <f aca="false">G143/G142-1</f>
        <v>0.032365482178996</v>
      </c>
    </row>
    <row r="144" customFormat="false" ht="15" hidden="false" customHeight="false" outlineLevel="0" collapsed="false">
      <c r="A144" s="5" t="n">
        <v>44034</v>
      </c>
      <c r="B144" s="0" t="n">
        <v>11132.599609</v>
      </c>
      <c r="C144" s="8" t="n">
        <f aca="false">B144/B143-1</f>
        <v>-0.00265630952540918</v>
      </c>
      <c r="E144" s="8" t="n">
        <f aca="false">LN(B144/B143)</f>
        <v>-0.00265984377565235</v>
      </c>
      <c r="G144" s="0" t="n">
        <v>105.150002</v>
      </c>
      <c r="H144" s="8" t="n">
        <f aca="false">G144/G143-1</f>
        <v>-0.0304287237555202</v>
      </c>
    </row>
    <row r="145" customFormat="false" ht="15" hidden="false" customHeight="false" outlineLevel="0" collapsed="false">
      <c r="A145" s="5" t="n">
        <v>44035</v>
      </c>
      <c r="B145" s="0" t="n">
        <v>11215.450195</v>
      </c>
      <c r="C145" s="8" t="n">
        <f aca="false">B145/B144-1</f>
        <v>0.0074421598647112</v>
      </c>
      <c r="E145" s="8" t="n">
        <f aca="false">LN(B145/B144)</f>
        <v>0.00741460362714684</v>
      </c>
      <c r="G145" s="0" t="n">
        <v>106.050003</v>
      </c>
      <c r="H145" s="8" t="n">
        <f aca="false">G145/G144-1</f>
        <v>0.00855921048865027</v>
      </c>
    </row>
    <row r="146" customFormat="false" ht="15" hidden="false" customHeight="false" outlineLevel="0" collapsed="false">
      <c r="A146" s="5" t="n">
        <v>44036</v>
      </c>
      <c r="B146" s="0" t="n">
        <v>11194.150391</v>
      </c>
      <c r="C146" s="8" t="n">
        <f aca="false">B146/B145-1</f>
        <v>-0.00189914837386518</v>
      </c>
      <c r="E146" s="8" t="n">
        <f aca="false">LN(B146/B145)</f>
        <v>-0.00190095404265563</v>
      </c>
      <c r="G146" s="0" t="n">
        <v>103.75</v>
      </c>
      <c r="H146" s="8" t="n">
        <f aca="false">G146/G145-1</f>
        <v>-0.0216879107490454</v>
      </c>
    </row>
    <row r="147" customFormat="false" ht="15" hidden="false" customHeight="false" outlineLevel="0" collapsed="false">
      <c r="A147" s="5" t="n">
        <v>44039</v>
      </c>
      <c r="B147" s="0" t="n">
        <v>11131.799805</v>
      </c>
      <c r="C147" s="8" t="n">
        <f aca="false">B147/B146-1</f>
        <v>-0.00556992570424353</v>
      </c>
      <c r="E147" s="8" t="n">
        <f aca="false">LN(B147/B146)</f>
        <v>-0.00558549558271207</v>
      </c>
      <c r="G147" s="0" t="n">
        <v>101.699997</v>
      </c>
      <c r="H147" s="8" t="n">
        <f aca="false">G147/G146-1</f>
        <v>-0.0197590650602411</v>
      </c>
    </row>
    <row r="148" customFormat="false" ht="15" hidden="false" customHeight="false" outlineLevel="0" collapsed="false">
      <c r="A148" s="5" t="n">
        <v>44040</v>
      </c>
      <c r="B148" s="0" t="n">
        <v>11300.549805</v>
      </c>
      <c r="C148" s="8" t="n">
        <f aca="false">B148/B147-1</f>
        <v>0.0151592736984187</v>
      </c>
      <c r="E148" s="8" t="n">
        <f aca="false">LN(B148/B147)</f>
        <v>0.0150455200830309</v>
      </c>
      <c r="G148" s="0" t="n">
        <v>106.449997</v>
      </c>
      <c r="H148" s="8" t="n">
        <f aca="false">G148/G147-1</f>
        <v>0.0467059994111898</v>
      </c>
    </row>
    <row r="149" customFormat="false" ht="15" hidden="false" customHeight="false" outlineLevel="0" collapsed="false">
      <c r="A149" s="5" t="n">
        <v>44041</v>
      </c>
      <c r="B149" s="0" t="n">
        <v>11202.849609</v>
      </c>
      <c r="C149" s="8" t="n">
        <f aca="false">B149/B148-1</f>
        <v>-0.00864561438920186</v>
      </c>
      <c r="E149" s="8" t="n">
        <f aca="false">LN(B149/B148)</f>
        <v>-0.00868320453001375</v>
      </c>
      <c r="G149" s="0" t="n">
        <v>105.75</v>
      </c>
      <c r="H149" s="8" t="n">
        <f aca="false">G149/G148-1</f>
        <v>-0.00657582921303412</v>
      </c>
    </row>
    <row r="150" customFormat="false" ht="15" hidden="false" customHeight="false" outlineLevel="0" collapsed="false">
      <c r="A150" s="5" t="n">
        <v>44042</v>
      </c>
      <c r="B150" s="0" t="n">
        <v>11102.150391</v>
      </c>
      <c r="C150" s="8" t="n">
        <f aca="false">B150/B149-1</f>
        <v>-0.00898871461410167</v>
      </c>
      <c r="E150" s="8" t="n">
        <f aca="false">LN(B150/B149)</f>
        <v>-0.009029356840201</v>
      </c>
      <c r="G150" s="0" t="n">
        <v>103.650002</v>
      </c>
      <c r="H150" s="8" t="n">
        <f aca="false">G150/G149-1</f>
        <v>-0.0198581371158393</v>
      </c>
    </row>
    <row r="151" customFormat="false" ht="15" hidden="false" customHeight="false" outlineLevel="0" collapsed="false">
      <c r="A151" s="5" t="n">
        <v>44043</v>
      </c>
      <c r="B151" s="0" t="n">
        <v>11073.450195</v>
      </c>
      <c r="C151" s="8" t="n">
        <f aca="false">B151/B150-1</f>
        <v>-0.00258510243414334</v>
      </c>
      <c r="E151" s="8" t="n">
        <f aca="false">LN(B151/B150)</f>
        <v>-0.00258844958116384</v>
      </c>
      <c r="G151" s="0" t="n">
        <v>104.650002</v>
      </c>
      <c r="H151" s="8" t="n">
        <f aca="false">G151/G150-1</f>
        <v>0.00964785316646699</v>
      </c>
    </row>
    <row r="152" customFormat="false" ht="15" hidden="false" customHeight="false" outlineLevel="0" collapsed="false">
      <c r="A152" s="5" t="n">
        <v>44046</v>
      </c>
      <c r="B152" s="0" t="n">
        <v>10891.599609</v>
      </c>
      <c r="C152" s="8" t="n">
        <f aca="false">B152/B151-1</f>
        <v>-0.0164222155514014</v>
      </c>
      <c r="E152" s="8" t="n">
        <f aca="false">LN(B152/B151)</f>
        <v>-0.0165585548563308</v>
      </c>
      <c r="G152" s="0" t="n">
        <v>113.050003</v>
      </c>
      <c r="H152" s="8" t="n">
        <f aca="false">G152/G151-1</f>
        <v>0.0802675665500705</v>
      </c>
    </row>
    <row r="153" customFormat="false" ht="15" hidden="false" customHeight="false" outlineLevel="0" collapsed="false">
      <c r="A153" s="5" t="n">
        <v>44047</v>
      </c>
      <c r="B153" s="0" t="n">
        <v>11095.25</v>
      </c>
      <c r="C153" s="8" t="n">
        <f aca="false">B153/B152-1</f>
        <v>0.0186979321964533</v>
      </c>
      <c r="E153" s="8" t="n">
        <f aca="false">LN(B153/B152)</f>
        <v>0.0185252747663865</v>
      </c>
      <c r="G153" s="0" t="n">
        <v>111.449997</v>
      </c>
      <c r="H153" s="8" t="n">
        <f aca="false">G153/G152-1</f>
        <v>-0.0141530823311876</v>
      </c>
    </row>
    <row r="154" customFormat="false" ht="15" hidden="false" customHeight="false" outlineLevel="0" collapsed="false">
      <c r="A154" s="5" t="n">
        <v>44048</v>
      </c>
      <c r="B154" s="0" t="n">
        <v>11101.650391</v>
      </c>
      <c r="C154" s="8" t="n">
        <f aca="false">B154/B153-1</f>
        <v>0.000576858655731094</v>
      </c>
      <c r="E154" s="8" t="n">
        <f aca="false">LN(B154/B153)</f>
        <v>0.000576692336735376</v>
      </c>
      <c r="G154" s="0" t="n">
        <v>115.400002</v>
      </c>
      <c r="H154" s="8" t="n">
        <f aca="false">G154/G153-1</f>
        <v>0.0354419480154855</v>
      </c>
    </row>
    <row r="155" customFormat="false" ht="15" hidden="false" customHeight="false" outlineLevel="0" collapsed="false">
      <c r="A155" s="5" t="n">
        <v>44049</v>
      </c>
      <c r="B155" s="0" t="n">
        <v>11200.150391</v>
      </c>
      <c r="C155" s="8" t="n">
        <f aca="false">B155/B154-1</f>
        <v>0.00887255466807457</v>
      </c>
      <c r="E155" s="8" t="n">
        <f aca="false">LN(B155/B154)</f>
        <v>0.00883342483894356</v>
      </c>
      <c r="G155" s="0" t="n">
        <v>116.800003</v>
      </c>
      <c r="H155" s="8" t="n">
        <f aca="false">G155/G154-1</f>
        <v>0.0121317242264867</v>
      </c>
    </row>
    <row r="156" customFormat="false" ht="15" hidden="false" customHeight="false" outlineLevel="0" collapsed="false">
      <c r="A156" s="5" t="n">
        <v>44050</v>
      </c>
      <c r="B156" s="0" t="n">
        <v>11214.049805</v>
      </c>
      <c r="C156" s="8" t="n">
        <f aca="false">B156/B155-1</f>
        <v>0.00124100244325032</v>
      </c>
      <c r="E156" s="8" t="n">
        <f aca="false">LN(B156/B155)</f>
        <v>0.0012402330362098</v>
      </c>
      <c r="G156" s="0" t="n">
        <v>119.099998</v>
      </c>
      <c r="H156" s="8" t="n">
        <f aca="false">G156/G155-1</f>
        <v>0.0196917375079178</v>
      </c>
    </row>
    <row r="157" customFormat="false" ht="15" hidden="false" customHeight="false" outlineLevel="0" collapsed="false">
      <c r="A157" s="5" t="n">
        <v>44053</v>
      </c>
      <c r="B157" s="0" t="n">
        <v>11270.150391</v>
      </c>
      <c r="C157" s="8" t="n">
        <f aca="false">B157/B156-1</f>
        <v>0.0050027052648709</v>
      </c>
      <c r="E157" s="8" t="n">
        <f aca="false">LN(B157/B156)</f>
        <v>0.00499023331325786</v>
      </c>
      <c r="G157" s="0" t="n">
        <v>123.849998</v>
      </c>
      <c r="H157" s="8" t="n">
        <f aca="false">G157/G156-1</f>
        <v>0.0398824523909731</v>
      </c>
    </row>
    <row r="158" customFormat="false" ht="15" hidden="false" customHeight="false" outlineLevel="0" collapsed="false">
      <c r="A158" s="5" t="n">
        <v>44054</v>
      </c>
      <c r="B158" s="0" t="n">
        <v>11322.5</v>
      </c>
      <c r="C158" s="8" t="n">
        <f aca="false">B158/B157-1</f>
        <v>0.00464497874330094</v>
      </c>
      <c r="E158" s="8" t="n">
        <f aca="false">LN(B158/B157)</f>
        <v>0.00463422412000987</v>
      </c>
      <c r="G158" s="0" t="n">
        <v>122.300003</v>
      </c>
      <c r="H158" s="8" t="n">
        <f aca="false">G158/G157-1</f>
        <v>-0.0125150991120726</v>
      </c>
    </row>
    <row r="159" customFormat="false" ht="15" hidden="false" customHeight="false" outlineLevel="0" collapsed="false">
      <c r="A159" s="5" t="n">
        <v>44055</v>
      </c>
      <c r="B159" s="0" t="n">
        <v>11308.400391</v>
      </c>
      <c r="C159" s="8" t="n">
        <f aca="false">B159/B158-1</f>
        <v>-0.00124527348200487</v>
      </c>
      <c r="E159" s="8" t="n">
        <f aca="false">LN(B159/B158)</f>
        <v>-0.00124604947931351</v>
      </c>
      <c r="G159" s="0" t="n">
        <v>125.349998</v>
      </c>
      <c r="H159" s="8" t="n">
        <f aca="false">G159/G158-1</f>
        <v>0.024938633893574</v>
      </c>
    </row>
    <row r="160" customFormat="false" ht="15" hidden="false" customHeight="false" outlineLevel="0" collapsed="false">
      <c r="A160" s="5" t="n">
        <v>44056</v>
      </c>
      <c r="B160" s="0" t="n">
        <v>11300.450195</v>
      </c>
      <c r="C160" s="8" t="n">
        <f aca="false">B160/B159-1</f>
        <v>-0.000703034534073166</v>
      </c>
      <c r="E160" s="8" t="n">
        <f aca="false">LN(B160/B159)</f>
        <v>-0.000703281778739033</v>
      </c>
      <c r="G160" s="0" t="n">
        <v>131.149994</v>
      </c>
      <c r="H160" s="8" t="n">
        <f aca="false">G160/G159-1</f>
        <v>0.0462704115878805</v>
      </c>
    </row>
    <row r="161" customFormat="false" ht="15" hidden="false" customHeight="false" outlineLevel="0" collapsed="false">
      <c r="A161" s="5" t="n">
        <v>44057</v>
      </c>
      <c r="B161" s="0" t="n">
        <v>11178.400391</v>
      </c>
      <c r="C161" s="8" t="n">
        <f aca="false">B161/B160-1</f>
        <v>-0.0108004373183294</v>
      </c>
      <c r="E161" s="8" t="n">
        <f aca="false">LN(B161/B160)</f>
        <v>-0.0108591854279067</v>
      </c>
      <c r="G161" s="0" t="n">
        <v>124.599998</v>
      </c>
      <c r="H161" s="8" t="n">
        <f aca="false">G161/G160-1</f>
        <v>-0.0499427853576569</v>
      </c>
    </row>
    <row r="162" customFormat="false" ht="15" hidden="false" customHeight="false" outlineLevel="0" collapsed="false">
      <c r="A162" s="5" t="n">
        <v>44060</v>
      </c>
      <c r="B162" s="0" t="n">
        <v>11247.099609</v>
      </c>
      <c r="C162" s="8" t="n">
        <f aca="false">B162/B161-1</f>
        <v>0.00614571097804961</v>
      </c>
      <c r="E162" s="8" t="n">
        <f aca="false">LN(B162/B161)</f>
        <v>0.00612690311545908</v>
      </c>
      <c r="G162" s="0" t="n">
        <v>123.550003</v>
      </c>
      <c r="H162" s="8" t="n">
        <f aca="false">G162/G161-1</f>
        <v>-0.00842692629898756</v>
      </c>
    </row>
    <row r="163" customFormat="false" ht="15" hidden="false" customHeight="false" outlineLevel="0" collapsed="false">
      <c r="A163" s="5" t="n">
        <v>44061</v>
      </c>
      <c r="B163" s="0" t="n">
        <v>11385.349609</v>
      </c>
      <c r="C163" s="8" t="n">
        <f aca="false">B163/B162-1</f>
        <v>0.012292057935485</v>
      </c>
      <c r="E163" s="8" t="n">
        <f aca="false">LN(B163/B162)</f>
        <v>0.0122171240277156</v>
      </c>
      <c r="G163" s="0" t="n">
        <v>125.599998</v>
      </c>
      <c r="H163" s="8" t="n">
        <f aca="false">G163/G162-1</f>
        <v>0.0165924318107866</v>
      </c>
    </row>
    <row r="164" customFormat="false" ht="15" hidden="false" customHeight="false" outlineLevel="0" collapsed="false">
      <c r="A164" s="5" t="n">
        <v>44062</v>
      </c>
      <c r="B164" s="0" t="n">
        <v>11408.400391</v>
      </c>
      <c r="C164" s="8" t="n">
        <f aca="false">B164/B163-1</f>
        <v>0.0020246002794484</v>
      </c>
      <c r="E164" s="8" t="n">
        <f aca="false">LN(B164/B163)</f>
        <v>0.00202255353839205</v>
      </c>
      <c r="G164" s="0" t="n">
        <v>125.150002</v>
      </c>
      <c r="H164" s="8" t="n">
        <f aca="false">G164/G163-1</f>
        <v>-0.00358277075768743</v>
      </c>
    </row>
    <row r="165" customFormat="false" ht="15" hidden="false" customHeight="false" outlineLevel="0" collapsed="false">
      <c r="A165" s="5" t="n">
        <v>44063</v>
      </c>
      <c r="B165" s="0" t="n">
        <v>11312.200195</v>
      </c>
      <c r="C165" s="8" t="n">
        <f aca="false">B165/B164-1</f>
        <v>-0.00843240004759049</v>
      </c>
      <c r="E165" s="8" t="n">
        <f aca="false">LN(B165/B164)</f>
        <v>-0.00846815386842908</v>
      </c>
      <c r="G165" s="0" t="n">
        <v>121.699997</v>
      </c>
      <c r="H165" s="8" t="n">
        <f aca="false">G165/G164-1</f>
        <v>-0.0275669592078792</v>
      </c>
    </row>
    <row r="166" customFormat="false" ht="15" hidden="false" customHeight="false" outlineLevel="0" collapsed="false">
      <c r="A166" s="5" t="n">
        <v>44064</v>
      </c>
      <c r="B166" s="0" t="n">
        <v>11371.599609</v>
      </c>
      <c r="C166" s="8" t="n">
        <f aca="false">B166/B165-1</f>
        <v>0.00525091608847728</v>
      </c>
      <c r="E166" s="8" t="n">
        <f aca="false">LN(B166/B165)</f>
        <v>0.0052371780989617</v>
      </c>
      <c r="G166" s="0" t="n">
        <v>120.900002</v>
      </c>
      <c r="H166" s="8" t="n">
        <f aca="false">G166/G165-1</f>
        <v>-0.00657350057288819</v>
      </c>
    </row>
    <row r="167" customFormat="false" ht="15" hidden="false" customHeight="false" outlineLevel="0" collapsed="false">
      <c r="A167" s="5" t="n">
        <v>44067</v>
      </c>
      <c r="B167" s="0" t="n">
        <v>11466.450195</v>
      </c>
      <c r="C167" s="8" t="n">
        <f aca="false">B167/B166-1</f>
        <v>0.00834100647765768</v>
      </c>
      <c r="E167" s="8" t="n">
        <f aca="false">LN(B167/B166)</f>
        <v>0.00830641251564968</v>
      </c>
      <c r="G167" s="0" t="n">
        <v>121.199997</v>
      </c>
      <c r="H167" s="8" t="n">
        <f aca="false">G167/G166-1</f>
        <v>0.00248134818062273</v>
      </c>
    </row>
    <row r="168" customFormat="false" ht="15" hidden="false" customHeight="false" outlineLevel="0" collapsed="false">
      <c r="A168" s="5" t="n">
        <v>44068</v>
      </c>
      <c r="B168" s="0" t="n">
        <v>11472.25</v>
      </c>
      <c r="C168" s="8" t="n">
        <f aca="false">B168/B167-1</f>
        <v>0.000505806496462924</v>
      </c>
      <c r="E168" s="8" t="n">
        <f aca="false">LN(B168/B167)</f>
        <v>0.000505678619475849</v>
      </c>
      <c r="G168" s="0" t="n">
        <v>127.099998</v>
      </c>
      <c r="H168" s="8" t="n">
        <f aca="false">G168/G167-1</f>
        <v>0.0486798774425712</v>
      </c>
    </row>
    <row r="169" customFormat="false" ht="15" hidden="false" customHeight="false" outlineLevel="0" collapsed="false">
      <c r="A169" s="5" t="n">
        <v>44069</v>
      </c>
      <c r="B169" s="0" t="n">
        <v>11549.599609</v>
      </c>
      <c r="C169" s="8" t="n">
        <f aca="false">B169/B168-1</f>
        <v>0.00674232247379547</v>
      </c>
      <c r="E169" s="8" t="n">
        <f aca="false">LN(B169/B168)</f>
        <v>0.00671969466998346</v>
      </c>
      <c r="G169" s="0" t="n">
        <v>137.899994</v>
      </c>
      <c r="H169" s="8" t="n">
        <f aca="false">G169/G168-1</f>
        <v>0.0849724324936654</v>
      </c>
    </row>
    <row r="170" customFormat="false" ht="15" hidden="false" customHeight="false" outlineLevel="0" collapsed="false">
      <c r="A170" s="5" t="n">
        <v>44070</v>
      </c>
      <c r="B170" s="0" t="n">
        <v>11559.25</v>
      </c>
      <c r="C170" s="8" t="n">
        <f aca="false">B170/B169-1</f>
        <v>0.000835560653763112</v>
      </c>
      <c r="E170" s="8" t="n">
        <f aca="false">LN(B170/B169)</f>
        <v>0.0008352117672904</v>
      </c>
      <c r="G170" s="0" t="n">
        <v>144.25</v>
      </c>
      <c r="H170" s="8" t="n">
        <f aca="false">G170/G169-1</f>
        <v>0.0460479062819974</v>
      </c>
    </row>
    <row r="171" customFormat="false" ht="15" hidden="false" customHeight="false" outlineLevel="0" collapsed="false">
      <c r="A171" s="5" t="n">
        <v>44071</v>
      </c>
      <c r="B171" s="0" t="n">
        <v>11647.599609</v>
      </c>
      <c r="C171" s="8" t="n">
        <f aca="false">B171/B170-1</f>
        <v>0.00764319562255333</v>
      </c>
      <c r="E171" s="8" t="n">
        <f aca="false">LN(B171/B170)</f>
        <v>0.00761413438941622</v>
      </c>
      <c r="G171" s="0" t="n">
        <v>142.800003</v>
      </c>
      <c r="H171" s="8" t="n">
        <f aca="false">G171/G170-1</f>
        <v>-0.0100519722703639</v>
      </c>
    </row>
    <row r="172" customFormat="false" ht="15" hidden="false" customHeight="false" outlineLevel="0" collapsed="false">
      <c r="A172" s="5" t="n">
        <v>44074</v>
      </c>
      <c r="B172" s="0" t="n">
        <v>11387.5</v>
      </c>
      <c r="C172" s="8" t="n">
        <f aca="false">B172/B171-1</f>
        <v>-0.0223307477704697</v>
      </c>
      <c r="E172" s="8" t="n">
        <f aca="false">LN(B172/B171)</f>
        <v>-0.0225838540501111</v>
      </c>
      <c r="G172" s="0" t="n">
        <v>143.199997</v>
      </c>
      <c r="H172" s="8" t="n">
        <f aca="false">G172/G171-1</f>
        <v>0.0028010783725263</v>
      </c>
    </row>
    <row r="173" customFormat="false" ht="15" hidden="false" customHeight="false" outlineLevel="0" collapsed="false">
      <c r="A173" s="5" t="n">
        <v>44075</v>
      </c>
      <c r="B173" s="0" t="n">
        <v>11470.25</v>
      </c>
      <c r="C173" s="8" t="n">
        <f aca="false">B173/B172-1</f>
        <v>0.00726673984632265</v>
      </c>
      <c r="E173" s="8" t="n">
        <f aca="false">LN(B173/B172)</f>
        <v>0.00724046430721133</v>
      </c>
      <c r="G173" s="0" t="n">
        <v>143.800003</v>
      </c>
      <c r="H173" s="8" t="n">
        <f aca="false">G173/G172-1</f>
        <v>0.00418998612129862</v>
      </c>
    </row>
    <row r="174" customFormat="false" ht="15" hidden="false" customHeight="false" outlineLevel="0" collapsed="false">
      <c r="A174" s="5" t="n">
        <v>44076</v>
      </c>
      <c r="B174" s="0" t="n">
        <v>11535</v>
      </c>
      <c r="C174" s="8" t="n">
        <f aca="false">B174/B173-1</f>
        <v>0.00564503825112794</v>
      </c>
      <c r="E174" s="8" t="n">
        <f aca="false">LN(B174/B173)</f>
        <v>0.00562916473242889</v>
      </c>
      <c r="G174" s="0" t="n">
        <v>150.300003</v>
      </c>
      <c r="H174" s="8" t="n">
        <f aca="false">G174/G173-1</f>
        <v>0.0452016680416898</v>
      </c>
    </row>
    <row r="175" customFormat="false" ht="15" hidden="false" customHeight="false" outlineLevel="0" collapsed="false">
      <c r="A175" s="5" t="n">
        <v>44077</v>
      </c>
      <c r="B175" s="0" t="n">
        <v>11527.450195</v>
      </c>
      <c r="C175" s="8" t="n">
        <f aca="false">B175/B174-1</f>
        <v>-0.000654512787169548</v>
      </c>
      <c r="E175" s="8" t="n">
        <f aca="false">LN(B175/B174)</f>
        <v>-0.000654727074171322</v>
      </c>
      <c r="G175" s="0" t="n">
        <v>151.850006</v>
      </c>
      <c r="H175" s="8" t="n">
        <f aca="false">G175/G174-1</f>
        <v>0.0103127276717354</v>
      </c>
    </row>
    <row r="176" customFormat="false" ht="15" hidden="false" customHeight="false" outlineLevel="0" collapsed="false">
      <c r="A176" s="5" t="n">
        <v>44078</v>
      </c>
      <c r="B176" s="0" t="n">
        <v>11333.849609</v>
      </c>
      <c r="C176" s="8" t="n">
        <f aca="false">B176/B175-1</f>
        <v>-0.0167947449544369</v>
      </c>
      <c r="E176" s="8" t="n">
        <f aca="false">LN(B176/B175)</f>
        <v>-0.0169373759057397</v>
      </c>
      <c r="G176" s="0" t="n">
        <v>147.800003</v>
      </c>
      <c r="H176" s="8" t="n">
        <f aca="false">G176/G175-1</f>
        <v>-0.0266710756666022</v>
      </c>
    </row>
    <row r="177" customFormat="false" ht="15" hidden="false" customHeight="false" outlineLevel="0" collapsed="false">
      <c r="A177" s="5" t="n">
        <v>44081</v>
      </c>
      <c r="B177" s="0" t="n">
        <v>11355.049805</v>
      </c>
      <c r="C177" s="8" t="n">
        <f aca="false">B177/B176-1</f>
        <v>0.00187052032022428</v>
      </c>
      <c r="E177" s="8" t="n">
        <f aca="false">LN(B177/B176)</f>
        <v>0.00186877307558853</v>
      </c>
      <c r="G177" s="0" t="n">
        <v>149.399994</v>
      </c>
      <c r="H177" s="8" t="n">
        <f aca="false">G177/G176-1</f>
        <v>0.010825378670662</v>
      </c>
    </row>
    <row r="178" customFormat="false" ht="15" hidden="false" customHeight="false" outlineLevel="0" collapsed="false">
      <c r="A178" s="5" t="n">
        <v>44082</v>
      </c>
      <c r="B178" s="0" t="n">
        <v>11317.349609</v>
      </c>
      <c r="C178" s="8" t="n">
        <f aca="false">B178/B177-1</f>
        <v>-0.00332012599217302</v>
      </c>
      <c r="E178" s="8" t="n">
        <f aca="false">LN(B178/B177)</f>
        <v>-0.00332564984044527</v>
      </c>
      <c r="G178" s="0" t="n">
        <v>142.300003</v>
      </c>
      <c r="H178" s="8" t="n">
        <f aca="false">G178/G177-1</f>
        <v>-0.0475233687091045</v>
      </c>
    </row>
    <row r="179" customFormat="false" ht="15" hidden="false" customHeight="false" outlineLevel="0" collapsed="false">
      <c r="A179" s="5" t="n">
        <v>44083</v>
      </c>
      <c r="B179" s="0" t="n">
        <v>11278</v>
      </c>
      <c r="C179" s="8" t="n">
        <f aca="false">B179/B178-1</f>
        <v>-0.00347692793449694</v>
      </c>
      <c r="E179" s="8" t="n">
        <f aca="false">LN(B179/B178)</f>
        <v>-0.00348298649595875</v>
      </c>
      <c r="G179" s="0" t="n">
        <v>140.100006</v>
      </c>
      <c r="H179" s="8" t="n">
        <f aca="false">G179/G178-1</f>
        <v>-0.0154602737429317</v>
      </c>
    </row>
    <row r="180" customFormat="false" ht="15" hidden="false" customHeight="false" outlineLevel="0" collapsed="false">
      <c r="A180" s="5" t="n">
        <v>44084</v>
      </c>
      <c r="B180" s="0" t="n">
        <v>11449.25</v>
      </c>
      <c r="C180" s="8" t="n">
        <f aca="false">B180/B179-1</f>
        <v>0.0151844298634509</v>
      </c>
      <c r="E180" s="8" t="n">
        <f aca="false">LN(B180/B179)</f>
        <v>0.0150703002864904</v>
      </c>
      <c r="G180" s="0" t="n">
        <v>143.300003</v>
      </c>
      <c r="H180" s="8" t="n">
        <f aca="false">G180/G179-1</f>
        <v>0.022840805588545</v>
      </c>
    </row>
    <row r="181" customFormat="false" ht="15" hidden="false" customHeight="false" outlineLevel="0" collapsed="false">
      <c r="A181" s="5" t="n">
        <v>44085</v>
      </c>
      <c r="B181" s="0" t="n">
        <v>11464.450195</v>
      </c>
      <c r="C181" s="8" t="n">
        <f aca="false">B181/B180-1</f>
        <v>0.00132761490927358</v>
      </c>
      <c r="E181" s="8" t="n">
        <f aca="false">LN(B181/B180)</f>
        <v>0.00132673440782499</v>
      </c>
      <c r="G181" s="0" t="n">
        <v>144.300003</v>
      </c>
      <c r="H181" s="8" t="n">
        <f aca="false">G181/G180-1</f>
        <v>0.00697836691601461</v>
      </c>
    </row>
    <row r="182" customFormat="false" ht="15" hidden="false" customHeight="false" outlineLevel="0" collapsed="false">
      <c r="A182" s="5" t="n">
        <v>44088</v>
      </c>
      <c r="B182" s="0" t="n">
        <v>11440.049805</v>
      </c>
      <c r="C182" s="8" t="n">
        <f aca="false">B182/B181-1</f>
        <v>-0.00212835239239306</v>
      </c>
      <c r="E182" s="8" t="n">
        <f aca="false">LN(B182/B181)</f>
        <v>-0.00213062055321463</v>
      </c>
      <c r="G182" s="0" t="n">
        <v>148.550003</v>
      </c>
      <c r="H182" s="8" t="n">
        <f aca="false">G182/G181-1</f>
        <v>0.0294525288402108</v>
      </c>
    </row>
    <row r="183" customFormat="false" ht="15" hidden="false" customHeight="false" outlineLevel="0" collapsed="false">
      <c r="A183" s="5" t="n">
        <v>44089</v>
      </c>
      <c r="B183" s="0" t="n">
        <v>11521.799805</v>
      </c>
      <c r="C183" s="8" t="n">
        <f aca="false">B183/B182-1</f>
        <v>0.00714594791049517</v>
      </c>
      <c r="E183" s="8" t="n">
        <f aca="false">LN(B183/B182)</f>
        <v>0.00712053661145524</v>
      </c>
      <c r="G183" s="0" t="n">
        <v>148.399994</v>
      </c>
      <c r="H183" s="8" t="n">
        <f aca="false">G183/G182-1</f>
        <v>-0.00100982158849239</v>
      </c>
    </row>
    <row r="184" customFormat="false" ht="15" hidden="false" customHeight="false" outlineLevel="0" collapsed="false">
      <c r="A184" s="5" t="n">
        <v>44090</v>
      </c>
      <c r="B184" s="0" t="n">
        <v>11604.549805</v>
      </c>
      <c r="C184" s="8" t="n">
        <f aca="false">B184/B183-1</f>
        <v>0.00718203765041037</v>
      </c>
      <c r="E184" s="8" t="n">
        <f aca="false">LN(B184/B183)</f>
        <v>0.00715636964378936</v>
      </c>
      <c r="G184" s="0" t="n">
        <v>151.449997</v>
      </c>
      <c r="H184" s="8" t="n">
        <f aca="false">G184/G183-1</f>
        <v>0.0205525816935006</v>
      </c>
    </row>
    <row r="185" customFormat="false" ht="15" hidden="false" customHeight="false" outlineLevel="0" collapsed="false">
      <c r="A185" s="5" t="n">
        <v>44091</v>
      </c>
      <c r="B185" s="0" t="n">
        <v>11516.099609</v>
      </c>
      <c r="C185" s="8" t="n">
        <f aca="false">B185/B184-1</f>
        <v>-0.0076220273501596</v>
      </c>
      <c r="E185" s="8" t="n">
        <f aca="false">LN(B185/B184)</f>
        <v>-0.00765122345089094</v>
      </c>
      <c r="G185" s="0" t="n">
        <v>147.649994</v>
      </c>
      <c r="H185" s="8" t="n">
        <f aca="false">G185/G184-1</f>
        <v>-0.0250908093448163</v>
      </c>
    </row>
    <row r="186" customFormat="false" ht="15" hidden="false" customHeight="false" outlineLevel="0" collapsed="false">
      <c r="A186" s="5" t="n">
        <v>44092</v>
      </c>
      <c r="B186" s="0" t="n">
        <v>11504.950195</v>
      </c>
      <c r="C186" s="8" t="n">
        <f aca="false">B186/B185-1</f>
        <v>-0.000968158871367142</v>
      </c>
      <c r="E186" s="8" t="n">
        <f aca="false">LN(B186/B185)</f>
        <v>-0.000968627839882365</v>
      </c>
      <c r="G186" s="0" t="n">
        <v>147.899994</v>
      </c>
      <c r="H186" s="8" t="n">
        <f aca="false">G186/G185-1</f>
        <v>0.00169319343148766</v>
      </c>
    </row>
    <row r="187" customFormat="false" ht="15" hidden="false" customHeight="false" outlineLevel="0" collapsed="false">
      <c r="A187" s="5" t="n">
        <v>44095</v>
      </c>
      <c r="B187" s="0" t="n">
        <v>11250.549805</v>
      </c>
      <c r="C187" s="8" t="n">
        <f aca="false">B187/B186-1</f>
        <v>-0.0221122547849499</v>
      </c>
      <c r="E187" s="8" t="n">
        <f aca="false">LN(B187/B186)</f>
        <v>-0.0223603954787531</v>
      </c>
      <c r="G187" s="0" t="n">
        <v>137.449997</v>
      </c>
      <c r="H187" s="8" t="n">
        <f aca="false">G187/G186-1</f>
        <v>-0.0706558311287017</v>
      </c>
    </row>
    <row r="188" customFormat="false" ht="15" hidden="false" customHeight="false" outlineLevel="0" collapsed="false">
      <c r="A188" s="5" t="n">
        <v>44096</v>
      </c>
      <c r="B188" s="0" t="n">
        <v>11153.650391</v>
      </c>
      <c r="C188" s="8" t="n">
        <f aca="false">B188/B187-1</f>
        <v>-0.00861286032056296</v>
      </c>
      <c r="E188" s="8" t="n">
        <f aca="false">LN(B188/B187)</f>
        <v>-0.00865016535851904</v>
      </c>
      <c r="G188" s="0" t="n">
        <v>133.100006</v>
      </c>
      <c r="H188" s="8" t="n">
        <f aca="false">G188/G187-1</f>
        <v>-0.0316478071658306</v>
      </c>
    </row>
    <row r="189" customFormat="false" ht="15" hidden="false" customHeight="false" outlineLevel="0" collapsed="false">
      <c r="A189" s="5" t="n">
        <v>44097</v>
      </c>
      <c r="B189" s="0" t="n">
        <v>11131.849609</v>
      </c>
      <c r="C189" s="8" t="n">
        <f aca="false">B189/B188-1</f>
        <v>-0.00195458717422148</v>
      </c>
      <c r="E189" s="8" t="n">
        <f aca="false">LN(B189/B188)</f>
        <v>-0.00195649987249569</v>
      </c>
      <c r="G189" s="0" t="n">
        <v>131.399994</v>
      </c>
      <c r="H189" s="8" t="n">
        <f aca="false">G189/G188-1</f>
        <v>-0.0127724411973356</v>
      </c>
    </row>
    <row r="190" customFormat="false" ht="15" hidden="false" customHeight="false" outlineLevel="0" collapsed="false">
      <c r="A190" s="5" t="n">
        <v>44098</v>
      </c>
      <c r="B190" s="0" t="n">
        <v>10805.549805</v>
      </c>
      <c r="C190" s="8" t="n">
        <f aca="false">B190/B189-1</f>
        <v>-0.0293122720357442</v>
      </c>
      <c r="E190" s="8" t="n">
        <f aca="false">LN(B190/B189)</f>
        <v>-0.0297504608036898</v>
      </c>
      <c r="G190" s="0" t="n">
        <v>122.800003</v>
      </c>
      <c r="H190" s="8" t="n">
        <f aca="false">G190/G189-1</f>
        <v>-0.0654489451498757</v>
      </c>
    </row>
    <row r="191" customFormat="false" ht="15" hidden="false" customHeight="false" outlineLevel="0" collapsed="false">
      <c r="A191" s="5" t="n">
        <v>44099</v>
      </c>
      <c r="B191" s="0" t="n">
        <v>11050.25</v>
      </c>
      <c r="C191" s="8" t="n">
        <f aca="false">B191/B190-1</f>
        <v>0.0226457884527791</v>
      </c>
      <c r="E191" s="8" t="n">
        <f aca="false">LN(B191/B190)</f>
        <v>0.0223931791651175</v>
      </c>
      <c r="G191" s="0" t="n">
        <v>127.25</v>
      </c>
      <c r="H191" s="8" t="n">
        <f aca="false">G191/G190-1</f>
        <v>0.0362377597010319</v>
      </c>
    </row>
    <row r="192" customFormat="false" ht="15" hidden="false" customHeight="false" outlineLevel="0" collapsed="false">
      <c r="A192" s="5" t="n">
        <v>44102</v>
      </c>
      <c r="B192" s="0" t="n">
        <v>11227.549805</v>
      </c>
      <c r="C192" s="8" t="n">
        <f aca="false">B192/B191-1</f>
        <v>0.0160448682156513</v>
      </c>
      <c r="E192" s="8" t="n">
        <f aca="false">LN(B192/B191)</f>
        <v>0.0159175098107722</v>
      </c>
      <c r="G192" s="0" t="n">
        <v>132.850006</v>
      </c>
      <c r="H192" s="8" t="n">
        <f aca="false">G192/G191-1</f>
        <v>0.0440079056974461</v>
      </c>
    </row>
    <row r="193" customFormat="false" ht="15" hidden="false" customHeight="false" outlineLevel="0" collapsed="false">
      <c r="A193" s="5" t="n">
        <v>44103</v>
      </c>
      <c r="B193" s="0" t="n">
        <v>11222.400391</v>
      </c>
      <c r="C193" s="8" t="n">
        <f aca="false">B193/B192-1</f>
        <v>-0.000458640940315225</v>
      </c>
      <c r="E193" s="8" t="n">
        <f aca="false">LN(B193/B192)</f>
        <v>-0.000458746148240962</v>
      </c>
      <c r="G193" s="0" t="n">
        <v>131.699997</v>
      </c>
      <c r="H193" s="8" t="n">
        <f aca="false">G193/G192-1</f>
        <v>-0.00865644672985566</v>
      </c>
    </row>
    <row r="194" customFormat="false" ht="15" hidden="false" customHeight="false" outlineLevel="0" collapsed="false">
      <c r="A194" s="5" t="n">
        <v>44104</v>
      </c>
      <c r="B194" s="0" t="n">
        <v>11247.549805</v>
      </c>
      <c r="C194" s="8" t="n">
        <f aca="false">B194/B193-1</f>
        <v>0.00224100131199823</v>
      </c>
      <c r="E194" s="8" t="n">
        <f aca="false">LN(B194/B193)</f>
        <v>0.00223849401376508</v>
      </c>
      <c r="G194" s="0" t="n">
        <v>133.300003</v>
      </c>
      <c r="H194" s="8" t="n">
        <f aca="false">G194/G193-1</f>
        <v>0.0121488689175902</v>
      </c>
    </row>
    <row r="195" customFormat="false" ht="15" hidden="false" customHeight="false" outlineLevel="0" collapsed="false">
      <c r="A195" s="5" t="n">
        <v>44105</v>
      </c>
      <c r="B195" s="0" t="n">
        <v>11416.950195</v>
      </c>
      <c r="C195" s="8" t="n">
        <f aca="false">B195/B194-1</f>
        <v>0.0150610926767973</v>
      </c>
      <c r="E195" s="8" t="n">
        <f aca="false">LN(B195/B194)</f>
        <v>0.0149488005117725</v>
      </c>
      <c r="G195" s="0" t="n">
        <v>133.5</v>
      </c>
      <c r="H195" s="8" t="n">
        <f aca="false">G195/G194-1</f>
        <v>0.00150035255438064</v>
      </c>
    </row>
    <row r="196" customFormat="false" ht="15" hidden="false" customHeight="false" outlineLevel="0" collapsed="false">
      <c r="A196" s="5" t="n">
        <v>44109</v>
      </c>
      <c r="B196" s="0" t="n">
        <v>11503.349609</v>
      </c>
      <c r="C196" s="8" t="n">
        <f aca="false">B196/B195-1</f>
        <v>0.0075676439438126</v>
      </c>
      <c r="E196" s="8" t="n">
        <f aca="false">LN(B196/B195)</f>
        <v>0.00753915297576682</v>
      </c>
      <c r="G196" s="0" t="n">
        <v>133.899994</v>
      </c>
      <c r="H196" s="8" t="n">
        <f aca="false">G196/G195-1</f>
        <v>0.00299620973782755</v>
      </c>
    </row>
    <row r="197" customFormat="false" ht="15" hidden="false" customHeight="false" outlineLevel="0" collapsed="false">
      <c r="A197" s="5" t="n">
        <v>44110</v>
      </c>
      <c r="B197" s="0" t="n">
        <v>11662.400391</v>
      </c>
      <c r="C197" s="8" t="n">
        <f aca="false">B197/B196-1</f>
        <v>0.0138264755402688</v>
      </c>
      <c r="E197" s="8" t="n">
        <f aca="false">LN(B197/B196)</f>
        <v>0.0137317618662998</v>
      </c>
      <c r="G197" s="0" t="n">
        <v>144.75</v>
      </c>
      <c r="H197" s="8" t="n">
        <f aca="false">G197/G196-1</f>
        <v>0.0810306683060793</v>
      </c>
    </row>
    <row r="198" customFormat="false" ht="15" hidden="false" customHeight="false" outlineLevel="0" collapsed="false">
      <c r="A198" s="5" t="n">
        <v>44111</v>
      </c>
      <c r="B198" s="0" t="n">
        <v>11738.849609</v>
      </c>
      <c r="C198" s="8" t="n">
        <f aca="false">B198/B197-1</f>
        <v>0.00655518722020543</v>
      </c>
      <c r="E198" s="8" t="n">
        <f aca="false">LN(B198/B197)</f>
        <v>0.0065337954144309</v>
      </c>
      <c r="G198" s="0" t="n">
        <v>141</v>
      </c>
      <c r="H198" s="8" t="n">
        <f aca="false">G198/G197-1</f>
        <v>-0.0259067357512953</v>
      </c>
    </row>
    <row r="199" customFormat="false" ht="15" hidden="false" customHeight="false" outlineLevel="0" collapsed="false">
      <c r="A199" s="5" t="n">
        <v>44112</v>
      </c>
      <c r="B199" s="0" t="n">
        <v>11834.599609</v>
      </c>
      <c r="C199" s="8" t="n">
        <f aca="false">B199/B198-1</f>
        <v>0.0081566766071004</v>
      </c>
      <c r="E199" s="8" t="n">
        <f aca="false">LN(B199/B198)</f>
        <v>0.00812359071266233</v>
      </c>
      <c r="G199" s="0" t="n">
        <v>140.949997</v>
      </c>
      <c r="H199" s="8" t="n">
        <f aca="false">G199/G198-1</f>
        <v>-0.000354631205673805</v>
      </c>
    </row>
    <row r="200" customFormat="false" ht="15" hidden="false" customHeight="false" outlineLevel="0" collapsed="false">
      <c r="A200" s="5" t="n">
        <v>44113</v>
      </c>
      <c r="B200" s="0" t="n">
        <v>11914.200195</v>
      </c>
      <c r="C200" s="8" t="n">
        <f aca="false">B200/B199-1</f>
        <v>0.00672609033088567</v>
      </c>
      <c r="E200" s="8" t="n">
        <f aca="false">LN(B200/B199)</f>
        <v>0.00670357110647789</v>
      </c>
      <c r="G200" s="0" t="n">
        <v>138.449997</v>
      </c>
      <c r="H200" s="8" t="n">
        <f aca="false">G200/G199-1</f>
        <v>-0.017736786471872</v>
      </c>
    </row>
    <row r="201" customFormat="false" ht="15" hidden="false" customHeight="false" outlineLevel="0" collapsed="false">
      <c r="A201" s="5" t="n">
        <v>44116</v>
      </c>
      <c r="B201" s="0" t="n">
        <v>11930.950195</v>
      </c>
      <c r="C201" s="8" t="n">
        <f aca="false">B201/B200-1</f>
        <v>0.00140588539103348</v>
      </c>
      <c r="E201" s="8" t="n">
        <f aca="false">LN(B201/B200)</f>
        <v>0.00140489805944216</v>
      </c>
      <c r="G201" s="0" t="n">
        <v>135.899994</v>
      </c>
      <c r="H201" s="8" t="n">
        <f aca="false">G201/G200-1</f>
        <v>-0.0184182235843602</v>
      </c>
    </row>
    <row r="202" customFormat="false" ht="15" hidden="false" customHeight="false" outlineLevel="0" collapsed="false">
      <c r="A202" s="5" t="n">
        <v>44117</v>
      </c>
      <c r="B202" s="0" t="n">
        <v>11934.5</v>
      </c>
      <c r="C202" s="8" t="n">
        <f aca="false">B202/B201-1</f>
        <v>0.000297529110589112</v>
      </c>
      <c r="E202" s="8" t="n">
        <f aca="false">LN(B202/B201)</f>
        <v>0.000297484857580776</v>
      </c>
      <c r="G202" s="0" t="n">
        <v>134.100006</v>
      </c>
      <c r="H202" s="8" t="n">
        <f aca="false">G202/G201-1</f>
        <v>-0.0132449453971277</v>
      </c>
    </row>
    <row r="203" customFormat="false" ht="15" hidden="false" customHeight="false" outlineLevel="0" collapsed="false">
      <c r="A203" s="5" t="n">
        <v>44118</v>
      </c>
      <c r="B203" s="0" t="n">
        <v>11971.049805</v>
      </c>
      <c r="C203" s="8" t="n">
        <f aca="false">B203/B202-1</f>
        <v>0.00306253341153795</v>
      </c>
      <c r="E203" s="8" t="n">
        <f aca="false">LN(B203/B202)</f>
        <v>0.00305785340876487</v>
      </c>
      <c r="G203" s="0" t="n">
        <v>130.699997</v>
      </c>
      <c r="H203" s="8" t="n">
        <f aca="false">G203/G202-1</f>
        <v>-0.0253542792533508</v>
      </c>
    </row>
    <row r="204" customFormat="false" ht="15" hidden="false" customHeight="false" outlineLevel="0" collapsed="false">
      <c r="A204" s="5" t="n">
        <v>44119</v>
      </c>
      <c r="B204" s="0" t="n">
        <v>11680.349609</v>
      </c>
      <c r="C204" s="8" t="n">
        <f aca="false">B204/B203-1</f>
        <v>-0.0242836009151496</v>
      </c>
      <c r="E204" s="8" t="n">
        <f aca="false">LN(B204/B203)</f>
        <v>-0.0245833095022</v>
      </c>
      <c r="G204" s="0" t="n">
        <v>126.949997</v>
      </c>
      <c r="H204" s="8" t="n">
        <f aca="false">G204/G203-1</f>
        <v>-0.0286916609493113</v>
      </c>
    </row>
    <row r="205" customFormat="false" ht="15" hidden="false" customHeight="false" outlineLevel="0" collapsed="false">
      <c r="A205" s="5" t="n">
        <v>44120</v>
      </c>
      <c r="B205" s="0" t="n">
        <v>11762.450195</v>
      </c>
      <c r="C205" s="8" t="n">
        <f aca="false">B205/B204-1</f>
        <v>0.00702894936781151</v>
      </c>
      <c r="E205" s="8" t="n">
        <f aca="false">LN(B205/B204)</f>
        <v>0.00700436145410089</v>
      </c>
      <c r="G205" s="0" t="n">
        <v>127.75</v>
      </c>
      <c r="H205" s="8" t="n">
        <f aca="false">G205/G204-1</f>
        <v>0.00630171736041874</v>
      </c>
    </row>
    <row r="206" customFormat="false" ht="15" hidden="false" customHeight="false" outlineLevel="0" collapsed="false">
      <c r="A206" s="5" t="n">
        <v>44123</v>
      </c>
      <c r="B206" s="0" t="n">
        <v>11873.049805</v>
      </c>
      <c r="C206" s="8" t="n">
        <f aca="false">B206/B205-1</f>
        <v>0.00940276967523435</v>
      </c>
      <c r="E206" s="8" t="n">
        <f aca="false">LN(B206/B205)</f>
        <v>0.00935883880299714</v>
      </c>
      <c r="G206" s="0" t="n">
        <v>128.25</v>
      </c>
      <c r="H206" s="8" t="n">
        <f aca="false">G206/G205-1</f>
        <v>0.00391389432485334</v>
      </c>
    </row>
    <row r="207" customFormat="false" ht="15" hidden="false" customHeight="false" outlineLevel="0" collapsed="false">
      <c r="A207" s="5" t="n">
        <v>44124</v>
      </c>
      <c r="B207" s="0" t="n">
        <v>11896.799805</v>
      </c>
      <c r="C207" s="8" t="n">
        <f aca="false">B207/B206-1</f>
        <v>0.00200032850784448</v>
      </c>
      <c r="E207" s="8" t="n">
        <f aca="false">LN(B207/B206)</f>
        <v>0.00199833051475952</v>
      </c>
      <c r="G207" s="0" t="n">
        <v>129.649994</v>
      </c>
      <c r="H207" s="8" t="n">
        <f aca="false">G207/G206-1</f>
        <v>0.0109161325536062</v>
      </c>
    </row>
    <row r="208" customFormat="false" ht="15" hidden="false" customHeight="false" outlineLevel="0" collapsed="false">
      <c r="A208" s="5" t="n">
        <v>44125</v>
      </c>
      <c r="B208" s="0" t="n">
        <v>11937.650391</v>
      </c>
      <c r="C208" s="8" t="n">
        <f aca="false">B208/B207-1</f>
        <v>0.00343374576941513</v>
      </c>
      <c r="E208" s="8" t="n">
        <f aca="false">LN(B208/B207)</f>
        <v>0.0034278639250703</v>
      </c>
      <c r="G208" s="0" t="n">
        <v>130.25</v>
      </c>
      <c r="H208" s="8" t="n">
        <f aca="false">G208/G207-1</f>
        <v>0.00462789068852576</v>
      </c>
    </row>
    <row r="209" customFormat="false" ht="15" hidden="false" customHeight="false" outlineLevel="0" collapsed="false">
      <c r="A209" s="5" t="n">
        <v>44126</v>
      </c>
      <c r="B209" s="0" t="n">
        <v>11896.450195</v>
      </c>
      <c r="C209" s="8" t="n">
        <f aca="false">B209/B208-1</f>
        <v>-0.00345128183943644</v>
      </c>
      <c r="E209" s="8" t="n">
        <f aca="false">LN(B209/B208)</f>
        <v>-0.00345725125131007</v>
      </c>
      <c r="G209" s="0" t="n">
        <v>133.5</v>
      </c>
      <c r="H209" s="8" t="n">
        <f aca="false">G209/G208-1</f>
        <v>0.0249520153550864</v>
      </c>
    </row>
    <row r="210" customFormat="false" ht="15" hidden="false" customHeight="false" outlineLevel="0" collapsed="false">
      <c r="A210" s="5" t="n">
        <v>44127</v>
      </c>
      <c r="B210" s="0" t="n">
        <v>11930.349609</v>
      </c>
      <c r="C210" s="8" t="n">
        <f aca="false">B210/B209-1</f>
        <v>0.00284954027834705</v>
      </c>
      <c r="E210" s="8" t="n">
        <f aca="false">LN(B210/B209)</f>
        <v>0.00284548803464398</v>
      </c>
      <c r="G210" s="0" t="n">
        <v>137</v>
      </c>
      <c r="H210" s="8" t="n">
        <f aca="false">G210/G209-1</f>
        <v>0.0262172284644195</v>
      </c>
    </row>
    <row r="211" customFormat="false" ht="15" hidden="false" customHeight="false" outlineLevel="0" collapsed="false">
      <c r="A211" s="5" t="n">
        <v>44130</v>
      </c>
      <c r="B211" s="0" t="n">
        <v>11767.75</v>
      </c>
      <c r="C211" s="8" t="n">
        <f aca="false">B211/B210-1</f>
        <v>-0.0136290732735392</v>
      </c>
      <c r="E211" s="8" t="n">
        <f aca="false">LN(B211/B210)</f>
        <v>-0.0137228016879659</v>
      </c>
      <c r="G211" s="0" t="n">
        <v>133.699997</v>
      </c>
      <c r="H211" s="8" t="n">
        <f aca="false">G211/G210-1</f>
        <v>-0.0240876131386861</v>
      </c>
    </row>
    <row r="212" customFormat="false" ht="15" hidden="false" customHeight="false" outlineLevel="0" collapsed="false">
      <c r="A212" s="5" t="n">
        <v>44131</v>
      </c>
      <c r="B212" s="0" t="n">
        <v>11889.400391</v>
      </c>
      <c r="C212" s="8" t="n">
        <f aca="false">B212/B211-1</f>
        <v>0.010337608378832</v>
      </c>
      <c r="E212" s="8" t="n">
        <f aca="false">LN(B212/B211)</f>
        <v>0.0102845407204441</v>
      </c>
      <c r="G212" s="0" t="n">
        <v>135.649994</v>
      </c>
      <c r="H212" s="8" t="n">
        <f aca="false">G212/G211-1</f>
        <v>0.0145848694372073</v>
      </c>
    </row>
    <row r="213" customFormat="false" ht="15" hidden="false" customHeight="false" outlineLevel="0" collapsed="false">
      <c r="A213" s="5" t="n">
        <v>44132</v>
      </c>
      <c r="B213" s="0" t="n">
        <v>11729.599609</v>
      </c>
      <c r="C213" s="8" t="n">
        <f aca="false">B213/B212-1</f>
        <v>-0.0134406090084209</v>
      </c>
      <c r="E213" s="8" t="n">
        <f aca="false">LN(B213/B212)</f>
        <v>-0.0135317515895422</v>
      </c>
      <c r="G213" s="0" t="n">
        <v>134.800003</v>
      </c>
      <c r="H213" s="8" t="n">
        <f aca="false">G213/G212-1</f>
        <v>-0.00626605998965235</v>
      </c>
    </row>
    <row r="214" customFormat="false" ht="15" hidden="false" customHeight="false" outlineLevel="0" collapsed="false">
      <c r="A214" s="5" t="n">
        <v>44133</v>
      </c>
      <c r="B214" s="0" t="n">
        <v>11670.799805</v>
      </c>
      <c r="C214" s="8" t="n">
        <f aca="false">B214/B213-1</f>
        <v>-0.00501294212590886</v>
      </c>
      <c r="E214" s="8" t="n">
        <f aca="false">LN(B214/B213)</f>
        <v>-0.00502554906985559</v>
      </c>
      <c r="G214" s="0" t="n">
        <v>131.899994</v>
      </c>
      <c r="H214" s="8" t="n">
        <f aca="false">G214/G213-1</f>
        <v>-0.0215134194025204</v>
      </c>
    </row>
    <row r="215" customFormat="false" ht="15" hidden="false" customHeight="false" outlineLevel="0" collapsed="false">
      <c r="A215" s="5" t="n">
        <v>44134</v>
      </c>
      <c r="B215" s="0" t="n">
        <v>11642.400391</v>
      </c>
      <c r="C215" s="8" t="n">
        <f aca="false">B215/B214-1</f>
        <v>-0.00243337341694738</v>
      </c>
      <c r="E215" s="8" t="n">
        <f aca="false">LN(B215/B214)</f>
        <v>-0.00243633888173946</v>
      </c>
      <c r="G215" s="0" t="n">
        <v>132.649994</v>
      </c>
      <c r="H215" s="8" t="n">
        <f aca="false">G215/G214-1</f>
        <v>0.00568612611157504</v>
      </c>
    </row>
    <row r="216" customFormat="false" ht="15" hidden="false" customHeight="false" outlineLevel="0" collapsed="false">
      <c r="A216" s="5" t="n">
        <v>44137</v>
      </c>
      <c r="B216" s="0" t="n">
        <v>11669.150391</v>
      </c>
      <c r="C216" s="8" t="n">
        <f aca="false">B216/B215-1</f>
        <v>0.00229763614904344</v>
      </c>
      <c r="E216" s="8" t="n">
        <f aca="false">LN(B216/B215)</f>
        <v>0.00229500061932696</v>
      </c>
      <c r="G216" s="0" t="n">
        <v>132.850006</v>
      </c>
      <c r="H216" s="8" t="n">
        <f aca="false">G216/G215-1</f>
        <v>0.00150781763322216</v>
      </c>
    </row>
    <row r="217" customFormat="false" ht="15" hidden="false" customHeight="false" outlineLevel="0" collapsed="false">
      <c r="A217" s="5" t="n">
        <v>44138</v>
      </c>
      <c r="B217" s="0" t="n">
        <v>11813.5</v>
      </c>
      <c r="C217" s="8" t="n">
        <f aca="false">B217/B216-1</f>
        <v>0.0123701901306656</v>
      </c>
      <c r="E217" s="8" t="n">
        <f aca="false">LN(B217/B216)</f>
        <v>0.0122943045009466</v>
      </c>
      <c r="G217" s="0" t="n">
        <v>134.100006</v>
      </c>
      <c r="H217" s="8" t="n">
        <f aca="false">G217/G216-1</f>
        <v>0.00940910759160984</v>
      </c>
    </row>
    <row r="218" customFormat="false" ht="15" hidden="false" customHeight="false" outlineLevel="0" collapsed="false">
      <c r="A218" s="5" t="n">
        <v>44139</v>
      </c>
      <c r="B218" s="0" t="n">
        <v>11908.5</v>
      </c>
      <c r="C218" s="8" t="n">
        <f aca="false">B218/B217-1</f>
        <v>0.00804164726795609</v>
      </c>
      <c r="E218" s="8" t="n">
        <f aca="false">LN(B218/B217)</f>
        <v>0.00800948552974755</v>
      </c>
      <c r="G218" s="0" t="n">
        <v>135.899994</v>
      </c>
      <c r="H218" s="8" t="n">
        <f aca="false">G218/G217-1</f>
        <v>0.0134227287059181</v>
      </c>
    </row>
    <row r="219" customFormat="false" ht="15" hidden="false" customHeight="false" outlineLevel="0" collapsed="false">
      <c r="A219" s="5" t="n">
        <v>44140</v>
      </c>
      <c r="B219" s="0" t="n">
        <v>12120.299805</v>
      </c>
      <c r="C219" s="8" t="n">
        <f aca="false">B219/B218-1</f>
        <v>0.0177855989419322</v>
      </c>
      <c r="E219" s="8" t="n">
        <f aca="false">LN(B219/B218)</f>
        <v>0.0176292858702269</v>
      </c>
      <c r="G219" s="0" t="n">
        <v>137.649994</v>
      </c>
      <c r="H219" s="8" t="n">
        <f aca="false">G219/G218-1</f>
        <v>0.0128771160946481</v>
      </c>
    </row>
    <row r="220" customFormat="false" ht="15" hidden="false" customHeight="false" outlineLevel="0" collapsed="false">
      <c r="A220" s="5" t="n">
        <v>44141</v>
      </c>
      <c r="B220" s="0" t="n">
        <v>12263.549805</v>
      </c>
      <c r="C220" s="8" t="n">
        <f aca="false">B220/B219-1</f>
        <v>0.0118190145709849</v>
      </c>
      <c r="E220" s="8" t="n">
        <f aca="false">LN(B220/B219)</f>
        <v>0.0117497155148748</v>
      </c>
      <c r="G220" s="0" t="n">
        <v>139</v>
      </c>
      <c r="H220" s="8" t="n">
        <f aca="false">G220/G219-1</f>
        <v>0.00980752676240582</v>
      </c>
    </row>
    <row r="221" customFormat="false" ht="15" hidden="false" customHeight="false" outlineLevel="0" collapsed="false">
      <c r="A221" s="5" t="n">
        <v>44144</v>
      </c>
      <c r="B221" s="0" t="n">
        <v>12461.049805</v>
      </c>
      <c r="C221" s="8" t="n">
        <f aca="false">B221/B220-1</f>
        <v>0.0161046355370511</v>
      </c>
      <c r="E221" s="8" t="n">
        <f aca="false">LN(B221/B220)</f>
        <v>0.0159763315867356</v>
      </c>
      <c r="G221" s="0" t="n">
        <v>141</v>
      </c>
      <c r="H221" s="8" t="n">
        <f aca="false">G221/G220-1</f>
        <v>0.014388489208633</v>
      </c>
    </row>
    <row r="222" customFormat="false" ht="15" hidden="false" customHeight="false" outlineLevel="0" collapsed="false">
      <c r="A222" s="5" t="n">
        <v>44145</v>
      </c>
      <c r="B222" s="0" t="n">
        <v>12631.099609</v>
      </c>
      <c r="C222" s="8" t="n">
        <f aca="false">B222/B221-1</f>
        <v>0.0136465070488498</v>
      </c>
      <c r="E222" s="8" t="n">
        <f aca="false">LN(B222/B221)</f>
        <v>0.0135542320117103</v>
      </c>
      <c r="G222" s="0" t="n">
        <v>146</v>
      </c>
      <c r="H222" s="8" t="n">
        <f aca="false">G222/G221-1</f>
        <v>0.0354609929078014</v>
      </c>
    </row>
    <row r="223" customFormat="false" ht="15" hidden="false" customHeight="false" outlineLevel="0" collapsed="false">
      <c r="A223" s="5" t="n">
        <v>44146</v>
      </c>
      <c r="B223" s="0" t="n">
        <v>12749.150391</v>
      </c>
      <c r="C223" s="8" t="n">
        <f aca="false">B223/B222-1</f>
        <v>0.00934604156837504</v>
      </c>
      <c r="E223" s="8" t="n">
        <f aca="false">LN(B223/B222)</f>
        <v>0.00930263754946992</v>
      </c>
      <c r="G223" s="0" t="n">
        <v>150.949997</v>
      </c>
      <c r="H223" s="8" t="n">
        <f aca="false">G223/G222-1</f>
        <v>0.0339040890410958</v>
      </c>
    </row>
    <row r="224" customFormat="false" ht="15" hidden="false" customHeight="false" outlineLevel="0" collapsed="false">
      <c r="A224" s="5" t="n">
        <v>44147</v>
      </c>
      <c r="B224" s="0" t="n">
        <v>12690.799805</v>
      </c>
      <c r="C224" s="8" t="n">
        <f aca="false">B224/B223-1</f>
        <v>-0.00457682153009897</v>
      </c>
      <c r="E224" s="8" t="n">
        <f aca="false">LN(B224/B223)</f>
        <v>-0.00458732724520272</v>
      </c>
      <c r="G224" s="0" t="n">
        <v>151.199997</v>
      </c>
      <c r="H224" s="8" t="n">
        <f aca="false">G224/G223-1</f>
        <v>0.00165617757514758</v>
      </c>
    </row>
    <row r="225" customFormat="false" ht="15" hidden="false" customHeight="false" outlineLevel="0" collapsed="false">
      <c r="A225" s="5" t="n">
        <v>44148</v>
      </c>
      <c r="B225" s="0" t="n">
        <v>12719.950195</v>
      </c>
      <c r="C225" s="8" t="n">
        <f aca="false">B225/B224-1</f>
        <v>0.00229697028145659</v>
      </c>
      <c r="E225" s="8" t="n">
        <f aca="false">LN(B225/B224)</f>
        <v>0.00229433627793373</v>
      </c>
      <c r="G225" s="0" t="n">
        <v>146.350006</v>
      </c>
      <c r="H225" s="8" t="n">
        <f aca="false">G225/G224-1</f>
        <v>-0.0320766606893517</v>
      </c>
    </row>
    <row r="226" customFormat="false" ht="15" hidden="false" customHeight="false" outlineLevel="0" collapsed="false">
      <c r="A226" s="5" t="n">
        <v>44152</v>
      </c>
      <c r="B226" s="0" t="n">
        <v>12874.200195</v>
      </c>
      <c r="C226" s="8" t="n">
        <f aca="false">B226/B225-1</f>
        <v>0.0121266198086714</v>
      </c>
      <c r="E226" s="8" t="e">
        <f aca="false">LN(B226/#REF!)</f>
        <v>#REF!</v>
      </c>
      <c r="G226" s="0" t="n">
        <v>158</v>
      </c>
      <c r="H226" s="8" t="n">
        <f aca="false">G226/G225-1</f>
        <v>0.0796036455235949</v>
      </c>
    </row>
    <row r="227" customFormat="false" ht="15" hidden="false" customHeight="false" outlineLevel="0" collapsed="false">
      <c r="A227" s="5" t="n">
        <v>44153</v>
      </c>
      <c r="B227" s="0" t="n">
        <v>12938.25</v>
      </c>
      <c r="C227" s="8" t="n">
        <f aca="false">B227/B226-1</f>
        <v>0.00497505118996644</v>
      </c>
      <c r="E227" s="8" t="n">
        <f aca="false">LN(B227/B226)</f>
        <v>0.00496271651630088</v>
      </c>
      <c r="G227" s="0" t="n">
        <v>173.5</v>
      </c>
      <c r="H227" s="8" t="n">
        <f aca="false">G227/G226-1</f>
        <v>0.0981012658227849</v>
      </c>
    </row>
    <row r="228" customFormat="false" ht="15" hidden="false" customHeight="false" outlineLevel="0" collapsed="false">
      <c r="A228" s="5" t="n">
        <v>44154</v>
      </c>
      <c r="B228" s="0" t="n">
        <v>12771.700195</v>
      </c>
      <c r="C228" s="8" t="n">
        <f aca="false">B228/B227-1</f>
        <v>-0.012872668637567</v>
      </c>
      <c r="E228" s="8" t="n">
        <f aca="false">LN(B228/B227)</f>
        <v>-0.0129562393969563</v>
      </c>
      <c r="G228" s="0" t="n">
        <v>167.949997</v>
      </c>
      <c r="H228" s="8" t="n">
        <f aca="false">G228/G227-1</f>
        <v>-0.0319884899135446</v>
      </c>
    </row>
    <row r="229" customFormat="false" ht="15" hidden="false" customHeight="false" outlineLevel="0" collapsed="false">
      <c r="A229" s="5" t="n">
        <v>44155</v>
      </c>
      <c r="B229" s="0" t="n">
        <v>12859.049805</v>
      </c>
      <c r="C229" s="8" t="n">
        <f aca="false">B229/B228-1</f>
        <v>0.00683930946282296</v>
      </c>
      <c r="E229" s="8" t="n">
        <f aca="false">LN(B229/B228)</f>
        <v>0.00681602748069669</v>
      </c>
      <c r="G229" s="0" t="n">
        <v>169.100006</v>
      </c>
      <c r="H229" s="8" t="n">
        <f aca="false">G229/G228-1</f>
        <v>0.00684732968468005</v>
      </c>
    </row>
    <row r="230" customFormat="false" ht="15" hidden="false" customHeight="false" outlineLevel="0" collapsed="false">
      <c r="A230" s="5" t="n">
        <v>44158</v>
      </c>
      <c r="B230" s="0" t="n">
        <v>12926.450195</v>
      </c>
      <c r="C230" s="8" t="n">
        <f aca="false">B230/B229-1</f>
        <v>0.00524147514957063</v>
      </c>
      <c r="E230" s="8" t="n">
        <f aca="false">LN(B230/B229)</f>
        <v>0.00522778643058448</v>
      </c>
      <c r="G230" s="0" t="n">
        <v>170.699997</v>
      </c>
      <c r="H230" s="8" t="n">
        <f aca="false">G230/G229-1</f>
        <v>0.00946180333074609</v>
      </c>
    </row>
    <row r="231" customFormat="false" ht="15" hidden="false" customHeight="false" outlineLevel="0" collapsed="false">
      <c r="A231" s="5" t="n">
        <v>44159</v>
      </c>
      <c r="B231" s="0" t="n">
        <v>13055.150391</v>
      </c>
      <c r="C231" s="8" t="n">
        <f aca="false">B231/B230-1</f>
        <v>0.00995634486332375</v>
      </c>
      <c r="E231" s="8" t="n">
        <f aca="false">LN(B231/B230)</f>
        <v>0.00990710701143105</v>
      </c>
      <c r="G231" s="0" t="n">
        <v>172.050003</v>
      </c>
      <c r="H231" s="8" t="n">
        <f aca="false">G231/G230-1</f>
        <v>0.0079086468876739</v>
      </c>
    </row>
    <row r="232" customFormat="false" ht="15" hidden="false" customHeight="false" outlineLevel="0" collapsed="false">
      <c r="A232" s="5" t="n">
        <v>44160</v>
      </c>
      <c r="B232" s="0" t="n">
        <v>12858.400391</v>
      </c>
      <c r="C232" s="8" t="n">
        <f aca="false">B232/B231-1</f>
        <v>-0.0150706804676595</v>
      </c>
      <c r="E232" s="8" t="n">
        <f aca="false">LN(B232/B231)</f>
        <v>-0.0151853972046508</v>
      </c>
      <c r="G232" s="0" t="n">
        <v>171.449997</v>
      </c>
      <c r="H232" s="8" t="n">
        <f aca="false">G232/G231-1</f>
        <v>-0.00348739313884239</v>
      </c>
    </row>
    <row r="233" customFormat="false" ht="15" hidden="false" customHeight="false" outlineLevel="0" collapsed="false">
      <c r="A233" s="5" t="n">
        <v>44161</v>
      </c>
      <c r="B233" s="0" t="n">
        <v>12987</v>
      </c>
      <c r="C233" s="8" t="n">
        <f aca="false">B233/B232-1</f>
        <v>0.0100012136105212</v>
      </c>
      <c r="E233" s="8" t="n">
        <f aca="false">LN(B233/B232)</f>
        <v>0.00995153244702161</v>
      </c>
      <c r="G233" s="0" t="n">
        <v>173.75</v>
      </c>
      <c r="H233" s="8" t="n">
        <f aca="false">G233/G232-1</f>
        <v>0.0134150075254886</v>
      </c>
    </row>
    <row r="234" customFormat="false" ht="15" hidden="false" customHeight="false" outlineLevel="0" collapsed="false">
      <c r="A234" s="5" t="n">
        <v>44162</v>
      </c>
      <c r="B234" s="0" t="n">
        <v>12968.950195</v>
      </c>
      <c r="C234" s="8" t="n">
        <f aca="false">B234/B233-1</f>
        <v>-0.00138983637483647</v>
      </c>
      <c r="E234" s="8" t="n">
        <f aca="false">LN(B234/B233)</f>
        <v>-0.00139080309323496</v>
      </c>
      <c r="G234" s="0" t="n">
        <v>180.350006</v>
      </c>
      <c r="H234" s="8" t="n">
        <f aca="false">G234/G233-1</f>
        <v>0.0379856460431656</v>
      </c>
    </row>
    <row r="235" customFormat="false" ht="15" hidden="false" customHeight="false" outlineLevel="0" collapsed="false">
      <c r="A235" s="5" t="n">
        <v>44166</v>
      </c>
      <c r="B235" s="0" t="n">
        <v>13109.049805</v>
      </c>
      <c r="C235" s="8" t="n">
        <f aca="false">B235/B234-1</f>
        <v>0.0108026947357709</v>
      </c>
      <c r="E235" s="8" t="n">
        <f aca="false">LN(B235/B234)</f>
        <v>0.0107447624719287</v>
      </c>
      <c r="G235" s="0" t="n">
        <v>179.75</v>
      </c>
      <c r="H235" s="8" t="n">
        <f aca="false">G235/G234-1</f>
        <v>-0.00332689758823745</v>
      </c>
    </row>
    <row r="236" customFormat="false" ht="15" hidden="false" customHeight="false" outlineLevel="0" collapsed="false">
      <c r="A236" s="5" t="n">
        <v>44167</v>
      </c>
      <c r="B236" s="0" t="n">
        <v>13113.75</v>
      </c>
      <c r="C236" s="8" t="n">
        <f aca="false">B236/B235-1</f>
        <v>0.000358545819103329</v>
      </c>
      <c r="E236" s="8" t="n">
        <f aca="false">LN(B236/B235)</f>
        <v>0.000358481556911298</v>
      </c>
      <c r="G236" s="0" t="n">
        <v>183.600006</v>
      </c>
      <c r="H236" s="8" t="n">
        <f aca="false">G236/G235-1</f>
        <v>0.0214186703755217</v>
      </c>
    </row>
    <row r="237" customFormat="false" ht="15" hidden="false" customHeight="false" outlineLevel="0" collapsed="false">
      <c r="A237" s="5" t="n">
        <v>44168</v>
      </c>
      <c r="B237" s="0" t="n">
        <v>13133.900391</v>
      </c>
      <c r="C237" s="8" t="n">
        <f aca="false">B237/B236-1</f>
        <v>0.00153658495853581</v>
      </c>
      <c r="E237" s="8" t="n">
        <f aca="false">LN(B237/B236)</f>
        <v>0.0015354056198166</v>
      </c>
      <c r="G237" s="0" t="n">
        <v>184.850006</v>
      </c>
      <c r="H237" s="8" t="n">
        <f aca="false">G237/G236-1</f>
        <v>0.00680827864460953</v>
      </c>
    </row>
    <row r="238" customFormat="false" ht="15" hidden="false" customHeight="false" outlineLevel="0" collapsed="false">
      <c r="A238" s="5" t="n">
        <v>44169</v>
      </c>
      <c r="B238" s="0" t="n">
        <v>13258.549805</v>
      </c>
      <c r="C238" s="8" t="n">
        <f aca="false">B238/B237-1</f>
        <v>0.00949066235384399</v>
      </c>
      <c r="E238" s="8" t="n">
        <f aca="false">LN(B238/B237)</f>
        <v>0.00944590895466615</v>
      </c>
      <c r="G238" s="0" t="n">
        <v>184.149994</v>
      </c>
      <c r="H238" s="8" t="n">
        <f aca="false">G238/G237-1</f>
        <v>-0.00378691900069517</v>
      </c>
    </row>
    <row r="239" customFormat="false" ht="15" hidden="false" customHeight="false" outlineLevel="0" collapsed="false">
      <c r="A239" s="5" t="n">
        <v>44172</v>
      </c>
      <c r="B239" s="0" t="n">
        <v>13355.75</v>
      </c>
      <c r="C239" s="8" t="n">
        <f aca="false">B239/B238-1</f>
        <v>0.00733113322569734</v>
      </c>
      <c r="E239" s="8" t="n">
        <f aca="false">LN(B239/B238)</f>
        <v>0.00730439108908412</v>
      </c>
      <c r="G239" s="0" t="n">
        <v>183.550003</v>
      </c>
      <c r="H239" s="8" t="n">
        <f aca="false">G239/G238-1</f>
        <v>-0.0032581646459352</v>
      </c>
    </row>
    <row r="240" customFormat="false" ht="15" hidden="false" customHeight="false" outlineLevel="0" collapsed="false">
      <c r="A240" s="5" t="n">
        <v>44173</v>
      </c>
      <c r="B240" s="0" t="n">
        <v>13392.950195</v>
      </c>
      <c r="C240" s="8" t="n">
        <f aca="false">B240/B239-1</f>
        <v>0.00278533178593476</v>
      </c>
      <c r="E240" s="8" t="n">
        <f aca="false">LN(B240/B239)</f>
        <v>0.00278145993727834</v>
      </c>
      <c r="G240" s="0" t="n">
        <v>181.800003</v>
      </c>
      <c r="H240" s="8" t="n">
        <f aca="false">G240/G239-1</f>
        <v>-0.0095341867142329</v>
      </c>
    </row>
    <row r="241" customFormat="false" ht="15" hidden="false" customHeight="false" outlineLevel="0" collapsed="false">
      <c r="A241" s="5" t="n">
        <v>44174</v>
      </c>
      <c r="B241" s="0" t="n">
        <v>13529.099609</v>
      </c>
      <c r="C241" s="8" t="n">
        <f aca="false">B241/B240-1</f>
        <v>0.0101657522814376</v>
      </c>
      <c r="E241" s="8" t="n">
        <f aca="false">LN(B241/B240)</f>
        <v>0.0101144285581434</v>
      </c>
      <c r="G241" s="0" t="n">
        <v>182.699997</v>
      </c>
      <c r="H241" s="8" t="n">
        <f aca="false">G241/G240-1</f>
        <v>0.00495046196451376</v>
      </c>
    </row>
    <row r="242" customFormat="false" ht="15" hidden="false" customHeight="false" outlineLevel="0" collapsed="false">
      <c r="A242" s="5" t="n">
        <v>44175</v>
      </c>
      <c r="B242" s="0" t="n">
        <v>13478.299805</v>
      </c>
      <c r="C242" s="8" t="n">
        <f aca="false">B242/B241-1</f>
        <v>-0.00375485475516835</v>
      </c>
      <c r="E242" s="8" t="n">
        <f aca="false">LN(B242/B241)</f>
        <v>-0.0037619219186127</v>
      </c>
      <c r="G242" s="0" t="n">
        <v>177.600006</v>
      </c>
      <c r="H242" s="8" t="n">
        <f aca="false">G242/G241-1</f>
        <v>-0.0279145653187941</v>
      </c>
    </row>
    <row r="243" customFormat="false" ht="15" hidden="false" customHeight="false" outlineLevel="0" collapsed="false">
      <c r="A243" s="5" t="n">
        <v>44176</v>
      </c>
      <c r="B243" s="0" t="n">
        <v>13513.849609</v>
      </c>
      <c r="C243" s="8" t="n">
        <f aca="false">B243/B242-1</f>
        <v>0.00263755848395752</v>
      </c>
      <c r="E243" s="8" t="n">
        <f aca="false">LN(B243/B242)</f>
        <v>0.00263408623075322</v>
      </c>
      <c r="G243" s="0" t="n">
        <v>178.850006</v>
      </c>
      <c r="H243" s="8" t="n">
        <f aca="false">G243/G242-1</f>
        <v>0.00703828805050821</v>
      </c>
    </row>
    <row r="244" customFormat="false" ht="15" hidden="false" customHeight="false" outlineLevel="0" collapsed="false">
      <c r="A244" s="5" t="n">
        <v>44179</v>
      </c>
      <c r="B244" s="0" t="n">
        <v>13558.150391</v>
      </c>
      <c r="C244" s="8" t="n">
        <f aca="false">B244/B243-1</f>
        <v>0.00327817633625993</v>
      </c>
      <c r="E244" s="8" t="n">
        <f aca="false">LN(B244/B243)</f>
        <v>0.00327281483032668</v>
      </c>
      <c r="G244" s="0" t="n">
        <v>177.649994</v>
      </c>
      <c r="H244" s="8" t="n">
        <f aca="false">G244/G243-1</f>
        <v>-0.0067095999985598</v>
      </c>
    </row>
    <row r="245" customFormat="false" ht="15" hidden="false" customHeight="false" outlineLevel="0" collapsed="false">
      <c r="A245" s="5" t="n">
        <v>44180</v>
      </c>
      <c r="B245" s="0" t="n">
        <v>13567.849609</v>
      </c>
      <c r="C245" s="8" t="n">
        <f aca="false">B245/B244-1</f>
        <v>0.000715379142455896</v>
      </c>
      <c r="E245" s="8" t="n">
        <f aca="false">LN(B245/B244)</f>
        <v>0.000715123380767615</v>
      </c>
      <c r="G245" s="0" t="n">
        <v>178.899994</v>
      </c>
      <c r="H245" s="8" t="n">
        <f aca="false">G245/G244-1</f>
        <v>0.00703630758355112</v>
      </c>
    </row>
    <row r="246" customFormat="false" ht="15" hidden="false" customHeight="false" outlineLevel="0" collapsed="false">
      <c r="A246" s="5" t="n">
        <v>44181</v>
      </c>
      <c r="B246" s="0" t="n">
        <v>13682.700195</v>
      </c>
      <c r="C246" s="8" t="n">
        <f aca="false">B246/B245-1</f>
        <v>0.00846490706410941</v>
      </c>
      <c r="E246" s="8" t="n">
        <f aca="false">LN(B246/B245)</f>
        <v>0.00842928064666386</v>
      </c>
      <c r="G246" s="0" t="n">
        <v>182.550003</v>
      </c>
      <c r="H246" s="8" t="n">
        <f aca="false">G246/G245-1</f>
        <v>0.0204025104662664</v>
      </c>
    </row>
    <row r="247" customFormat="false" ht="15" hidden="false" customHeight="false" outlineLevel="0" collapsed="false">
      <c r="A247" s="5" t="n">
        <v>44182</v>
      </c>
      <c r="B247" s="0" t="n">
        <v>13740.700195</v>
      </c>
      <c r="C247" s="8" t="n">
        <f aca="false">B247/B246-1</f>
        <v>0.0042389293906473</v>
      </c>
      <c r="E247" s="8" t="n">
        <f aca="false">LN(B247/B246)</f>
        <v>0.00422997043811286</v>
      </c>
      <c r="G247" s="0" t="n">
        <v>181.699997</v>
      </c>
      <c r="H247" s="8" t="n">
        <f aca="false">G247/G246-1</f>
        <v>-0.00465629135048551</v>
      </c>
    </row>
    <row r="248" customFormat="false" ht="15" hidden="false" customHeight="false" outlineLevel="0" collapsed="false">
      <c r="A248" s="5" t="n">
        <v>44183</v>
      </c>
      <c r="B248" s="0" t="n">
        <v>13760.549805</v>
      </c>
      <c r="C248" s="8" t="n">
        <f aca="false">B248/B247-1</f>
        <v>0.00144458504430678</v>
      </c>
      <c r="E248" s="8" t="n">
        <f aca="false">LN(B248/B247)</f>
        <v>0.00144354263511006</v>
      </c>
      <c r="G248" s="0" t="n">
        <v>180.550003</v>
      </c>
      <c r="H248" s="8" t="n">
        <f aca="false">G248/G247-1</f>
        <v>-0.0063290810070844</v>
      </c>
    </row>
    <row r="249" customFormat="false" ht="15" hidden="false" customHeight="false" outlineLevel="0" collapsed="false">
      <c r="A249" s="5" t="n">
        <v>44186</v>
      </c>
      <c r="B249" s="0" t="n">
        <v>13328.400391</v>
      </c>
      <c r="C249" s="8" t="n">
        <f aca="false">B249/B248-1</f>
        <v>-0.0314049525726782</v>
      </c>
      <c r="E249" s="8" t="n">
        <f aca="false">LN(B249/B248)</f>
        <v>-0.0319086621508771</v>
      </c>
      <c r="G249" s="0" t="n">
        <v>164.550003</v>
      </c>
      <c r="H249" s="8" t="n">
        <f aca="false">G249/G248-1</f>
        <v>-0.0886181098540331</v>
      </c>
    </row>
    <row r="250" customFormat="false" ht="15" hidden="false" customHeight="false" outlineLevel="0" collapsed="false">
      <c r="A250" s="5" t="n">
        <v>44187</v>
      </c>
      <c r="B250" s="0" t="n">
        <v>13466.299805</v>
      </c>
      <c r="C250" s="8" t="n">
        <f aca="false">B250/B249-1</f>
        <v>0.0103462838716277</v>
      </c>
      <c r="E250" s="8" t="n">
        <f aca="false">LN(B250/B249)</f>
        <v>0.0102931274101574</v>
      </c>
      <c r="G250" s="0" t="n">
        <v>164.949997</v>
      </c>
      <c r="H250" s="8" t="n">
        <f aca="false">G250/G249-1</f>
        <v>0.00243083556795809</v>
      </c>
    </row>
    <row r="251" customFormat="false" ht="15" hidden="false" customHeight="false" outlineLevel="0" collapsed="false">
      <c r="A251" s="5" t="n">
        <v>44188</v>
      </c>
      <c r="B251" s="0" t="n">
        <v>13601.099609</v>
      </c>
      <c r="C251" s="8" t="n">
        <f aca="false">B251/B250-1</f>
        <v>0.0100101591344306</v>
      </c>
      <c r="E251" s="8" t="n">
        <f aca="false">LN(B251/B250)</f>
        <v>0.0099603893515224</v>
      </c>
      <c r="G251" s="0" t="n">
        <v>169.199997</v>
      </c>
      <c r="H251" s="8" t="n">
        <f aca="false">G251/G250-1</f>
        <v>0.0257653839181338</v>
      </c>
    </row>
    <row r="252" customFormat="false" ht="15" hidden="false" customHeight="false" outlineLevel="0" collapsed="false">
      <c r="A252" s="5" t="n">
        <v>44189</v>
      </c>
      <c r="B252" s="0" t="n">
        <v>13749.25</v>
      </c>
      <c r="C252" s="8" t="n">
        <f aca="false">B252/B251-1</f>
        <v>0.0108925304026128</v>
      </c>
      <c r="E252" s="8" t="n">
        <f aca="false">LN(B252/B251)</f>
        <v>0.0108336340939062</v>
      </c>
      <c r="G252" s="0" t="n">
        <v>175.949997</v>
      </c>
      <c r="H252" s="8" t="n">
        <f aca="false">G252/G251-1</f>
        <v>0.0398936177286102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31"/>
    <col collapsed="false" customWidth="true" hidden="false" outlineLevel="0" max="3" min="3" style="0" width="40.7"/>
    <col collapsed="false" customWidth="true" hidden="false" outlineLevel="0" max="5" min="5" style="0" width="31.57"/>
    <col collapsed="false" customWidth="true" hidden="false" outlineLevel="0" max="6" min="6" style="0" width="20.84"/>
  </cols>
  <sheetData>
    <row r="1" customFormat="false" ht="15" hidden="false" customHeight="false" outlineLevel="0" collapsed="false">
      <c r="A1" s="10" t="s">
        <v>459</v>
      </c>
      <c r="C1" s="0" t="s">
        <v>447</v>
      </c>
      <c r="E1" s="10" t="s">
        <v>460</v>
      </c>
    </row>
    <row r="3" customFormat="false" ht="15" hidden="false" customHeight="false" outlineLevel="0" collapsed="false">
      <c r="A3" s="0" t="s">
        <v>461</v>
      </c>
      <c r="B3" s="0" t="n">
        <f aca="false">'Balance Sheet'!B13+'Balance Sheet'!B19</f>
        <v>99678.15</v>
      </c>
      <c r="C3" s="0" t="str">
        <f aca="false">_xlfn.FORMULATEXT(B3)</f>
        <v>=$'Balance Sheet'.B13+$'Balance Sheet'.B19</v>
      </c>
      <c r="E3" s="0" t="s">
        <v>462</v>
      </c>
      <c r="F3" s="0" t="n">
        <v>175.95</v>
      </c>
    </row>
    <row r="4" customFormat="false" ht="15" hidden="false" customHeight="false" outlineLevel="0" collapsed="false">
      <c r="A4" s="0" t="s">
        <v>463</v>
      </c>
      <c r="B4" s="0" t="n">
        <f aca="false">'Balance Sheet'!C13+'Balance Sheet'!C19</f>
        <v>90967.76</v>
      </c>
      <c r="E4" s="0" t="s">
        <v>464</v>
      </c>
      <c r="F4" s="0" t="n">
        <v>309</v>
      </c>
      <c r="G4" s="0" t="s">
        <v>465</v>
      </c>
    </row>
    <row r="5" customFormat="false" ht="15" hidden="false" customHeight="false" outlineLevel="0" collapsed="false">
      <c r="A5" s="0" t="s">
        <v>466</v>
      </c>
      <c r="B5" s="0" t="n">
        <f aca="false">(B3+B4)/2</f>
        <v>95322.955</v>
      </c>
      <c r="E5" s="0" t="s">
        <v>467</v>
      </c>
      <c r="F5" s="0" t="n">
        <f aca="false">F4*F3</f>
        <v>54368.55</v>
      </c>
      <c r="G5" s="0" t="str">
        <f aca="false">_xlfn.FORMULATEXT(F5)</f>
        <v>=F4*F3</v>
      </c>
    </row>
    <row r="7" customFormat="false" ht="15" hidden="false" customHeight="false" outlineLevel="0" collapsed="false">
      <c r="A7" s="0" t="s">
        <v>468</v>
      </c>
      <c r="B7" s="0" t="str">
        <f aca="false">Income!B15</f>
        <v>7,243.33</v>
      </c>
      <c r="E7" s="0" t="s">
        <v>469</v>
      </c>
      <c r="F7" s="0" t="n">
        <v>2.17</v>
      </c>
    </row>
    <row r="8" customFormat="false" ht="15" hidden="false" customHeight="false" outlineLevel="0" collapsed="false">
      <c r="E8" s="0" t="s">
        <v>470</v>
      </c>
      <c r="F8" s="12" t="n">
        <f aca="false">'Expected Return Market-TATA Mot'!K6</f>
        <v>0.292562706487598</v>
      </c>
    </row>
    <row r="9" customFormat="false" ht="13.8" hidden="false" customHeight="false" outlineLevel="0" collapsed="false">
      <c r="A9" s="0" t="s">
        <v>471</v>
      </c>
      <c r="B9" s="18" t="n">
        <f aca="false">B7/B5</f>
        <v>0.0759872582632379</v>
      </c>
      <c r="E9" s="0" t="s">
        <v>472</v>
      </c>
      <c r="F9" s="19" t="n">
        <f aca="false">'Risk Free Return'!D3</f>
        <v>0.0376</v>
      </c>
    </row>
    <row r="11" customFormat="false" ht="15" hidden="false" customHeight="false" outlineLevel="0" collapsed="false">
      <c r="A11" s="10" t="s">
        <v>473</v>
      </c>
      <c r="E11" s="0" t="s">
        <v>474</v>
      </c>
      <c r="F11" s="8" t="n">
        <f aca="false">F9+F7*(F8-F9)</f>
        <v>0.590869073078088</v>
      </c>
      <c r="G11" s="0" t="str">
        <f aca="false">_xlfn.FORMULATEXT(F11)</f>
        <v>=F9+F7*(F8-F9)</v>
      </c>
    </row>
    <row r="12" customFormat="false" ht="13.8" hidden="false" customHeight="false" outlineLevel="0" collapsed="false">
      <c r="F12" s="11"/>
    </row>
    <row r="13" customFormat="false" ht="15" hidden="false" customHeight="false" outlineLevel="0" collapsed="false">
      <c r="A13" s="0" t="s">
        <v>475</v>
      </c>
      <c r="B13" s="0" t="str">
        <f aca="false">Income!B27</f>
        <v>395.25</v>
      </c>
    </row>
    <row r="14" customFormat="false" ht="15" hidden="false" customHeight="false" outlineLevel="0" collapsed="false">
      <c r="A14" s="0" t="s">
        <v>476</v>
      </c>
      <c r="B14" s="0" t="str">
        <f aca="false">Income!B21</f>
        <v>-10,579.98</v>
      </c>
    </row>
    <row r="15" customFormat="false" ht="15" hidden="false" customHeight="false" outlineLevel="0" collapsed="false">
      <c r="A15" s="0" t="s">
        <v>477</v>
      </c>
      <c r="B15" s="8" t="n">
        <f aca="false">B13/B14</f>
        <v>-0.0373582936829748</v>
      </c>
    </row>
    <row r="17" customFormat="false" ht="15" hidden="false" customHeight="false" outlineLevel="0" collapsed="false">
      <c r="A17" s="0" t="s">
        <v>478</v>
      </c>
      <c r="B17" s="8" t="n">
        <f aca="false">B5/(B5+F5)</f>
        <v>0.636796022593266</v>
      </c>
      <c r="C17" s="0" t="str">
        <f aca="false">_xlfn.FORMULATEXT(B17)</f>
        <v>=B5/(B5+F5)</v>
      </c>
      <c r="E17" s="0" t="s">
        <v>479</v>
      </c>
      <c r="F17" s="8" t="n">
        <f aca="false">F5/(F5+B5)</f>
        <v>0.363203977406734</v>
      </c>
      <c r="G17" s="0" t="str">
        <f aca="false">_xlfn.FORMULATEXT(F17)</f>
        <v>=F5/(F5+B5)</v>
      </c>
    </row>
    <row r="19" customFormat="false" ht="15" hidden="false" customHeight="false" outlineLevel="0" collapsed="false">
      <c r="A19" s="10" t="s">
        <v>480</v>
      </c>
      <c r="B19" s="13" t="n">
        <f aca="false">F17*F11+B17*(1-B15)*B9</f>
        <v>0.264802088752347</v>
      </c>
      <c r="C19" s="0" t="str">
        <f aca="false">_xlfn.FORMULATEXT(B19)</f>
        <v>=F17*F11+B17*(1-B15)*B9</v>
      </c>
    </row>
    <row r="20" customFormat="false" ht="15" hidden="false" customHeight="false" outlineLevel="0" collapsed="false">
      <c r="B20" s="11" t="n">
        <f aca="false">F17*F11+B17*B9*(1-0.3)</f>
        <v>0.24847786614945</v>
      </c>
      <c r="C20" s="0" t="str">
        <f aca="false">_xlfn.FORMULATEXT(B20)</f>
        <v>=F17*F11+B17*B9*(1-0.3)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16" min="16" style="0" width="13.28"/>
    <col collapsed="false" customWidth="true" hidden="false" outlineLevel="0" max="17" min="17" style="0" width="15.14"/>
  </cols>
  <sheetData>
    <row r="2" customFormat="false" ht="15" hidden="false" customHeight="false" outlineLevel="0" collapsed="false">
      <c r="A2" s="20" t="s">
        <v>481</v>
      </c>
    </row>
    <row r="3" customFormat="false" ht="15" hidden="false" customHeight="false" outlineLevel="0" collapsed="false">
      <c r="A3" s="21" t="s">
        <v>389</v>
      </c>
      <c r="B3" s="21" t="n">
        <v>2007</v>
      </c>
      <c r="C3" s="21" t="n">
        <f aca="false">B3+1</f>
        <v>2008</v>
      </c>
      <c r="D3" s="21" t="n">
        <f aca="false">C3+1</f>
        <v>2009</v>
      </c>
      <c r="E3" s="21" t="n">
        <f aca="false">D3+1</f>
        <v>2010</v>
      </c>
      <c r="F3" s="21" t="n">
        <f aca="false">E3+1</f>
        <v>2011</v>
      </c>
      <c r="G3" s="21" t="n">
        <f aca="false">F3+1</f>
        <v>2012</v>
      </c>
      <c r="H3" s="21" t="n">
        <f aca="false">G3+1</f>
        <v>2013</v>
      </c>
      <c r="I3" s="21" t="n">
        <f aca="false">H3+1</f>
        <v>2014</v>
      </c>
      <c r="J3" s="21" t="n">
        <f aca="false">I3+1</f>
        <v>2015</v>
      </c>
      <c r="K3" s="21" t="n">
        <f aca="false">J3+1</f>
        <v>2016</v>
      </c>
      <c r="L3" s="21" t="n">
        <f aca="false">K3+1</f>
        <v>2017</v>
      </c>
      <c r="M3" s="21" t="n">
        <f aca="false">L3+1</f>
        <v>2018</v>
      </c>
      <c r="N3" s="21" t="n">
        <f aca="false">M3+1</f>
        <v>2019</v>
      </c>
      <c r="O3" s="21" t="n">
        <f aca="false">N3+1</f>
        <v>2020</v>
      </c>
    </row>
    <row r="4" customFormat="false" ht="15" hidden="false" customHeight="false" outlineLevel="0" collapsed="false">
      <c r="A4" s="21" t="s">
        <v>482</v>
      </c>
      <c r="B4" s="0" t="n">
        <v>-3634.23</v>
      </c>
      <c r="C4" s="0" t="n">
        <v>315.16</v>
      </c>
      <c r="D4" s="0" t="n">
        <v>-9220.95</v>
      </c>
      <c r="E4" s="0" t="n">
        <v>851.5</v>
      </c>
      <c r="F4" s="0" t="n">
        <v>3116.17</v>
      </c>
      <c r="G4" s="0" t="n">
        <v>4508.77</v>
      </c>
      <c r="H4" s="0" t="n">
        <v>3300.04</v>
      </c>
      <c r="I4" s="0" t="n">
        <v>9225.96</v>
      </c>
      <c r="J4" s="0" t="n">
        <v>3643.28</v>
      </c>
      <c r="K4" s="0" t="n">
        <v>6455.39</v>
      </c>
      <c r="L4" s="0" t="n">
        <v>1700.14</v>
      </c>
      <c r="M4" s="0" t="n">
        <v>-11191.2</v>
      </c>
      <c r="N4" s="0" t="n">
        <v>-16345.54</v>
      </c>
      <c r="O4" s="0" t="n">
        <v>-2897.61</v>
      </c>
    </row>
    <row r="5" customFormat="false" ht="15" hidden="false" customHeight="false" outlineLevel="0" collapsed="false">
      <c r="A5" s="21" t="s">
        <v>483</v>
      </c>
      <c r="B5" s="0" t="n">
        <f aca="false">AVERAGE(B4:O4)</f>
        <v>-726.651428571429</v>
      </c>
    </row>
    <row r="7" customFormat="false" ht="15" hidden="false" customHeight="false" outlineLevel="0" collapsed="false">
      <c r="A7" s="20" t="s">
        <v>484</v>
      </c>
      <c r="B7" s="20" t="n">
        <v>1</v>
      </c>
      <c r="C7" s="20" t="n">
        <v>2</v>
      </c>
      <c r="D7" s="20" t="n">
        <v>3</v>
      </c>
      <c r="E7" s="20" t="n">
        <v>4</v>
      </c>
      <c r="F7" s="20" t="n">
        <v>5</v>
      </c>
      <c r="G7" s="20" t="n">
        <v>6</v>
      </c>
      <c r="H7" s="20" t="n">
        <v>7</v>
      </c>
      <c r="I7" s="20" t="n">
        <v>8</v>
      </c>
      <c r="J7" s="20" t="n">
        <v>9</v>
      </c>
      <c r="K7" s="20" t="n">
        <v>10</v>
      </c>
      <c r="L7" s="20" t="n">
        <v>11</v>
      </c>
      <c r="M7" s="20" t="n">
        <v>12</v>
      </c>
      <c r="N7" s="20" t="n">
        <v>13</v>
      </c>
      <c r="O7" s="20" t="n">
        <v>14</v>
      </c>
      <c r="P7" s="20" t="n">
        <v>14</v>
      </c>
    </row>
    <row r="8" customFormat="false" ht="15" hidden="false" customHeight="false" outlineLevel="0" collapsed="false">
      <c r="A8" s="21" t="s">
        <v>389</v>
      </c>
      <c r="B8" s="21" t="n">
        <v>2021</v>
      </c>
      <c r="C8" s="21" t="n">
        <f aca="false">B8+1</f>
        <v>2022</v>
      </c>
      <c r="D8" s="21" t="n">
        <f aca="false">C8+1</f>
        <v>2023</v>
      </c>
      <c r="E8" s="21" t="n">
        <f aca="false">D8+1</f>
        <v>2024</v>
      </c>
      <c r="F8" s="21" t="n">
        <f aca="false">E8+1</f>
        <v>2025</v>
      </c>
      <c r="G8" s="21" t="n">
        <f aca="false">F8+1</f>
        <v>2026</v>
      </c>
      <c r="H8" s="21" t="n">
        <f aca="false">G8+1</f>
        <v>2027</v>
      </c>
      <c r="I8" s="21" t="n">
        <f aca="false">H8+1</f>
        <v>2028</v>
      </c>
      <c r="J8" s="21" t="n">
        <f aca="false">I8+1</f>
        <v>2029</v>
      </c>
      <c r="K8" s="21" t="n">
        <f aca="false">J8+1</f>
        <v>2030</v>
      </c>
      <c r="L8" s="21" t="n">
        <f aca="false">K8+1</f>
        <v>2031</v>
      </c>
      <c r="M8" s="21" t="n">
        <f aca="false">L8+1</f>
        <v>2032</v>
      </c>
      <c r="N8" s="21" t="n">
        <f aca="false">M8+1</f>
        <v>2033</v>
      </c>
      <c r="O8" s="21" t="n">
        <f aca="false">N8+1</f>
        <v>2034</v>
      </c>
      <c r="P8" s="21" t="s">
        <v>485</v>
      </c>
    </row>
    <row r="9" customFormat="false" ht="15" hidden="false" customHeight="false" outlineLevel="0" collapsed="false">
      <c r="A9" s="21" t="s">
        <v>482</v>
      </c>
      <c r="B9" s="0" t="n">
        <f aca="false">B5</f>
        <v>-726.651428571429</v>
      </c>
      <c r="C9" s="0" t="n">
        <f aca="false">B5</f>
        <v>-726.651428571429</v>
      </c>
      <c r="D9" s="0" t="n">
        <f aca="false">B5</f>
        <v>-726.651428571429</v>
      </c>
      <c r="E9" s="0" t="n">
        <f aca="false">B5</f>
        <v>-726.651428571429</v>
      </c>
      <c r="F9" s="0" t="n">
        <f aca="false">B5</f>
        <v>-726.651428571429</v>
      </c>
      <c r="G9" s="0" t="n">
        <f aca="false">B5</f>
        <v>-726.651428571429</v>
      </c>
      <c r="H9" s="0" t="n">
        <f aca="false">B5</f>
        <v>-726.651428571429</v>
      </c>
      <c r="I9" s="0" t="n">
        <f aca="false">B5</f>
        <v>-726.651428571429</v>
      </c>
      <c r="J9" s="0" t="n">
        <f aca="false">B5</f>
        <v>-726.651428571429</v>
      </c>
      <c r="K9" s="0" t="n">
        <f aca="false">B5</f>
        <v>-726.651428571429</v>
      </c>
      <c r="L9" s="0" t="n">
        <f aca="false">B5</f>
        <v>-726.651428571429</v>
      </c>
      <c r="M9" s="0" t="n">
        <f aca="false">B5</f>
        <v>-726.651428571429</v>
      </c>
      <c r="N9" s="0" t="n">
        <f aca="false">B5</f>
        <v>-726.651428571429</v>
      </c>
      <c r="O9" s="0" t="n">
        <f aca="false">B5</f>
        <v>-726.651428571429</v>
      </c>
      <c r="P9" s="0" t="n">
        <f aca="false">(B5*(1+B12))/(B13-B12)</f>
        <v>-4511.99840531562</v>
      </c>
      <c r="Q9" s="0" t="str">
        <f aca="false">_xlfn.FORMULATEXT(P9)</f>
        <v>=(B5*(1+B12))/(B13-B12)</v>
      </c>
    </row>
    <row r="10" customFormat="false" ht="15" hidden="false" customHeight="false" outlineLevel="0" collapsed="false">
      <c r="A10" s="21" t="s">
        <v>486</v>
      </c>
      <c r="B10" s="0" t="n">
        <f aca="false">B9/(1+$B$13)^B7</f>
        <v>-586.009216589862</v>
      </c>
      <c r="C10" s="0" t="n">
        <f aca="false">C9/(1+$B$13)^C7</f>
        <v>-472.58807789505</v>
      </c>
      <c r="D10" s="0" t="n">
        <f aca="false">D9/(1+$B$13)^D7</f>
        <v>-381.119417657298</v>
      </c>
      <c r="E10" s="0" t="n">
        <f aca="false">E9/(1+$B$13)^E7</f>
        <v>-307.354369078466</v>
      </c>
      <c r="F10" s="0" t="n">
        <f aca="false">F9/(1+$B$13)^F7</f>
        <v>-247.866426676183</v>
      </c>
      <c r="G10" s="0" t="n">
        <f aca="false">G9/(1+$B$13)^G7</f>
        <v>-199.892279577567</v>
      </c>
      <c r="H10" s="0" t="n">
        <f aca="false">H9/(1+$B$13)^H7</f>
        <v>-161.203451272231</v>
      </c>
      <c r="I10" s="0" t="n">
        <f aca="false">I9/(1+$B$13)^I7</f>
        <v>-130.002783284057</v>
      </c>
      <c r="J10" s="0" t="n">
        <f aca="false">J9/(1+$B$13)^J7</f>
        <v>-104.840954261337</v>
      </c>
      <c r="K10" s="0" t="n">
        <f aca="false">K9/(1+$B$13)^K7</f>
        <v>-84.5491566623682</v>
      </c>
      <c r="L10" s="0" t="n">
        <f aca="false">L9/(1+$B$13)^L7</f>
        <v>-68.1848037599744</v>
      </c>
      <c r="M10" s="0" t="n">
        <f aca="false">M9/(1+$B$13)^M7</f>
        <v>-54.9877449677213</v>
      </c>
      <c r="N10" s="0" t="n">
        <f aca="false">N9/(1+$B$13)^N7</f>
        <v>-44.3449556191301</v>
      </c>
      <c r="O10" s="0" t="n">
        <f aca="false">O9/(1+$B$13)^O7</f>
        <v>-35.7620609831694</v>
      </c>
      <c r="P10" s="0" t="n">
        <f aca="false">P9/(1+$B$13)^P7</f>
        <v>-222.057448430377</v>
      </c>
    </row>
    <row r="12" customFormat="false" ht="15" hidden="false" customHeight="false" outlineLevel="0" collapsed="false">
      <c r="A12" s="20" t="s">
        <v>487</v>
      </c>
      <c r="B12" s="11" t="n">
        <v>0.068</v>
      </c>
    </row>
    <row r="13" customFormat="false" ht="15" hidden="false" customHeight="false" outlineLevel="0" collapsed="false">
      <c r="A13" s="20" t="s">
        <v>488</v>
      </c>
      <c r="B13" s="12" t="n">
        <v>0.24</v>
      </c>
    </row>
    <row r="15" customFormat="false" ht="15" hidden="false" customHeight="false" outlineLevel="0" collapsed="false">
      <c r="A15" s="20" t="s">
        <v>489</v>
      </c>
      <c r="B15" s="0" t="n">
        <f aca="false">SUM(B10:P10)</f>
        <v>-3100.76314671479</v>
      </c>
      <c r="C15" s="0" t="str">
        <f aca="false">_xlfn.FORMULATEXT(B15)</f>
        <v>=SUM(B10:P10)</v>
      </c>
    </row>
    <row r="16" customFormat="false" ht="15" hidden="false" customHeight="false" outlineLevel="0" collapsed="false">
      <c r="A16" s="20" t="s">
        <v>490</v>
      </c>
      <c r="B16" s="0" t="str">
        <f aca="false">'Balance Sheet'!B40</f>
        <v>33,726.97</v>
      </c>
      <c r="C16" s="0" t="str">
        <f aca="false">_xlfn.FORMULATEXT(B16)</f>
        <v>=$'Balance Sheet'.B40</v>
      </c>
    </row>
    <row r="17" customFormat="false" ht="15" hidden="false" customHeight="false" outlineLevel="0" collapsed="false">
      <c r="A17" s="20" t="s">
        <v>459</v>
      </c>
      <c r="B17" s="0" t="n">
        <f aca="false">'Balance Sheet'!B13+'Balance Sheet'!B19</f>
        <v>99678.15</v>
      </c>
      <c r="C17" s="0" t="str">
        <f aca="false">_xlfn.FORMULATEXT(B17)</f>
        <v>=$'Balance Sheet'.B13+$'Balance Sheet'.B19</v>
      </c>
    </row>
    <row r="18" customFormat="false" ht="15" hidden="false" customHeight="false" outlineLevel="0" collapsed="false">
      <c r="A18" s="20" t="s">
        <v>491</v>
      </c>
      <c r="B18" s="0" t="n">
        <f aca="false">B15+B16-B17</f>
        <v>-69051.9431467148</v>
      </c>
      <c r="C18" s="0" t="str">
        <f aca="false">_xlfn.FORMULATEXT(B18)</f>
        <v>=B15+B16-B17</v>
      </c>
    </row>
    <row r="19" customFormat="false" ht="15" hidden="false" customHeight="false" outlineLevel="0" collapsed="false">
      <c r="A19" s="20" t="s">
        <v>492</v>
      </c>
      <c r="B19" s="0" t="n">
        <v>309</v>
      </c>
    </row>
    <row r="20" customFormat="false" ht="15" hidden="false" customHeight="false" outlineLevel="0" collapsed="false">
      <c r="A20" s="22" t="s">
        <v>493</v>
      </c>
      <c r="B20" s="0" t="n">
        <f aca="false">B18/B19</f>
        <v>-223.469071672216</v>
      </c>
      <c r="C20" s="0" t="str">
        <f aca="false">_xlfn.FORMULATEXT(B20)</f>
        <v>=B18/B19</v>
      </c>
    </row>
    <row r="21" customFormat="false" ht="15" hidden="false" customHeight="false" outlineLevel="0" collapsed="false">
      <c r="A21" s="20" t="s">
        <v>494</v>
      </c>
      <c r="B21" s="0" t="n">
        <v>175.8</v>
      </c>
    </row>
    <row r="22" customFormat="false" ht="15" hidden="false" customHeight="false" outlineLevel="0" collapsed="false">
      <c r="A22" s="20" t="s">
        <v>495</v>
      </c>
      <c r="B22" s="8" t="n">
        <f aca="false">B20/B21-1</f>
        <v>-2.27115512896596</v>
      </c>
      <c r="C22" s="0" t="str">
        <f aca="false">_xlfn.FORMULATEXT(B22)</f>
        <v>=B20/B21-1</v>
      </c>
    </row>
    <row r="23" customFormat="false" ht="15" hidden="false" customHeight="false" outlineLevel="0" collapsed="false">
      <c r="A23" s="20" t="s">
        <v>480</v>
      </c>
      <c r="B23" s="12" t="n">
        <f aca="false">B13</f>
        <v>0.24</v>
      </c>
    </row>
    <row r="24" customFormat="false" ht="15" hidden="false" customHeight="false" outlineLevel="0" collapsed="false">
      <c r="A24" s="20" t="s">
        <v>496</v>
      </c>
      <c r="B24" s="0" t="str">
        <f aca="false">IF(B22&gt;B23,"BUY","SELL")</f>
        <v>SELL</v>
      </c>
      <c r="C24" s="0" t="str">
        <f aca="false">_xlfn.FORMULATEXT(B24)</f>
        <v>=IF(B22&gt;B23,"BUY","SELL")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5.28"/>
    <col collapsed="false" customWidth="true" hidden="false" outlineLevel="0" max="7" min="2" style="0" width="11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240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1"/>
    </row>
    <row r="3" customFormat="false" ht="15" hidden="false" customHeight="false" outlineLevel="0" collapsed="false">
      <c r="A3" s="1"/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/>
    </row>
    <row r="4" customFormat="false" ht="15" hidden="false" customHeight="false" outlineLevel="0" collapsed="false">
      <c r="A4" s="1" t="s">
        <v>241</v>
      </c>
      <c r="B4" s="1"/>
      <c r="C4" s="1"/>
      <c r="D4" s="1"/>
      <c r="E4" s="1"/>
      <c r="F4" s="1"/>
      <c r="G4" s="1"/>
    </row>
    <row r="5" customFormat="false" ht="15" hidden="false" customHeight="false" outlineLevel="0" collapsed="false">
      <c r="A5" s="1" t="s">
        <v>242</v>
      </c>
      <c r="B5" s="3" t="s">
        <v>243</v>
      </c>
      <c r="C5" s="3" t="s">
        <v>244</v>
      </c>
      <c r="D5" s="3" t="s">
        <v>245</v>
      </c>
      <c r="E5" s="3" t="s">
        <v>246</v>
      </c>
      <c r="F5" s="3" t="s">
        <v>247</v>
      </c>
      <c r="G5" s="1"/>
    </row>
    <row r="6" customFormat="false" ht="15" hidden="false" customHeight="false" outlineLevel="0" collapsed="false">
      <c r="A6" s="1" t="s">
        <v>248</v>
      </c>
      <c r="B6" s="3" t="s">
        <v>234</v>
      </c>
      <c r="C6" s="3" t="s">
        <v>234</v>
      </c>
      <c r="D6" s="1" t="s">
        <v>249</v>
      </c>
      <c r="E6" s="1" t="s">
        <v>250</v>
      </c>
      <c r="F6" s="1" t="s">
        <v>251</v>
      </c>
      <c r="G6" s="1"/>
    </row>
    <row r="7" customFormat="false" ht="15" hidden="false" customHeight="false" outlineLevel="0" collapsed="false">
      <c r="A7" s="1" t="s">
        <v>252</v>
      </c>
      <c r="B7" s="3" t="s">
        <v>243</v>
      </c>
      <c r="C7" s="3" t="s">
        <v>244</v>
      </c>
      <c r="D7" s="3" t="s">
        <v>253</v>
      </c>
      <c r="E7" s="3" t="s">
        <v>254</v>
      </c>
      <c r="F7" s="3" t="s">
        <v>255</v>
      </c>
      <c r="G7" s="1"/>
    </row>
    <row r="8" customFormat="false" ht="15" hidden="false" customHeight="false" outlineLevel="0" collapsed="false">
      <c r="A8" s="1" t="s">
        <v>256</v>
      </c>
      <c r="B8" s="3" t="s">
        <v>257</v>
      </c>
      <c r="C8" s="3" t="s">
        <v>258</v>
      </c>
      <c r="D8" s="3" t="s">
        <v>259</v>
      </c>
      <c r="E8" s="3" t="s">
        <v>260</v>
      </c>
      <c r="F8" s="3" t="s">
        <v>261</v>
      </c>
      <c r="G8" s="1"/>
    </row>
    <row r="9" customFormat="false" ht="15" hidden="false" customHeight="false" outlineLevel="0" collapsed="false">
      <c r="A9" s="1" t="s">
        <v>262</v>
      </c>
      <c r="B9" s="1" t="s">
        <v>263</v>
      </c>
      <c r="C9" s="1" t="s">
        <v>264</v>
      </c>
      <c r="D9" s="1" t="s">
        <v>265</v>
      </c>
      <c r="E9" s="3" t="s">
        <v>266</v>
      </c>
      <c r="F9" s="3" t="s">
        <v>267</v>
      </c>
      <c r="G9" s="1"/>
    </row>
    <row r="10" customFormat="false" ht="15" hidden="false" customHeight="false" outlineLevel="0" collapsed="false">
      <c r="A10" s="1" t="s">
        <v>268</v>
      </c>
      <c r="B10" s="3" t="s">
        <v>269</v>
      </c>
      <c r="C10" s="3" t="s">
        <v>270</v>
      </c>
      <c r="D10" s="3" t="s">
        <v>271</v>
      </c>
      <c r="E10" s="3" t="s">
        <v>272</v>
      </c>
      <c r="F10" s="3" t="s">
        <v>273</v>
      </c>
      <c r="G10" s="1"/>
    </row>
    <row r="11" customFormat="false" ht="15" hidden="false" customHeight="false" outlineLevel="0" collapsed="false">
      <c r="A11" s="1" t="s">
        <v>274</v>
      </c>
      <c r="B11" s="1"/>
      <c r="C11" s="1"/>
      <c r="D11" s="1"/>
      <c r="E11" s="1"/>
      <c r="F11" s="1"/>
      <c r="G11" s="1"/>
    </row>
    <row r="12" customFormat="false" ht="15" hidden="false" customHeight="false" outlineLevel="0" collapsed="false">
      <c r="A12" s="1" t="s">
        <v>275</v>
      </c>
      <c r="B12" s="3" t="s">
        <v>276</v>
      </c>
      <c r="C12" s="3" t="s">
        <v>277</v>
      </c>
      <c r="D12" s="3" t="s">
        <v>278</v>
      </c>
      <c r="E12" s="3" t="s">
        <v>279</v>
      </c>
      <c r="F12" s="3" t="s">
        <v>280</v>
      </c>
      <c r="G12" s="1"/>
    </row>
    <row r="13" customFormat="false" ht="15" hidden="false" customHeight="false" outlineLevel="0" collapsed="false">
      <c r="A13" s="1" t="s">
        <v>281</v>
      </c>
      <c r="B13" s="3" t="s">
        <v>282</v>
      </c>
      <c r="C13" s="3" t="s">
        <v>283</v>
      </c>
      <c r="D13" s="3" t="s">
        <v>284</v>
      </c>
      <c r="E13" s="3" t="s">
        <v>285</v>
      </c>
      <c r="F13" s="3" t="s">
        <v>286</v>
      </c>
      <c r="G13" s="1"/>
    </row>
    <row r="14" customFormat="false" ht="15" hidden="false" customHeight="false" outlineLevel="0" collapsed="false">
      <c r="A14" s="1" t="s">
        <v>287</v>
      </c>
      <c r="B14" s="3" t="s">
        <v>288</v>
      </c>
      <c r="C14" s="3" t="s">
        <v>289</v>
      </c>
      <c r="D14" s="3" t="s">
        <v>290</v>
      </c>
      <c r="E14" s="3" t="s">
        <v>291</v>
      </c>
      <c r="F14" s="3" t="s">
        <v>292</v>
      </c>
      <c r="G14" s="1"/>
    </row>
    <row r="15" customFormat="false" ht="15" hidden="false" customHeight="false" outlineLevel="0" collapsed="false">
      <c r="A15" s="1" t="s">
        <v>293</v>
      </c>
      <c r="B15" s="3" t="s">
        <v>294</v>
      </c>
      <c r="C15" s="3" t="s">
        <v>295</v>
      </c>
      <c r="D15" s="3" t="s">
        <v>296</v>
      </c>
      <c r="E15" s="3" t="s">
        <v>297</v>
      </c>
      <c r="F15" s="3" t="s">
        <v>298</v>
      </c>
      <c r="G15" s="1"/>
    </row>
    <row r="16" customFormat="false" ht="15" hidden="false" customHeight="false" outlineLevel="0" collapsed="false">
      <c r="A16" s="1" t="s">
        <v>299</v>
      </c>
      <c r="B16" s="3" t="s">
        <v>300</v>
      </c>
      <c r="C16" s="3" t="s">
        <v>301</v>
      </c>
      <c r="D16" s="3" t="s">
        <v>302</v>
      </c>
      <c r="E16" s="3" t="s">
        <v>303</v>
      </c>
      <c r="F16" s="3" t="s">
        <v>304</v>
      </c>
      <c r="G16" s="1"/>
    </row>
    <row r="17" customFormat="false" ht="15" hidden="false" customHeight="false" outlineLevel="0" collapsed="false">
      <c r="A17" s="1" t="s">
        <v>305</v>
      </c>
      <c r="B17" s="3" t="s">
        <v>306</v>
      </c>
      <c r="C17" s="3" t="s">
        <v>307</v>
      </c>
      <c r="D17" s="3" t="s">
        <v>308</v>
      </c>
      <c r="E17" s="3" t="s">
        <v>309</v>
      </c>
      <c r="F17" s="3" t="s">
        <v>310</v>
      </c>
      <c r="G17" s="1"/>
    </row>
    <row r="18" customFormat="false" ht="15" hidden="false" customHeight="false" outlineLevel="0" collapsed="false">
      <c r="A18" s="1" t="s">
        <v>311</v>
      </c>
      <c r="B18" s="3" t="s">
        <v>312</v>
      </c>
      <c r="C18" s="3" t="s">
        <v>313</v>
      </c>
      <c r="D18" s="3" t="s">
        <v>314</v>
      </c>
      <c r="E18" s="3" t="s">
        <v>315</v>
      </c>
      <c r="F18" s="3" t="s">
        <v>316</v>
      </c>
      <c r="G18" s="1"/>
    </row>
    <row r="19" customFormat="false" ht="15" hidden="false" customHeight="false" outlineLevel="0" collapsed="false">
      <c r="A19" s="1" t="s">
        <v>317</v>
      </c>
      <c r="B19" s="3" t="s">
        <v>318</v>
      </c>
      <c r="C19" s="3" t="s">
        <v>319</v>
      </c>
      <c r="D19" s="3" t="s">
        <v>320</v>
      </c>
      <c r="E19" s="3" t="s">
        <v>321</v>
      </c>
      <c r="F19" s="3" t="s">
        <v>322</v>
      </c>
      <c r="G19" s="1"/>
    </row>
    <row r="20" customFormat="false" ht="15" hidden="false" customHeight="false" outlineLevel="0" collapsed="false">
      <c r="A20" s="1" t="s">
        <v>323</v>
      </c>
      <c r="B20" s="3" t="s">
        <v>324</v>
      </c>
      <c r="C20" s="3" t="s">
        <v>325</v>
      </c>
      <c r="D20" s="3" t="s">
        <v>326</v>
      </c>
      <c r="E20" s="3" t="s">
        <v>327</v>
      </c>
      <c r="F20" s="3" t="s">
        <v>328</v>
      </c>
      <c r="G20" s="1"/>
    </row>
    <row r="21" customFormat="false" ht="15" hidden="false" customHeight="false" outlineLevel="0" collapsed="false">
      <c r="A21" s="1" t="s">
        <v>329</v>
      </c>
      <c r="B21" s="3" t="s">
        <v>330</v>
      </c>
      <c r="C21" s="3" t="s">
        <v>331</v>
      </c>
      <c r="D21" s="3" t="s">
        <v>332</v>
      </c>
      <c r="E21" s="3" t="s">
        <v>333</v>
      </c>
      <c r="F21" s="3" t="s">
        <v>334</v>
      </c>
      <c r="G21" s="1"/>
    </row>
    <row r="22" customFormat="false" ht="15" hidden="false" customHeight="false" outlineLevel="0" collapsed="false">
      <c r="A22" s="1" t="s">
        <v>335</v>
      </c>
      <c r="B22" s="1"/>
      <c r="C22" s="1"/>
      <c r="D22" s="1"/>
      <c r="E22" s="1"/>
      <c r="F22" s="1"/>
      <c r="G22" s="1"/>
    </row>
    <row r="23" customFormat="false" ht="15" hidden="false" customHeight="false" outlineLevel="0" collapsed="false">
      <c r="A23" s="1" t="s">
        <v>336</v>
      </c>
      <c r="B23" s="3" t="s">
        <v>337</v>
      </c>
      <c r="C23" s="3" t="s">
        <v>338</v>
      </c>
      <c r="D23" s="3" t="s">
        <v>339</v>
      </c>
      <c r="E23" s="3" t="s">
        <v>340</v>
      </c>
      <c r="F23" s="3" t="s">
        <v>341</v>
      </c>
      <c r="G23" s="1"/>
    </row>
    <row r="24" customFormat="false" ht="15" hidden="false" customHeight="false" outlineLevel="0" collapsed="false">
      <c r="A24" s="1" t="s">
        <v>342</v>
      </c>
      <c r="B24" s="1" t="s">
        <v>234</v>
      </c>
      <c r="C24" s="1" t="s">
        <v>234</v>
      </c>
      <c r="D24" s="1" t="s">
        <v>234</v>
      </c>
      <c r="E24" s="1" t="s">
        <v>234</v>
      </c>
      <c r="F24" s="1" t="s">
        <v>234</v>
      </c>
      <c r="G24" s="1"/>
    </row>
    <row r="25" customFormat="false" ht="15" hidden="false" customHeight="false" outlineLevel="0" collapsed="false">
      <c r="A25" s="1" t="s">
        <v>343</v>
      </c>
      <c r="B25" s="3" t="s">
        <v>344</v>
      </c>
      <c r="C25" s="1" t="s">
        <v>345</v>
      </c>
      <c r="D25" s="3" t="s">
        <v>346</v>
      </c>
      <c r="E25" s="3" t="s">
        <v>347</v>
      </c>
      <c r="F25" s="3" t="s">
        <v>348</v>
      </c>
      <c r="G25" s="1"/>
    </row>
    <row r="26" customFormat="false" ht="15" hidden="false" customHeight="false" outlineLevel="0" collapsed="false">
      <c r="A26" s="1" t="s">
        <v>349</v>
      </c>
      <c r="B26" s="1" t="s">
        <v>234</v>
      </c>
      <c r="C26" s="1" t="s">
        <v>234</v>
      </c>
      <c r="D26" s="1" t="s">
        <v>234</v>
      </c>
      <c r="E26" s="1" t="s">
        <v>234</v>
      </c>
      <c r="F26" s="1" t="s">
        <v>234</v>
      </c>
      <c r="G26" s="1"/>
    </row>
    <row r="27" customFormat="false" ht="15" hidden="false" customHeight="false" outlineLevel="0" collapsed="false">
      <c r="A27" s="1" t="s">
        <v>350</v>
      </c>
      <c r="B27" s="3" t="s">
        <v>351</v>
      </c>
      <c r="C27" s="3" t="s">
        <v>352</v>
      </c>
      <c r="D27" s="3" t="s">
        <v>353</v>
      </c>
      <c r="E27" s="3" t="s">
        <v>354</v>
      </c>
      <c r="F27" s="1" t="s">
        <v>355</v>
      </c>
      <c r="G27" s="1"/>
    </row>
    <row r="28" customFormat="false" ht="15" hidden="false" customHeight="false" outlineLevel="0" collapsed="false">
      <c r="A28" s="1" t="s">
        <v>356</v>
      </c>
      <c r="B28" s="3" t="s">
        <v>357</v>
      </c>
      <c r="C28" s="3" t="s">
        <v>358</v>
      </c>
      <c r="D28" s="3" t="s">
        <v>359</v>
      </c>
      <c r="E28" s="3" t="s">
        <v>360</v>
      </c>
      <c r="F28" s="3" t="s">
        <v>361</v>
      </c>
      <c r="G28" s="1"/>
    </row>
    <row r="29" customFormat="false" ht="15" hidden="false" customHeight="false" outlineLevel="0" collapsed="false">
      <c r="A29" s="1" t="s">
        <v>362</v>
      </c>
      <c r="B29" s="3" t="s">
        <v>357</v>
      </c>
      <c r="C29" s="3" t="s">
        <v>358</v>
      </c>
      <c r="D29" s="3" t="s">
        <v>359</v>
      </c>
      <c r="E29" s="3" t="s">
        <v>360</v>
      </c>
      <c r="F29" s="3" t="s">
        <v>361</v>
      </c>
      <c r="G29" s="1"/>
    </row>
    <row r="30" customFormat="false" ht="15" hidden="false" customHeight="false" outlineLevel="0" collapsed="false">
      <c r="A30" s="1" t="s">
        <v>363</v>
      </c>
      <c r="B30" s="3" t="s">
        <v>357</v>
      </c>
      <c r="C30" s="3" t="s">
        <v>358</v>
      </c>
      <c r="D30" s="3" t="s">
        <v>359</v>
      </c>
      <c r="E30" s="3" t="s">
        <v>360</v>
      </c>
      <c r="F30" s="3" t="s">
        <v>361</v>
      </c>
      <c r="G30" s="1"/>
    </row>
    <row r="31" customFormat="false" ht="15" hidden="false" customHeight="false" outlineLevel="0" collapsed="false">
      <c r="A31" s="1" t="s">
        <v>34</v>
      </c>
      <c r="B31" s="1" t="s">
        <v>364</v>
      </c>
      <c r="C31" s="1" t="s">
        <v>365</v>
      </c>
      <c r="D31" s="1" t="s">
        <v>366</v>
      </c>
      <c r="E31" s="1" t="s">
        <v>367</v>
      </c>
      <c r="F31" s="1" t="s">
        <v>368</v>
      </c>
      <c r="G31" s="1"/>
    </row>
    <row r="32" customFormat="false" ht="15" hidden="false" customHeight="false" outlineLevel="0" collapsed="false">
      <c r="A32" s="1" t="s">
        <v>369</v>
      </c>
      <c r="B32" s="3" t="s">
        <v>370</v>
      </c>
      <c r="C32" s="3" t="s">
        <v>371</v>
      </c>
      <c r="D32" s="3" t="s">
        <v>372</v>
      </c>
      <c r="E32" s="3" t="s">
        <v>373</v>
      </c>
      <c r="F32" s="3" t="s">
        <v>374</v>
      </c>
      <c r="G32" s="1"/>
    </row>
    <row r="33" customFormat="false" ht="15" hidden="false" customHeight="false" outlineLevel="0" collapsed="false">
      <c r="A33" s="1" t="s">
        <v>208</v>
      </c>
      <c r="B33" s="1"/>
      <c r="C33" s="1"/>
      <c r="D33" s="1"/>
      <c r="E33" s="1"/>
      <c r="F33" s="1"/>
      <c r="G33" s="1"/>
    </row>
    <row r="34" customFormat="false" ht="15" hidden="false" customHeight="false" outlineLevel="0" collapsed="false">
      <c r="A34" s="1" t="s">
        <v>375</v>
      </c>
      <c r="B34" s="1"/>
      <c r="C34" s="1"/>
      <c r="D34" s="1"/>
      <c r="E34" s="1"/>
      <c r="F34" s="1"/>
      <c r="G34" s="1"/>
    </row>
    <row r="35" customFormat="false" ht="15" hidden="false" customHeight="false" outlineLevel="0" collapsed="false">
      <c r="A35" s="1" t="s">
        <v>376</v>
      </c>
      <c r="B35" s="1" t="s">
        <v>377</v>
      </c>
      <c r="C35" s="1" t="s">
        <v>378</v>
      </c>
      <c r="D35" s="1" t="s">
        <v>379</v>
      </c>
      <c r="E35" s="1" t="s">
        <v>380</v>
      </c>
      <c r="F35" s="1" t="s">
        <v>381</v>
      </c>
      <c r="G35" s="1"/>
    </row>
    <row r="36" customFormat="false" ht="15" hidden="false" customHeight="false" outlineLevel="0" collapsed="false">
      <c r="A36" s="1" t="s">
        <v>382</v>
      </c>
      <c r="B36" s="1" t="s">
        <v>377</v>
      </c>
      <c r="C36" s="1" t="s">
        <v>378</v>
      </c>
      <c r="D36" s="1" t="s">
        <v>379</v>
      </c>
      <c r="E36" s="1" t="s">
        <v>380</v>
      </c>
      <c r="F36" s="1" t="s">
        <v>381</v>
      </c>
      <c r="G36" s="1"/>
    </row>
    <row r="37" customFormat="false" ht="15" hidden="false" customHeight="false" outlineLevel="0" collapsed="false">
      <c r="A37" s="1" t="s">
        <v>383</v>
      </c>
      <c r="B37" s="1"/>
      <c r="C37" s="1"/>
      <c r="D37" s="1"/>
      <c r="E37" s="1"/>
      <c r="F37" s="1"/>
      <c r="G37" s="1"/>
    </row>
    <row r="38" customFormat="false" ht="15" hidden="false" customHeight="false" outlineLevel="0" collapsed="false">
      <c r="A38" s="1" t="s">
        <v>384</v>
      </c>
      <c r="B38" s="1" t="s">
        <v>234</v>
      </c>
      <c r="C38" s="1" t="s">
        <v>234</v>
      </c>
      <c r="D38" s="1" t="s">
        <v>234</v>
      </c>
      <c r="E38" s="1" t="s">
        <v>385</v>
      </c>
      <c r="F38" s="1" t="s">
        <v>234</v>
      </c>
      <c r="G38" s="1"/>
    </row>
    <row r="39" customFormat="false" ht="15" hidden="false" customHeight="false" outlineLevel="0" collapsed="false">
      <c r="A39" s="1" t="s">
        <v>386</v>
      </c>
      <c r="B39" s="1" t="s">
        <v>234</v>
      </c>
      <c r="C39" s="1" t="s">
        <v>234</v>
      </c>
      <c r="D39" s="1" t="s">
        <v>234</v>
      </c>
      <c r="E39" s="1" t="s">
        <v>234</v>
      </c>
      <c r="F39" s="1" t="s">
        <v>234</v>
      </c>
      <c r="G3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2.14"/>
    <col collapsed="false" customWidth="true" hidden="false" outlineLevel="0" max="4" min="4" style="0" width="17.85"/>
    <col collapsed="false" customWidth="true" hidden="false" outlineLevel="0" max="5" min="5" style="0" width="14"/>
  </cols>
  <sheetData>
    <row r="1" customFormat="false" ht="15" hidden="false" customHeight="false" outlineLevel="0" collapsed="false">
      <c r="A1" s="1" t="s">
        <v>387</v>
      </c>
      <c r="B1" s="1" t="s">
        <v>388</v>
      </c>
      <c r="D1" s="4" t="s">
        <v>389</v>
      </c>
      <c r="E1" s="4" t="s">
        <v>390</v>
      </c>
    </row>
    <row r="2" customFormat="false" ht="15" hidden="false" customHeight="false" outlineLevel="0" collapsed="false">
      <c r="A2" s="5" t="n">
        <v>34488</v>
      </c>
      <c r="B2" s="0" t="n">
        <v>4</v>
      </c>
      <c r="D2" s="0" t="n">
        <v>1994</v>
      </c>
      <c r="E2" s="0" t="n">
        <f aca="false">TATAMOTORS_NS_dividend[[#This Row],[Dividends]]</f>
        <v>4</v>
      </c>
    </row>
    <row r="3" customFormat="false" ht="15" hidden="false" customHeight="false" outlineLevel="0" collapsed="false">
      <c r="A3" s="5" t="n">
        <v>34857</v>
      </c>
      <c r="B3" s="0" t="n">
        <v>5</v>
      </c>
      <c r="D3" s="0" t="n">
        <f aca="false">D2+1</f>
        <v>1995</v>
      </c>
      <c r="E3" s="0" t="n">
        <f aca="false">TATAMOTORS_NS_dividend[[#This Row],[Dividends]]</f>
        <v>5</v>
      </c>
    </row>
    <row r="4" customFormat="false" ht="15" hidden="false" customHeight="false" outlineLevel="0" collapsed="false">
      <c r="A4" s="5" t="n">
        <v>35227</v>
      </c>
      <c r="B4" s="0" t="n">
        <v>6</v>
      </c>
      <c r="D4" s="0" t="n">
        <f aca="false">D3+1</f>
        <v>1996</v>
      </c>
      <c r="E4" s="0" t="n">
        <f aca="false">TATAMOTORS_NS_dividend[[#This Row],[Dividends]]</f>
        <v>6</v>
      </c>
    </row>
    <row r="5" customFormat="false" ht="15" hidden="false" customHeight="false" outlineLevel="0" collapsed="false">
      <c r="A5" s="5" t="n">
        <v>35562</v>
      </c>
      <c r="B5" s="0" t="n">
        <v>8</v>
      </c>
      <c r="D5" s="0" t="n">
        <f aca="false">D4+1</f>
        <v>1997</v>
      </c>
      <c r="E5" s="0" t="n">
        <f aca="false">TATAMOTORS_NS_dividend[[#This Row],[Dividends]]</f>
        <v>8</v>
      </c>
    </row>
    <row r="6" customFormat="false" ht="15" hidden="false" customHeight="false" outlineLevel="0" collapsed="false">
      <c r="A6" s="5" t="n">
        <v>35955</v>
      </c>
      <c r="B6" s="0" t="n">
        <v>5.5</v>
      </c>
      <c r="D6" s="0" t="n">
        <f aca="false">D5+1</f>
        <v>1998</v>
      </c>
      <c r="E6" s="0" t="n">
        <f aca="false">TATAMOTORS_NS_dividend[[#This Row],[Dividends]]</f>
        <v>5.5</v>
      </c>
    </row>
    <row r="7" customFormat="false" ht="15" hidden="false" customHeight="false" outlineLevel="0" collapsed="false">
      <c r="A7" s="5" t="n">
        <v>36328</v>
      </c>
      <c r="B7" s="0" t="n">
        <v>3</v>
      </c>
      <c r="D7" s="0" t="n">
        <f aca="false">D6+1</f>
        <v>1999</v>
      </c>
      <c r="E7" s="0" t="n">
        <f aca="false">TATAMOTORS_NS_dividend[[#This Row],[Dividends]]</f>
        <v>3</v>
      </c>
    </row>
    <row r="8" customFormat="false" ht="15" hidden="false" customHeight="false" outlineLevel="0" collapsed="false">
      <c r="A8" s="5" t="n">
        <v>36690</v>
      </c>
      <c r="B8" s="0" t="n">
        <v>2.5</v>
      </c>
      <c r="D8" s="0" t="n">
        <f aca="false">D7+1</f>
        <v>2000</v>
      </c>
      <c r="E8" s="0" t="n">
        <f aca="false">TATAMOTORS_NS_dividend[[#This Row],[Dividends]]</f>
        <v>2.5</v>
      </c>
    </row>
    <row r="9" customFormat="false" ht="15" hidden="false" customHeight="false" outlineLevel="0" collapsed="false">
      <c r="A9" s="5" t="n">
        <v>37802</v>
      </c>
      <c r="B9" s="0" t="n">
        <v>4</v>
      </c>
      <c r="D9" s="0" t="n">
        <f aca="false">D8+1</f>
        <v>2001</v>
      </c>
      <c r="E9" s="0" t="n">
        <v>0</v>
      </c>
    </row>
    <row r="10" customFormat="false" ht="15" hidden="false" customHeight="false" outlineLevel="0" collapsed="false">
      <c r="A10" s="5" t="n">
        <v>38029</v>
      </c>
      <c r="B10" s="0" t="n">
        <v>4</v>
      </c>
      <c r="D10" s="0" t="n">
        <f aca="false">D9+1</f>
        <v>2002</v>
      </c>
      <c r="E10" s="0" t="n">
        <v>0</v>
      </c>
    </row>
    <row r="11" customFormat="false" ht="15" hidden="false" customHeight="false" outlineLevel="0" collapsed="false">
      <c r="A11" s="5" t="n">
        <v>38160</v>
      </c>
      <c r="B11" s="0" t="n">
        <v>4</v>
      </c>
      <c r="D11" s="0" t="n">
        <f aca="false">D10+1</f>
        <v>2003</v>
      </c>
      <c r="E11" s="0" t="n">
        <f aca="false">B9</f>
        <v>4</v>
      </c>
    </row>
    <row r="12" customFormat="false" ht="15" hidden="false" customHeight="false" outlineLevel="0" collapsed="false">
      <c r="A12" s="5" t="n">
        <v>38526</v>
      </c>
      <c r="B12" s="0" t="n">
        <v>12.5</v>
      </c>
      <c r="D12" s="0" t="n">
        <f aca="false">D11+1</f>
        <v>2004</v>
      </c>
      <c r="E12" s="0" t="n">
        <f aca="false">B10+B11</f>
        <v>8</v>
      </c>
    </row>
    <row r="13" customFormat="false" ht="15" hidden="false" customHeight="false" outlineLevel="0" collapsed="false">
      <c r="A13" s="5" t="n">
        <v>38891</v>
      </c>
      <c r="B13" s="0" t="n">
        <v>13</v>
      </c>
      <c r="D13" s="0" t="n">
        <f aca="false">D12+1</f>
        <v>2005</v>
      </c>
      <c r="E13" s="0" t="n">
        <f aca="false">B12</f>
        <v>12.5</v>
      </c>
    </row>
    <row r="14" customFormat="false" ht="15" hidden="false" customHeight="false" outlineLevel="0" collapsed="false">
      <c r="A14" s="5" t="n">
        <v>39234</v>
      </c>
      <c r="B14" s="0" t="n">
        <v>15</v>
      </c>
      <c r="D14" s="0" t="n">
        <f aca="false">D13+1</f>
        <v>2006</v>
      </c>
      <c r="E14" s="0" t="n">
        <f aca="false">B13</f>
        <v>13</v>
      </c>
    </row>
    <row r="15" customFormat="false" ht="15" hidden="false" customHeight="false" outlineLevel="0" collapsed="false">
      <c r="A15" s="5" t="n">
        <v>39615</v>
      </c>
      <c r="B15" s="0" t="n">
        <v>15</v>
      </c>
      <c r="D15" s="0" t="n">
        <f aca="false">D14+1</f>
        <v>2007</v>
      </c>
      <c r="E15" s="0" t="n">
        <f aca="false">B14</f>
        <v>15</v>
      </c>
    </row>
    <row r="16" customFormat="false" ht="15" hidden="false" customHeight="false" outlineLevel="0" collapsed="false">
      <c r="A16" s="5" t="n">
        <v>40028</v>
      </c>
      <c r="B16" s="0" t="n">
        <v>6</v>
      </c>
      <c r="D16" s="0" t="n">
        <f aca="false">D15+1</f>
        <v>2008</v>
      </c>
      <c r="E16" s="0" t="n">
        <f aca="false">B15</f>
        <v>15</v>
      </c>
    </row>
    <row r="17" customFormat="false" ht="15" hidden="false" customHeight="false" outlineLevel="0" collapsed="false">
      <c r="A17" s="5" t="n">
        <v>40400</v>
      </c>
      <c r="B17" s="0" t="n">
        <v>15</v>
      </c>
      <c r="D17" s="0" t="n">
        <f aca="false">D16+1</f>
        <v>2009</v>
      </c>
      <c r="E17" s="0" t="n">
        <f aca="false">B16</f>
        <v>6</v>
      </c>
    </row>
    <row r="18" customFormat="false" ht="15" hidden="false" customHeight="false" outlineLevel="0" collapsed="false">
      <c r="A18" s="5" t="n">
        <v>40743</v>
      </c>
      <c r="B18" s="0" t="n">
        <v>20</v>
      </c>
      <c r="D18" s="0" t="n">
        <f aca="false">D17+1</f>
        <v>2010</v>
      </c>
      <c r="E18" s="0" t="n">
        <f aca="false">B17</f>
        <v>15</v>
      </c>
    </row>
    <row r="19" customFormat="false" ht="15" hidden="false" customHeight="false" outlineLevel="0" collapsed="false">
      <c r="A19" s="5" t="n">
        <v>41108</v>
      </c>
      <c r="B19" s="0" t="n">
        <v>4</v>
      </c>
      <c r="D19" s="0" t="n">
        <f aca="false">D18+1</f>
        <v>2011</v>
      </c>
      <c r="E19" s="0" t="n">
        <f aca="false">B18</f>
        <v>20</v>
      </c>
    </row>
    <row r="20" customFormat="false" ht="15" hidden="false" customHeight="false" outlineLevel="0" collapsed="false">
      <c r="A20" s="5" t="n">
        <v>41485</v>
      </c>
      <c r="B20" s="0" t="n">
        <v>2</v>
      </c>
      <c r="D20" s="0" t="n">
        <f aca="false">D19+1</f>
        <v>2012</v>
      </c>
      <c r="E20" s="0" t="n">
        <f aca="false">B19</f>
        <v>4</v>
      </c>
    </row>
    <row r="21" customFormat="false" ht="15" hidden="false" customHeight="false" outlineLevel="0" collapsed="false">
      <c r="A21" s="5" t="n">
        <v>41829</v>
      </c>
      <c r="B21" s="0" t="n">
        <v>2</v>
      </c>
      <c r="D21" s="0" t="n">
        <f aca="false">D20+1</f>
        <v>2013</v>
      </c>
      <c r="E21" s="0" t="n">
        <f aca="false">B20</f>
        <v>2</v>
      </c>
    </row>
    <row r="22" customFormat="false" ht="15" hidden="false" customHeight="false" outlineLevel="0" collapsed="false">
      <c r="A22" s="5" t="n">
        <v>42569</v>
      </c>
      <c r="B22" s="0" t="n">
        <v>0.2</v>
      </c>
      <c r="D22" s="0" t="n">
        <f aca="false">D21+1</f>
        <v>2014</v>
      </c>
      <c r="E22" s="0" t="n">
        <f aca="false">B21</f>
        <v>2</v>
      </c>
    </row>
    <row r="23" customFormat="false" ht="15" hidden="true" customHeight="false" outlineLevel="0" collapsed="false">
      <c r="D23" s="0" t="n">
        <f aca="false">D22+1</f>
        <v>2015</v>
      </c>
      <c r="E23" s="0" t="n">
        <v>0</v>
      </c>
    </row>
    <row r="24" customFormat="false" ht="15" hidden="false" customHeight="false" outlineLevel="0" collapsed="false">
      <c r="D24" s="0" t="n">
        <f aca="false">D23+1</f>
        <v>2016</v>
      </c>
      <c r="E24" s="0" t="n">
        <f aca="false">B22</f>
        <v>0.2</v>
      </c>
    </row>
  </sheetData>
  <autoFilter ref="D1: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3.86"/>
    <col collapsed="false" customWidth="true" hidden="false" outlineLevel="0" max="2" min="2" style="6" width="17.28"/>
  </cols>
  <sheetData>
    <row r="1" customFormat="false" ht="15" hidden="false" customHeight="false" outlineLevel="0" collapsed="false">
      <c r="A1" s="7" t="s">
        <v>391</v>
      </c>
    </row>
    <row r="3" customFormat="false" ht="15" hidden="false" customHeight="false" outlineLevel="0" collapsed="false">
      <c r="A3" s="0" t="s">
        <v>392</v>
      </c>
      <c r="B3" s="6" t="str">
        <f aca="false">Income!B32</f>
        <v>-12,070.85</v>
      </c>
    </row>
    <row r="4" customFormat="false" ht="15" hidden="false" customHeight="false" outlineLevel="0" collapsed="false">
      <c r="A4" s="0" t="s">
        <v>393</v>
      </c>
      <c r="B4" s="6" t="str">
        <f aca="false">Income!B27</f>
        <v>395.25</v>
      </c>
    </row>
    <row r="5" customFormat="false" ht="15" hidden="false" customHeight="false" outlineLevel="0" collapsed="false">
      <c r="A5" s="0" t="s">
        <v>394</v>
      </c>
      <c r="B5" s="6" t="str">
        <f aca="false">Income!B21</f>
        <v>-10,579.98</v>
      </c>
    </row>
    <row r="7" customFormat="false" ht="15" hidden="false" customHeight="false" outlineLevel="0" collapsed="false">
      <c r="A7" s="7" t="s">
        <v>395</v>
      </c>
    </row>
    <row r="9" customFormat="false" ht="15" hidden="false" customHeight="false" outlineLevel="0" collapsed="false">
      <c r="A9" s="0" t="s">
        <v>207</v>
      </c>
      <c r="B9" s="6" t="str">
        <f aca="false">'Balance Sheet'!B44</f>
        <v>322,121.26</v>
      </c>
    </row>
    <row r="10" customFormat="false" ht="15" hidden="false" customHeight="false" outlineLevel="0" collapsed="false">
      <c r="A10" s="0" t="s">
        <v>396</v>
      </c>
      <c r="B10" s="6" t="n">
        <f aca="false">'Balance Sheet'!B23+'Balance Sheet'!B17</f>
        <v>258229.17</v>
      </c>
    </row>
    <row r="11" customFormat="false" ht="15" hidden="false" customHeight="false" outlineLevel="0" collapsed="false">
      <c r="A11" s="0" t="s">
        <v>397</v>
      </c>
      <c r="B11" s="6" t="str">
        <f aca="false">'Balance Sheet'!B10</f>
        <v>63,078.53</v>
      </c>
    </row>
    <row r="12" customFormat="false" ht="15" hidden="false" customHeight="false" outlineLevel="0" collapsed="false">
      <c r="A12" s="0" t="s">
        <v>34</v>
      </c>
      <c r="B12" s="6" t="str">
        <f aca="false">'Balance Sheet'!B11</f>
        <v>813.56</v>
      </c>
    </row>
    <row r="13" customFormat="false" ht="15" hidden="false" customHeight="false" outlineLevel="0" collapsed="false">
      <c r="A13" s="0" t="s">
        <v>398</v>
      </c>
      <c r="B13" s="6" t="n">
        <f aca="false">B11+B12</f>
        <v>63892.09</v>
      </c>
    </row>
    <row r="14" customFormat="false" ht="15" hidden="false" customHeight="false" outlineLevel="0" collapsed="false">
      <c r="A14" s="0" t="s">
        <v>399</v>
      </c>
      <c r="B14" s="6" t="n">
        <f aca="false">B13+B10</f>
        <v>322121.26</v>
      </c>
    </row>
    <row r="16" customFormat="false" ht="15" hidden="false" customHeight="false" outlineLevel="0" collapsed="false">
      <c r="A16" s="7" t="s">
        <v>400</v>
      </c>
    </row>
    <row r="18" customFormat="false" ht="15" hidden="false" customHeight="false" outlineLevel="0" collapsed="false">
      <c r="A18" s="0" t="s">
        <v>401</v>
      </c>
      <c r="B18" s="8" t="n">
        <f aca="false">B3/B10</f>
        <v>-0.0467447190416172</v>
      </c>
    </row>
    <row r="19" customFormat="false" ht="15" hidden="false" customHeight="false" outlineLevel="0" collapsed="false">
      <c r="A19" s="0" t="s">
        <v>402</v>
      </c>
      <c r="B19" s="8" t="n">
        <f aca="false">B3/(B11+B12)</f>
        <v>-0.188925577485413</v>
      </c>
    </row>
    <row r="20" customFormat="false" ht="15" hidden="false" customHeight="false" outlineLevel="0" collapsed="false">
      <c r="A20" s="0" t="s">
        <v>403</v>
      </c>
      <c r="B20" s="8" t="n">
        <f aca="false">B4/B5</f>
        <v>-0.0373582936829748</v>
      </c>
    </row>
    <row r="21" customFormat="false" ht="15" hidden="false" customHeight="false" outlineLevel="0" collapsed="false">
      <c r="A21" s="0" t="s">
        <v>404</v>
      </c>
      <c r="B21" s="8" t="n">
        <f aca="false">B10/(B10+B11+B12)</f>
        <v>0.801652054881444</v>
      </c>
    </row>
    <row r="22" customFormat="false" ht="15" hidden="false" customHeight="false" outlineLevel="0" collapsed="false">
      <c r="A22" s="0" t="s">
        <v>405</v>
      </c>
      <c r="B22" s="8" t="n">
        <f aca="false">B13/(B10+B13)</f>
        <v>0.198347945118556</v>
      </c>
    </row>
    <row r="23" customFormat="false" ht="15" hidden="false" customHeight="false" outlineLevel="0" collapsed="false">
      <c r="A23" s="0" t="s">
        <v>406</v>
      </c>
      <c r="B23" s="9" t="n">
        <f aca="false">B10/B14</f>
        <v>0.801652054881444</v>
      </c>
    </row>
    <row r="24" customFormat="false" ht="15" hidden="false" customHeight="false" outlineLevel="0" collapsed="false">
      <c r="A24" s="0" t="s">
        <v>407</v>
      </c>
      <c r="B24" s="8" t="n">
        <f aca="false">(1-B23)*B19+B23*(1-B20)*B18</f>
        <v>-0.0763459274911043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8576"/>
  <sheetViews>
    <sheetView showFormulas="false" showGridLines="true" showRowColHeaders="true" showZeros="true" rightToLeft="false" tabSelected="false" showOutlineSymbols="true" defaultGridColor="true" view="normal" topLeftCell="B9" colorId="64" zoomScale="100" zoomScaleNormal="100" zoomScalePageLayoutView="100" workbookViewId="0">
      <selection pane="topLeft" activeCell="C32" activeCellId="0" sqref="C3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6"/>
    <col collapsed="false" customWidth="true" hidden="false" outlineLevel="0" max="2" min="2" style="0" width="30.86"/>
    <col collapsed="false" customWidth="true" hidden="false" outlineLevel="0" max="3" min="3" style="0" width="23.28"/>
    <col collapsed="false" customWidth="true" hidden="false" outlineLevel="0" max="4" min="4" style="0" width="9.43"/>
  </cols>
  <sheetData>
    <row r="2" customFormat="false" ht="15" hidden="false" customHeight="false" outlineLevel="0" collapsed="false">
      <c r="A2" s="7" t="s">
        <v>408</v>
      </c>
      <c r="B2" s="0" t="n">
        <v>207.9</v>
      </c>
    </row>
    <row r="3" customFormat="false" ht="15" hidden="false" customHeight="false" outlineLevel="0" collapsed="false">
      <c r="A3" s="0" t="s">
        <v>409</v>
      </c>
    </row>
    <row r="4" customFormat="false" ht="15" hidden="false" customHeight="false" outlineLevel="0" collapsed="false">
      <c r="A4" s="7" t="s">
        <v>410</v>
      </c>
      <c r="B4" s="10" t="s">
        <v>389</v>
      </c>
      <c r="C4" s="10" t="s">
        <v>411</v>
      </c>
    </row>
    <row r="5" customFormat="false" ht="15" hidden="false" customHeight="false" outlineLevel="0" collapsed="false">
      <c r="B5" s="0" t="n">
        <v>2003</v>
      </c>
      <c r="C5" s="1" t="n">
        <v>15</v>
      </c>
    </row>
    <row r="6" customFormat="false" ht="13.8" hidden="false" customHeight="false" outlineLevel="0" collapsed="false">
      <c r="B6" s="0" t="n">
        <f aca="false">B5+1</f>
        <v>2004</v>
      </c>
      <c r="C6" s="1" t="n">
        <v>20</v>
      </c>
      <c r="D6" s="8" t="n">
        <f aca="false">C6/C5-1</f>
        <v>0.333333333333333</v>
      </c>
    </row>
    <row r="7" customFormat="false" ht="13.8" hidden="false" customHeight="false" outlineLevel="0" collapsed="false">
      <c r="B7" s="0" t="n">
        <f aca="false">B6+1</f>
        <v>2005</v>
      </c>
      <c r="C7" s="1" t="n">
        <v>31</v>
      </c>
      <c r="D7" s="8" t="n">
        <f aca="false">C7/C6-1</f>
        <v>0.55</v>
      </c>
    </row>
    <row r="8" customFormat="false" ht="13.8" hidden="false" customHeight="false" outlineLevel="0" collapsed="false">
      <c r="B8" s="0" t="n">
        <f aca="false">B7+1</f>
        <v>2006</v>
      </c>
      <c r="C8" s="1" t="n">
        <v>2.65</v>
      </c>
      <c r="D8" s="8" t="n">
        <f aca="false">C8/C7-1</f>
        <v>-0.914516129032258</v>
      </c>
    </row>
    <row r="9" customFormat="false" ht="13.8" hidden="false" customHeight="false" outlineLevel="0" collapsed="false">
      <c r="B9" s="0" t="n">
        <f aca="false">B8+1</f>
        <v>2007</v>
      </c>
      <c r="C9" s="1" t="n">
        <v>3.1</v>
      </c>
      <c r="D9" s="8" t="n">
        <f aca="false">C9/C8-1</f>
        <v>0.169811320754717</v>
      </c>
    </row>
    <row r="10" customFormat="false" ht="13.8" hidden="false" customHeight="false" outlineLevel="0" collapsed="false">
      <c r="B10" s="0" t="n">
        <f aca="false">B9+1</f>
        <v>2008</v>
      </c>
      <c r="C10" s="1" t="n">
        <v>3.5</v>
      </c>
      <c r="D10" s="8" t="n">
        <f aca="false">C10/C9-1</f>
        <v>0.129032258064516</v>
      </c>
    </row>
    <row r="11" customFormat="false" ht="13.8" hidden="false" customHeight="false" outlineLevel="0" collapsed="false">
      <c r="B11" s="0" t="n">
        <f aca="false">B10+1</f>
        <v>2009</v>
      </c>
      <c r="C11" s="1" t="n">
        <v>3.7</v>
      </c>
      <c r="D11" s="8" t="n">
        <f aca="false">C11/C10-1</f>
        <v>0.0571428571428572</v>
      </c>
    </row>
    <row r="12" customFormat="false" ht="13.8" hidden="false" customHeight="false" outlineLevel="0" collapsed="false">
      <c r="B12" s="0" t="n">
        <f aca="false">B11+1</f>
        <v>2010</v>
      </c>
      <c r="C12" s="1" t="n">
        <v>10</v>
      </c>
      <c r="D12" s="8" t="n">
        <f aca="false">C12/C11-1</f>
        <v>1.7027027027027</v>
      </c>
    </row>
    <row r="13" customFormat="false" ht="13.8" hidden="false" customHeight="false" outlineLevel="0" collapsed="false">
      <c r="B13" s="0" t="n">
        <f aca="false">B12+1</f>
        <v>2011</v>
      </c>
      <c r="C13" s="1" t="n">
        <v>4.45</v>
      </c>
      <c r="D13" s="8" t="n">
        <f aca="false">C13/C12-1</f>
        <v>-0.555</v>
      </c>
    </row>
    <row r="14" customFormat="false" ht="13.8" hidden="false" customHeight="false" outlineLevel="0" collapsed="false">
      <c r="B14" s="0" t="n">
        <f aca="false">B13+1</f>
        <v>2012</v>
      </c>
      <c r="C14" s="1" t="n">
        <v>4.5</v>
      </c>
      <c r="D14" s="8" t="n">
        <f aca="false">C14/C13-1</f>
        <v>0.0112359550561798</v>
      </c>
    </row>
    <row r="15" customFormat="false" ht="13.8" hidden="false" customHeight="false" outlineLevel="0" collapsed="false">
      <c r="B15" s="0" t="n">
        <f aca="false">B14+1</f>
        <v>2013</v>
      </c>
      <c r="C15" s="1" t="n">
        <v>5.25</v>
      </c>
      <c r="D15" s="8" t="n">
        <f aca="false">C15/C14-1</f>
        <v>0.166666666666667</v>
      </c>
    </row>
    <row r="16" customFormat="false" ht="13.8" hidden="false" customHeight="false" outlineLevel="0" collapsed="false">
      <c r="B16" s="0" t="n">
        <f aca="false">B15+1</f>
        <v>2014</v>
      </c>
      <c r="C16" s="1" t="n">
        <v>6</v>
      </c>
      <c r="D16" s="8" t="n">
        <f aca="false">C16/C15-1</f>
        <v>0.142857142857143</v>
      </c>
    </row>
    <row r="17" customFormat="false" ht="13.8" hidden="false" customHeight="false" outlineLevel="0" collapsed="false">
      <c r="B17" s="0" t="n">
        <f aca="false">B16+1</f>
        <v>2015</v>
      </c>
      <c r="C17" s="1" t="n">
        <v>6.25</v>
      </c>
      <c r="D17" s="8" t="n">
        <f aca="false">C17/C16-1</f>
        <v>0.0416666666666667</v>
      </c>
    </row>
    <row r="18" customFormat="false" ht="13.8" hidden="false" customHeight="false" outlineLevel="0" collapsed="false">
      <c r="B18" s="0" t="n">
        <f aca="false">B17+1</f>
        <v>2016</v>
      </c>
      <c r="C18" s="1" t="n">
        <v>8.5</v>
      </c>
      <c r="D18" s="8" t="n">
        <f aca="false">C18/C17-1</f>
        <v>0.36</v>
      </c>
    </row>
    <row r="19" customFormat="false" ht="13.8" hidden="false" customHeight="false" outlineLevel="0" collapsed="false">
      <c r="B19" s="0" t="n">
        <f aca="false">B18+1</f>
        <v>2017</v>
      </c>
      <c r="C19" s="1" t="n">
        <v>4.75</v>
      </c>
      <c r="D19" s="8" t="n">
        <f aca="false">C19/C18-1</f>
        <v>-0.441176470588235</v>
      </c>
    </row>
    <row r="20" customFormat="false" ht="13.8" hidden="false" customHeight="false" outlineLevel="0" collapsed="false">
      <c r="B20" s="0" t="n">
        <f aca="false">B19+1</f>
        <v>2018</v>
      </c>
      <c r="C20" s="1" t="n">
        <v>5.15</v>
      </c>
      <c r="D20" s="8" t="n">
        <f aca="false">C20/C19-1</f>
        <v>0.0842105263157895</v>
      </c>
    </row>
    <row r="21" customFormat="false" ht="13.8" hidden="false" customHeight="false" outlineLevel="0" collapsed="false">
      <c r="B21" s="0" t="n">
        <f aca="false">B20+1</f>
        <v>2019</v>
      </c>
      <c r="C21" s="1" t="n">
        <v>5.75</v>
      </c>
      <c r="D21" s="8" t="n">
        <f aca="false">C21/C20-1</f>
        <v>0.116504854368932</v>
      </c>
    </row>
    <row r="22" customFormat="false" ht="13.8" hidden="false" customHeight="false" outlineLevel="0" collapsed="false">
      <c r="B22" s="0" t="n">
        <f aca="false">B21+1</f>
        <v>2020</v>
      </c>
      <c r="C22" s="1" t="n">
        <v>10.15</v>
      </c>
      <c r="D22" s="8" t="n">
        <f aca="false">C22/C21-1</f>
        <v>0.765217391304348</v>
      </c>
    </row>
    <row r="23" customFormat="false" ht="13.8" hidden="false" customHeight="false" outlineLevel="0" collapsed="false">
      <c r="B23" s="0" t="n">
        <f aca="false">B22+1</f>
        <v>2021</v>
      </c>
      <c r="C23" s="1" t="n">
        <v>10.75</v>
      </c>
      <c r="D23" s="8" t="n">
        <f aca="false">C23/C22-1</f>
        <v>0.0591133004926108</v>
      </c>
    </row>
    <row r="24" customFormat="false" ht="15" hidden="false" customHeight="false" outlineLevel="0" collapsed="false">
      <c r="B24" s="0" t="s">
        <v>412</v>
      </c>
      <c r="C24" s="0" t="n">
        <f aca="false">C23*(1+D29)</f>
        <v>12.4095625301744</v>
      </c>
    </row>
    <row r="25" customFormat="false" ht="15" hidden="false" customHeight="false" outlineLevel="0" collapsed="false">
      <c r="A25" s="0" t="s">
        <v>413</v>
      </c>
      <c r="B25" s="0" t="s">
        <v>414</v>
      </c>
      <c r="C25" s="0" t="n">
        <f aca="false">C24*(1+D29)</f>
        <v>14.3253248549124</v>
      </c>
    </row>
    <row r="26" customFormat="false" ht="15" hidden="false" customHeight="false" outlineLevel="0" collapsed="false">
      <c r="B26" s="0" t="s">
        <v>415</v>
      </c>
      <c r="C26" s="0" t="n">
        <f aca="false">C25*(1+D29)</f>
        <v>16.5368385629858</v>
      </c>
    </row>
    <row r="27" customFormat="false" ht="15" hidden="false" customHeight="false" outlineLevel="0" collapsed="false">
      <c r="B27" s="0" t="s">
        <v>416</v>
      </c>
      <c r="C27" s="0" t="n">
        <f aca="false">C26*(1+D29)</f>
        <v>19.0897611347694</v>
      </c>
    </row>
    <row r="29" customFormat="false" ht="13.8" hidden="false" customHeight="false" outlineLevel="0" collapsed="false">
      <c r="A29" s="0" t="s">
        <v>417</v>
      </c>
      <c r="D29" s="11" t="n">
        <f aca="false">AVERAGE(D6:D23)</f>
        <v>0.154377909783665</v>
      </c>
    </row>
    <row r="30" customFormat="false" ht="15" hidden="false" customHeight="false" outlineLevel="0" collapsed="false">
      <c r="A30" s="0" t="s">
        <v>418</v>
      </c>
      <c r="D30" s="8" t="n">
        <f aca="false">(C23/C5)^(1/18)</f>
        <v>0.981662196910375</v>
      </c>
    </row>
    <row r="31" customFormat="false" ht="13.8" hidden="false" customHeight="false" outlineLevel="0" collapsed="false">
      <c r="C31" s="0" t="s">
        <v>419</v>
      </c>
    </row>
    <row r="32" customFormat="false" ht="13.8" hidden="false" customHeight="false" outlineLevel="0" collapsed="false">
      <c r="A32" s="0" t="s">
        <v>420</v>
      </c>
      <c r="B32" s="11"/>
      <c r="C32" s="11" t="n">
        <f aca="false">C24/B2+D29</f>
        <v>0.214067965243859</v>
      </c>
    </row>
    <row r="34" customFormat="false" ht="13.8" hidden="false" customHeight="false" outlineLevel="0" collapsed="false">
      <c r="C34" s="11"/>
    </row>
    <row r="35" customFormat="false" ht="14.9" hidden="false" customHeight="false" outlineLevel="0" collapsed="false">
      <c r="B35" s="0" t="s">
        <v>421</v>
      </c>
    </row>
    <row r="1048576" customFormat="false" ht="12.8" hidden="false" customHeight="false" outlineLevel="0" collapsed="false"/>
  </sheetData>
  <hyperlinks>
    <hyperlink ref="B35" r:id="rId1" display="Source : https://www.youtube.com/watch?v=nhJaAC0BUV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9.72"/>
  </cols>
  <sheetData>
    <row r="1" customFormat="false" ht="15" hidden="false" customHeight="false" outlineLevel="0" collapsed="false">
      <c r="B1" s="0" t="n">
        <v>2020</v>
      </c>
      <c r="C1" s="0" t="n">
        <v>2019</v>
      </c>
      <c r="D1" s="0" t="n">
        <v>2018</v>
      </c>
      <c r="E1" s="0" t="n">
        <v>2017</v>
      </c>
      <c r="F1" s="0" t="n">
        <v>2016</v>
      </c>
    </row>
    <row r="3" customFormat="false" ht="15" hidden="false" customHeight="false" outlineLevel="0" collapsed="false">
      <c r="A3" s="0" t="s">
        <v>422</v>
      </c>
      <c r="B3" s="0" t="str">
        <f aca="false">'Balance Sheet'!B19</f>
        <v>16,362.53</v>
      </c>
      <c r="C3" s="0" t="str">
        <f aca="false">'Balance Sheet'!C19</f>
        <v>20,150.26</v>
      </c>
      <c r="D3" s="0" t="str">
        <f aca="false">'Balance Sheet'!D19</f>
        <v>16,794.85</v>
      </c>
      <c r="E3" s="0" t="str">
        <f aca="false">'Balance Sheet'!E19</f>
        <v>13,859.94</v>
      </c>
      <c r="F3" s="0" t="str">
        <f aca="false">'Balance Sheet'!F19</f>
        <v>11,450.78</v>
      </c>
    </row>
    <row r="4" customFormat="false" ht="15" hidden="false" customHeight="false" outlineLevel="0" collapsed="false">
      <c r="A4" s="0" t="s">
        <v>423</v>
      </c>
      <c r="B4" s="0" t="str">
        <f aca="false">'Balance Sheet'!B13</f>
        <v>83,315.62</v>
      </c>
      <c r="C4" s="0" t="str">
        <f aca="false">'Balance Sheet'!C13</f>
        <v>70,817.50</v>
      </c>
      <c r="D4" s="0" t="str">
        <f aca="false">'Balance Sheet'!D13</f>
        <v>61,199.50</v>
      </c>
      <c r="E4" s="0" t="str">
        <f aca="false">'Balance Sheet'!E13</f>
        <v>60,629.18</v>
      </c>
      <c r="F4" s="0" t="str">
        <f aca="false">'Balance Sheet'!F13</f>
        <v>50,510.39</v>
      </c>
    </row>
    <row r="5" customFormat="false" ht="15" hidden="false" customHeight="false" outlineLevel="0" collapsed="false">
      <c r="A5" s="0" t="s">
        <v>424</v>
      </c>
      <c r="B5" s="0" t="n">
        <f aca="false">B3+B4</f>
        <v>99678.15</v>
      </c>
      <c r="C5" s="0" t="n">
        <f aca="false">C3+C4</f>
        <v>90967.76</v>
      </c>
      <c r="D5" s="0" t="n">
        <f aca="false">D3+D4</f>
        <v>77994.35</v>
      </c>
      <c r="E5" s="0" t="n">
        <f aca="false">E3+E4</f>
        <v>74489.12</v>
      </c>
      <c r="F5" s="0" t="n">
        <f aca="false">F3+F4</f>
        <v>61961.17</v>
      </c>
    </row>
    <row r="7" customFormat="false" ht="15" hidden="false" customHeight="false" outlineLevel="0" collapsed="false">
      <c r="A7" s="0" t="s">
        <v>425</v>
      </c>
      <c r="B7" s="0" t="str">
        <f aca="false">Income!B15</f>
        <v>7,243.33</v>
      </c>
      <c r="C7" s="0" t="str">
        <f aca="false">Income!C15</f>
        <v>5,758.60</v>
      </c>
      <c r="D7" s="0" t="str">
        <f aca="false">Income!D15</f>
        <v>4,681.79</v>
      </c>
      <c r="E7" s="0" t="str">
        <f aca="false">Income!E15</f>
        <v>4,238.01</v>
      </c>
      <c r="F7" s="0" t="str">
        <f aca="false">Income!F15</f>
        <v>4,889.08</v>
      </c>
    </row>
    <row r="9" customFormat="false" ht="15" hidden="false" customHeight="false" outlineLevel="0" collapsed="false">
      <c r="A9" s="0" t="s">
        <v>426</v>
      </c>
      <c r="B9" s="8" t="n">
        <f aca="false">B7/B5</f>
        <v>0.0726671793166306</v>
      </c>
      <c r="C9" s="8" t="n">
        <f aca="false">C7/C5</f>
        <v>0.0633037462942915</v>
      </c>
      <c r="D9" s="8" t="n">
        <f aca="false">D7/D5</f>
        <v>0.0600272968490666</v>
      </c>
      <c r="E9" s="8" t="n">
        <f aca="false">E7/E5</f>
        <v>0.0568943491344776</v>
      </c>
      <c r="F9" s="8" t="n">
        <f aca="false">F7/F5</f>
        <v>0.0789055468126248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4.14"/>
  </cols>
  <sheetData>
    <row r="1" customFormat="false" ht="15" hidden="false" customHeight="false" outlineLevel="0" collapsed="false">
      <c r="B1" s="0" t="n">
        <v>2020</v>
      </c>
    </row>
    <row r="2" customFormat="false" ht="15" hidden="false" customHeight="false" outlineLevel="0" collapsed="false">
      <c r="A2" s="0" t="s">
        <v>427</v>
      </c>
      <c r="B2" s="0" t="str">
        <f aca="false">Income!B21</f>
        <v>-10,579.98</v>
      </c>
    </row>
    <row r="3" customFormat="false" ht="15" hidden="false" customHeight="false" outlineLevel="0" collapsed="false">
      <c r="A3" s="0" t="s">
        <v>428</v>
      </c>
      <c r="B3" s="0" t="str">
        <f aca="false">Income!B27</f>
        <v>395.25</v>
      </c>
    </row>
    <row r="5" customFormat="false" ht="15" hidden="false" customHeight="false" outlineLevel="0" collapsed="false">
      <c r="A5" s="0" t="s">
        <v>429</v>
      </c>
      <c r="B5" s="8" t="n">
        <f aca="false">B3/B2</f>
        <v>-0.0373582936829748</v>
      </c>
    </row>
    <row r="6" customFormat="false" ht="15" hidden="false" customHeight="false" outlineLevel="0" collapsed="false">
      <c r="A6" s="0" t="s">
        <v>430</v>
      </c>
      <c r="B6" s="12" t="n">
        <v>0.3</v>
      </c>
      <c r="C6" s="0" t="s">
        <v>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4.57"/>
    <col collapsed="false" customWidth="true" hidden="false" outlineLevel="0" max="2" min="2" style="0" width="23.57"/>
  </cols>
  <sheetData>
    <row r="2" customFormat="false" ht="15" hidden="false" customHeight="false" outlineLevel="0" collapsed="false">
      <c r="A2" s="0" t="s">
        <v>432</v>
      </c>
      <c r="B2" s="11" t="n">
        <f aca="false">'RROE - Gordon method'!B32</f>
        <v>0</v>
      </c>
    </row>
    <row r="3" customFormat="false" ht="15" hidden="false" customHeight="false" outlineLevel="0" collapsed="false">
      <c r="A3" s="0" t="s">
        <v>433</v>
      </c>
      <c r="B3" s="12" t="n">
        <f aca="false">'COD - Gordon Method'!B9</f>
        <v>0.0726671793166306</v>
      </c>
    </row>
    <row r="5" customFormat="false" ht="15" hidden="false" customHeight="false" outlineLevel="0" collapsed="false">
      <c r="A5" s="0" t="s">
        <v>434</v>
      </c>
      <c r="B5" s="0" t="s">
        <v>435</v>
      </c>
    </row>
    <row r="6" customFormat="false" ht="15" hidden="false" customHeight="false" outlineLevel="0" collapsed="false">
      <c r="B6" s="0" t="s">
        <v>436</v>
      </c>
    </row>
    <row r="7" customFormat="false" ht="15" hidden="false" customHeight="false" outlineLevel="0" collapsed="false">
      <c r="B7" s="0" t="n">
        <v>309</v>
      </c>
    </row>
    <row r="9" customFormat="false" ht="15" hidden="false" customHeight="false" outlineLevel="0" collapsed="false">
      <c r="A9" s="0" t="s">
        <v>437</v>
      </c>
      <c r="B9" s="0" t="n">
        <f aca="false">'RROE - Gordon method'!B2</f>
        <v>207.9</v>
      </c>
    </row>
    <row r="11" customFormat="false" ht="15" hidden="false" customHeight="false" outlineLevel="0" collapsed="false">
      <c r="A11" s="0" t="s">
        <v>438</v>
      </c>
      <c r="B11" s="0" t="n">
        <f aca="false">B9*B7</f>
        <v>64241.1</v>
      </c>
    </row>
    <row r="13" customFormat="false" ht="15" hidden="false" customHeight="false" outlineLevel="0" collapsed="false">
      <c r="A13" s="0" t="s">
        <v>439</v>
      </c>
      <c r="B13" s="0" t="n">
        <f aca="false">'COD - Gordon Method'!B5</f>
        <v>99678.15</v>
      </c>
    </row>
    <row r="15" customFormat="false" ht="15" hidden="false" customHeight="false" outlineLevel="0" collapsed="false">
      <c r="A15" s="0" t="s">
        <v>440</v>
      </c>
      <c r="B15" s="0" t="n">
        <f aca="false">B11+B13</f>
        <v>163919.25</v>
      </c>
    </row>
    <row r="17" customFormat="false" ht="15" hidden="false" customHeight="false" outlineLevel="0" collapsed="false">
      <c r="A17" s="0" t="s">
        <v>441</v>
      </c>
      <c r="B17" s="8" t="n">
        <f aca="false">B11/B15</f>
        <v>0.391906990789672</v>
      </c>
    </row>
    <row r="19" customFormat="false" ht="15" hidden="false" customHeight="false" outlineLevel="0" collapsed="false">
      <c r="A19" s="0" t="s">
        <v>442</v>
      </c>
      <c r="B19" s="8" t="n">
        <f aca="false">B13/B15</f>
        <v>0.608093009210328</v>
      </c>
    </row>
    <row r="21" customFormat="false" ht="15" hidden="false" customHeight="false" outlineLevel="0" collapsed="false">
      <c r="A21" s="0" t="s">
        <v>443</v>
      </c>
      <c r="B21" s="13" t="n">
        <f aca="false">B3*B19*(1-'Marginal Tax Rate - Gordon Met.'!B5)+'WACC - Gordon Method'!B2*'WACC - Gordon Method'!B17</f>
        <v>0.0458392071058323</v>
      </c>
    </row>
    <row r="22" customFormat="false" ht="15" hidden="false" customHeight="false" outlineLevel="0" collapsed="false">
      <c r="A22" s="0" t="s">
        <v>444</v>
      </c>
      <c r="B22" s="13" t="n">
        <f aca="false">B3*B19*(1-'Marginal Tax Rate - Gordon Met.'!B6)+B2*B17</f>
        <v>0.0309318826190335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4" min="4" style="0" width="21.71"/>
    <col collapsed="false" customWidth="true" hidden="false" outlineLevel="0" max="5" min="5" style="0" width="21.85"/>
  </cols>
  <sheetData>
    <row r="1" customFormat="false" ht="15" hidden="false" customHeight="false" outlineLevel="0" collapsed="false">
      <c r="A1" s="7" t="s">
        <v>387</v>
      </c>
      <c r="B1" s="7" t="s">
        <v>445</v>
      </c>
      <c r="D1" s="7" t="s">
        <v>446</v>
      </c>
      <c r="E1" s="7" t="s">
        <v>447</v>
      </c>
    </row>
    <row r="2" customFormat="false" ht="15" hidden="false" customHeight="false" outlineLevel="0" collapsed="false">
      <c r="A2" s="14" t="n">
        <v>43825</v>
      </c>
      <c r="B2" s="0" t="n">
        <v>5.02</v>
      </c>
    </row>
    <row r="3" customFormat="false" ht="15" hidden="false" customHeight="false" outlineLevel="0" collapsed="false">
      <c r="A3" s="14" t="n">
        <v>43826</v>
      </c>
      <c r="B3" s="0" t="n">
        <v>5.02</v>
      </c>
      <c r="D3" s="8" t="n">
        <v>0.0376</v>
      </c>
      <c r="F3" s="11" t="n">
        <v>0.0375</v>
      </c>
    </row>
    <row r="4" customFormat="false" ht="15" hidden="false" customHeight="false" outlineLevel="0" collapsed="false">
      <c r="A4" s="14" t="n">
        <v>43829</v>
      </c>
      <c r="B4" s="0" t="n">
        <v>5.02</v>
      </c>
      <c r="D4" s="0" t="n">
        <f aca="false">AVERAGE(B2:B246)</f>
        <v>3.75787755102041</v>
      </c>
      <c r="E4" s="0" t="str">
        <f aca="false">_xlfn.FORMULATEXT(D4)</f>
        <v>=AVERAGE(B2:B246)</v>
      </c>
      <c r="F4" s="15" t="n">
        <f aca="false">AVERAGE(B2:B246)</f>
        <v>3.75787755102041</v>
      </c>
    </row>
    <row r="5" customFormat="false" ht="15" hidden="false" customHeight="false" outlineLevel="0" collapsed="false">
      <c r="A5" s="14" t="n">
        <v>43830</v>
      </c>
      <c r="B5" s="0" t="n">
        <v>5.05</v>
      </c>
    </row>
    <row r="6" customFormat="false" ht="15" hidden="false" customHeight="false" outlineLevel="0" collapsed="false">
      <c r="A6" s="14" t="n">
        <v>43831</v>
      </c>
      <c r="B6" s="0" t="n">
        <v>5.04</v>
      </c>
    </row>
    <row r="7" customFormat="false" ht="15" hidden="false" customHeight="false" outlineLevel="0" collapsed="false">
      <c r="A7" s="14" t="n">
        <v>43832</v>
      </c>
      <c r="B7" s="0" t="n">
        <v>4.97</v>
      </c>
    </row>
    <row r="8" customFormat="false" ht="15" hidden="false" customHeight="false" outlineLevel="0" collapsed="false">
      <c r="A8" s="14" t="n">
        <v>43833</v>
      </c>
      <c r="B8" s="0" t="n">
        <v>4.99</v>
      </c>
    </row>
    <row r="9" customFormat="false" ht="15" hidden="false" customHeight="false" outlineLevel="0" collapsed="false">
      <c r="A9" s="14" t="n">
        <v>43836</v>
      </c>
      <c r="B9" s="0" t="n">
        <v>4.98</v>
      </c>
    </row>
    <row r="10" customFormat="false" ht="15" hidden="false" customHeight="false" outlineLevel="0" collapsed="false">
      <c r="A10" s="14" t="n">
        <v>43837</v>
      </c>
      <c r="B10" s="0" t="n">
        <v>5.01</v>
      </c>
    </row>
    <row r="11" customFormat="false" ht="15" hidden="false" customHeight="false" outlineLevel="0" collapsed="false">
      <c r="A11" s="14" t="n">
        <v>43838</v>
      </c>
      <c r="B11" s="0" t="n">
        <v>5.02</v>
      </c>
    </row>
    <row r="12" customFormat="false" ht="15" hidden="false" customHeight="false" outlineLevel="0" collapsed="false">
      <c r="A12" s="14" t="n">
        <v>43839</v>
      </c>
      <c r="B12" s="0" t="n">
        <v>5.05</v>
      </c>
    </row>
    <row r="13" customFormat="false" ht="15" hidden="false" customHeight="false" outlineLevel="0" collapsed="false">
      <c r="A13" s="14" t="n">
        <v>43840</v>
      </c>
      <c r="B13" s="0" t="n">
        <v>5.05</v>
      </c>
    </row>
    <row r="14" customFormat="false" ht="15" hidden="false" customHeight="false" outlineLevel="0" collapsed="false">
      <c r="A14" s="14" t="n">
        <v>43843</v>
      </c>
      <c r="B14" s="0" t="n">
        <v>5.05</v>
      </c>
    </row>
    <row r="15" customFormat="false" ht="15" hidden="false" customHeight="false" outlineLevel="0" collapsed="false">
      <c r="A15" s="14" t="n">
        <v>43844</v>
      </c>
      <c r="B15" s="0" t="n">
        <v>5.07</v>
      </c>
    </row>
    <row r="16" customFormat="false" ht="15" hidden="false" customHeight="false" outlineLevel="0" collapsed="false">
      <c r="A16" s="14" t="n">
        <v>43845</v>
      </c>
      <c r="B16" s="0" t="n">
        <v>5.1</v>
      </c>
    </row>
    <row r="17" customFormat="false" ht="15" hidden="false" customHeight="false" outlineLevel="0" collapsed="false">
      <c r="A17" s="14" t="n">
        <v>43846</v>
      </c>
      <c r="B17" s="0" t="n">
        <v>5.12</v>
      </c>
    </row>
    <row r="18" customFormat="false" ht="15" hidden="false" customHeight="false" outlineLevel="0" collapsed="false">
      <c r="A18" s="14" t="n">
        <v>43847</v>
      </c>
      <c r="B18" s="0" t="n">
        <v>5.1</v>
      </c>
    </row>
    <row r="19" customFormat="false" ht="15" hidden="false" customHeight="false" outlineLevel="0" collapsed="false">
      <c r="A19" s="14" t="n">
        <v>43850</v>
      </c>
      <c r="B19" s="0" t="n">
        <v>5.11</v>
      </c>
    </row>
    <row r="20" customFormat="false" ht="15" hidden="false" customHeight="false" outlineLevel="0" collapsed="false">
      <c r="A20" s="14" t="n">
        <v>43851</v>
      </c>
      <c r="B20" s="0" t="n">
        <v>5.1</v>
      </c>
    </row>
    <row r="21" customFormat="false" ht="15" hidden="false" customHeight="false" outlineLevel="0" collapsed="false">
      <c r="A21" s="14" t="n">
        <v>43852</v>
      </c>
      <c r="B21" s="0" t="n">
        <v>5.11</v>
      </c>
    </row>
    <row r="22" customFormat="false" ht="15" hidden="false" customHeight="false" outlineLevel="0" collapsed="false">
      <c r="A22" s="14" t="n">
        <v>43853</v>
      </c>
      <c r="B22" s="0" t="n">
        <v>5.12</v>
      </c>
    </row>
    <row r="23" customFormat="false" ht="15" hidden="false" customHeight="false" outlineLevel="0" collapsed="false">
      <c r="A23" s="14" t="n">
        <v>43854</v>
      </c>
      <c r="B23" s="0" t="n">
        <v>5.12</v>
      </c>
    </row>
    <row r="24" customFormat="false" ht="15" hidden="false" customHeight="false" outlineLevel="0" collapsed="false">
      <c r="A24" s="14" t="n">
        <v>43857</v>
      </c>
      <c r="B24" s="0" t="n">
        <v>5.1</v>
      </c>
    </row>
    <row r="25" customFormat="false" ht="15" hidden="false" customHeight="false" outlineLevel="0" collapsed="false">
      <c r="A25" s="14" t="n">
        <v>43858</v>
      </c>
      <c r="B25" s="0" t="n">
        <v>5.11</v>
      </c>
    </row>
    <row r="26" customFormat="false" ht="15" hidden="false" customHeight="false" outlineLevel="0" collapsed="false">
      <c r="A26" s="14" t="n">
        <v>43859</v>
      </c>
      <c r="B26" s="0" t="n">
        <v>5.1</v>
      </c>
    </row>
    <row r="27" customFormat="false" ht="15" hidden="false" customHeight="false" outlineLevel="0" collapsed="false">
      <c r="A27" s="14" t="n">
        <v>43860</v>
      </c>
      <c r="B27" s="0" t="n">
        <v>5.12</v>
      </c>
    </row>
    <row r="28" customFormat="false" ht="15" hidden="false" customHeight="false" outlineLevel="0" collapsed="false">
      <c r="A28" s="14" t="n">
        <v>43861</v>
      </c>
      <c r="B28" s="0" t="n">
        <v>5.13</v>
      </c>
    </row>
    <row r="29" customFormat="false" ht="15" hidden="false" customHeight="false" outlineLevel="0" collapsed="false">
      <c r="A29" s="14" t="n">
        <v>43864</v>
      </c>
      <c r="B29" s="0" t="n">
        <v>5.11</v>
      </c>
    </row>
    <row r="30" customFormat="false" ht="15" hidden="false" customHeight="false" outlineLevel="0" collapsed="false">
      <c r="A30" s="14" t="n">
        <v>43865</v>
      </c>
      <c r="B30" s="0" t="n">
        <v>5.12</v>
      </c>
    </row>
    <row r="31" customFormat="false" ht="15" hidden="false" customHeight="false" outlineLevel="0" collapsed="false">
      <c r="A31" s="14" t="n">
        <v>43866</v>
      </c>
      <c r="B31" s="0" t="n">
        <v>5.13</v>
      </c>
    </row>
    <row r="32" customFormat="false" ht="15" hidden="false" customHeight="false" outlineLevel="0" collapsed="false">
      <c r="A32" s="14" t="n">
        <v>43867</v>
      </c>
      <c r="B32" s="0" t="n">
        <v>5.15</v>
      </c>
    </row>
    <row r="33" customFormat="false" ht="15" hidden="false" customHeight="false" outlineLevel="0" collapsed="false">
      <c r="A33" s="14" t="n">
        <v>43868</v>
      </c>
      <c r="B33" s="0" t="n">
        <v>5.11</v>
      </c>
    </row>
    <row r="34" customFormat="false" ht="15" hidden="false" customHeight="false" outlineLevel="0" collapsed="false">
      <c r="A34" s="14" t="n">
        <v>43871</v>
      </c>
      <c r="B34" s="0" t="n">
        <v>5.1</v>
      </c>
    </row>
    <row r="35" customFormat="false" ht="15" hidden="false" customHeight="false" outlineLevel="0" collapsed="false">
      <c r="A35" s="14" t="n">
        <v>43872</v>
      </c>
      <c r="B35" s="0" t="n">
        <v>5.09</v>
      </c>
    </row>
    <row r="36" customFormat="false" ht="15" hidden="false" customHeight="false" outlineLevel="0" collapsed="false">
      <c r="A36" s="14" t="n">
        <v>43873</v>
      </c>
      <c r="B36" s="0" t="n">
        <v>5.12</v>
      </c>
    </row>
    <row r="37" customFormat="false" ht="15" hidden="false" customHeight="false" outlineLevel="0" collapsed="false">
      <c r="A37" s="14" t="n">
        <v>43874</v>
      </c>
      <c r="B37" s="0" t="n">
        <v>5.11</v>
      </c>
    </row>
    <row r="38" customFormat="false" ht="15" hidden="false" customHeight="false" outlineLevel="0" collapsed="false">
      <c r="A38" s="14" t="n">
        <v>43875</v>
      </c>
      <c r="B38" s="0" t="n">
        <v>5.11</v>
      </c>
    </row>
    <row r="39" customFormat="false" ht="15" hidden="false" customHeight="false" outlineLevel="0" collapsed="false">
      <c r="A39" s="14" t="n">
        <v>43878</v>
      </c>
      <c r="B39" s="0" t="n">
        <v>5.12</v>
      </c>
    </row>
    <row r="40" customFormat="false" ht="15" hidden="false" customHeight="false" outlineLevel="0" collapsed="false">
      <c r="A40" s="14" t="n">
        <v>43879</v>
      </c>
      <c r="B40" s="0" t="n">
        <v>5.08</v>
      </c>
    </row>
    <row r="41" customFormat="false" ht="15" hidden="false" customHeight="false" outlineLevel="0" collapsed="false">
      <c r="A41" s="14" t="n">
        <v>43881</v>
      </c>
      <c r="B41" s="0" t="n">
        <v>5.07</v>
      </c>
    </row>
    <row r="42" customFormat="false" ht="15" hidden="false" customHeight="false" outlineLevel="0" collapsed="false">
      <c r="A42" s="14" t="n">
        <v>43885</v>
      </c>
      <c r="B42" s="0" t="n">
        <v>5.06</v>
      </c>
    </row>
    <row r="43" customFormat="false" ht="15" hidden="false" customHeight="false" outlineLevel="0" collapsed="false">
      <c r="A43" s="14" t="n">
        <v>43886</v>
      </c>
      <c r="B43" s="0" t="n">
        <v>5.07</v>
      </c>
    </row>
    <row r="44" customFormat="false" ht="15" hidden="false" customHeight="false" outlineLevel="0" collapsed="false">
      <c r="A44" s="14" t="n">
        <v>43887</v>
      </c>
      <c r="B44" s="0" t="n">
        <v>5.09</v>
      </c>
    </row>
    <row r="45" customFormat="false" ht="15" hidden="false" customHeight="false" outlineLevel="0" collapsed="false">
      <c r="A45" s="14" t="n">
        <v>43888</v>
      </c>
      <c r="B45" s="0" t="n">
        <v>5.08</v>
      </c>
    </row>
    <row r="46" customFormat="false" ht="15" hidden="false" customHeight="false" outlineLevel="0" collapsed="false">
      <c r="A46" s="14" t="n">
        <v>43889</v>
      </c>
      <c r="B46" s="0" t="n">
        <v>5.08</v>
      </c>
    </row>
    <row r="47" customFormat="false" ht="15" hidden="false" customHeight="false" outlineLevel="0" collapsed="false">
      <c r="A47" s="14" t="n">
        <v>43892</v>
      </c>
      <c r="B47" s="0" t="n">
        <v>5.08</v>
      </c>
    </row>
    <row r="48" customFormat="false" ht="15" hidden="false" customHeight="false" outlineLevel="0" collapsed="false">
      <c r="A48" s="14" t="n">
        <v>43893</v>
      </c>
      <c r="B48" s="0" t="n">
        <v>5.12</v>
      </c>
    </row>
    <row r="49" customFormat="false" ht="15" hidden="false" customHeight="false" outlineLevel="0" collapsed="false">
      <c r="A49" s="14" t="n">
        <v>43894</v>
      </c>
      <c r="B49" s="0" t="n">
        <v>5.02</v>
      </c>
    </row>
    <row r="50" customFormat="false" ht="15" hidden="false" customHeight="false" outlineLevel="0" collapsed="false">
      <c r="A50" s="14" t="n">
        <v>43895</v>
      </c>
      <c r="B50" s="0" t="n">
        <v>4.92</v>
      </c>
    </row>
    <row r="51" customFormat="false" ht="15" hidden="false" customHeight="false" outlineLevel="0" collapsed="false">
      <c r="A51" s="14" t="n">
        <v>43896</v>
      </c>
      <c r="B51" s="0" t="n">
        <v>4.96</v>
      </c>
    </row>
    <row r="52" customFormat="false" ht="15" hidden="false" customHeight="false" outlineLevel="0" collapsed="false">
      <c r="A52" s="14" t="n">
        <v>43899</v>
      </c>
      <c r="B52" s="0" t="n">
        <v>4.9</v>
      </c>
    </row>
    <row r="53" customFormat="false" ht="15" hidden="false" customHeight="false" outlineLevel="0" collapsed="false">
      <c r="A53" s="14" t="n">
        <v>43901</v>
      </c>
      <c r="B53" s="0" t="n">
        <v>4.85</v>
      </c>
    </row>
    <row r="54" customFormat="false" ht="15" hidden="false" customHeight="false" outlineLevel="0" collapsed="false">
      <c r="A54" s="14" t="n">
        <v>43902</v>
      </c>
      <c r="B54" s="0" t="n">
        <v>4.88</v>
      </c>
    </row>
    <row r="55" customFormat="false" ht="15" hidden="false" customHeight="false" outlineLevel="0" collapsed="false">
      <c r="A55" s="14" t="n">
        <v>43903</v>
      </c>
      <c r="B55" s="0" t="n">
        <v>4.88</v>
      </c>
    </row>
    <row r="56" customFormat="false" ht="15" hidden="false" customHeight="false" outlineLevel="0" collapsed="false">
      <c r="A56" s="14" t="n">
        <v>43906</v>
      </c>
      <c r="B56" s="0" t="n">
        <v>4.73</v>
      </c>
    </row>
    <row r="57" customFormat="false" ht="15" hidden="false" customHeight="false" outlineLevel="0" collapsed="false">
      <c r="A57" s="14" t="n">
        <v>43907</v>
      </c>
      <c r="B57" s="0" t="n">
        <v>4.8</v>
      </c>
    </row>
    <row r="58" customFormat="false" ht="15" hidden="false" customHeight="false" outlineLevel="0" collapsed="false">
      <c r="A58" s="14" t="n">
        <v>43908</v>
      </c>
      <c r="B58" s="0" t="n">
        <v>4.88</v>
      </c>
    </row>
    <row r="59" customFormat="false" ht="15" hidden="false" customHeight="false" outlineLevel="0" collapsed="false">
      <c r="A59" s="14" t="n">
        <v>43909</v>
      </c>
      <c r="B59" s="0" t="n">
        <v>4.88</v>
      </c>
    </row>
    <row r="60" customFormat="false" ht="15" hidden="false" customHeight="false" outlineLevel="0" collapsed="false">
      <c r="A60" s="14" t="n">
        <v>43910</v>
      </c>
      <c r="B60" s="0" t="n">
        <v>4.79</v>
      </c>
    </row>
    <row r="61" customFormat="false" ht="15" hidden="false" customHeight="false" outlineLevel="0" collapsed="false">
      <c r="A61" s="14" t="n">
        <v>43913</v>
      </c>
      <c r="B61" s="0" t="n">
        <v>4.72</v>
      </c>
    </row>
    <row r="62" customFormat="false" ht="15" hidden="false" customHeight="false" outlineLevel="0" collapsed="false">
      <c r="A62" s="14" t="n">
        <v>43914</v>
      </c>
      <c r="B62" s="0" t="n">
        <v>5.05</v>
      </c>
    </row>
    <row r="63" customFormat="false" ht="15" hidden="false" customHeight="false" outlineLevel="0" collapsed="false">
      <c r="A63" s="14" t="n">
        <v>43916</v>
      </c>
      <c r="B63" s="0" t="n">
        <v>5.04</v>
      </c>
    </row>
    <row r="64" customFormat="false" ht="15" hidden="false" customHeight="false" outlineLevel="0" collapsed="false">
      <c r="A64" s="14" t="n">
        <v>43917</v>
      </c>
      <c r="B64" s="0" t="n">
        <v>4.26</v>
      </c>
    </row>
    <row r="65" customFormat="false" ht="15" hidden="false" customHeight="false" outlineLevel="0" collapsed="false">
      <c r="A65" s="14" t="n">
        <v>43920</v>
      </c>
      <c r="B65" s="0" t="n">
        <v>4.3</v>
      </c>
    </row>
    <row r="66" customFormat="false" ht="15" hidden="false" customHeight="false" outlineLevel="0" collapsed="false">
      <c r="A66" s="14" t="n">
        <v>43921</v>
      </c>
      <c r="B66" s="0" t="n">
        <v>4.25</v>
      </c>
    </row>
    <row r="67" customFormat="false" ht="15" hidden="false" customHeight="false" outlineLevel="0" collapsed="false">
      <c r="A67" s="14" t="n">
        <v>43924</v>
      </c>
      <c r="B67" s="0" t="n">
        <v>4.29</v>
      </c>
    </row>
    <row r="68" customFormat="false" ht="15" hidden="false" customHeight="false" outlineLevel="0" collapsed="false">
      <c r="A68" s="14" t="n">
        <v>43928</v>
      </c>
      <c r="B68" s="0" t="n">
        <v>4.1</v>
      </c>
    </row>
    <row r="69" customFormat="false" ht="15" hidden="false" customHeight="false" outlineLevel="0" collapsed="false">
      <c r="A69" s="14" t="n">
        <v>43929</v>
      </c>
      <c r="B69" s="0" t="n">
        <v>4.1</v>
      </c>
    </row>
    <row r="70" customFormat="false" ht="15" hidden="false" customHeight="false" outlineLevel="0" collapsed="false">
      <c r="A70" s="14" t="n">
        <v>43930</v>
      </c>
      <c r="B70" s="0" t="n">
        <v>4.25</v>
      </c>
    </row>
    <row r="71" customFormat="false" ht="15" hidden="false" customHeight="false" outlineLevel="0" collapsed="false">
      <c r="A71" s="14" t="n">
        <v>43934</v>
      </c>
      <c r="B71" s="0" t="n">
        <v>4.19</v>
      </c>
    </row>
    <row r="72" customFormat="false" ht="15" hidden="false" customHeight="false" outlineLevel="0" collapsed="false">
      <c r="A72" s="14" t="n">
        <v>43936</v>
      </c>
      <c r="B72" s="0" t="n">
        <v>4.08</v>
      </c>
    </row>
    <row r="73" customFormat="false" ht="15" hidden="false" customHeight="false" outlineLevel="0" collapsed="false">
      <c r="A73" s="14" t="n">
        <v>43937</v>
      </c>
      <c r="B73" s="0" t="n">
        <v>4.06</v>
      </c>
    </row>
    <row r="74" customFormat="false" ht="15" hidden="false" customHeight="false" outlineLevel="0" collapsed="false">
      <c r="A74" s="14" t="n">
        <v>43938</v>
      </c>
      <c r="B74" s="0" t="n">
        <v>3.9</v>
      </c>
    </row>
    <row r="75" customFormat="false" ht="15" hidden="false" customHeight="false" outlineLevel="0" collapsed="false">
      <c r="A75" s="14" t="n">
        <v>43941</v>
      </c>
      <c r="B75" s="0" t="n">
        <v>3.85</v>
      </c>
    </row>
    <row r="76" customFormat="false" ht="15" hidden="false" customHeight="false" outlineLevel="0" collapsed="false">
      <c r="A76" s="14" t="n">
        <v>43942</v>
      </c>
      <c r="B76" s="0" t="n">
        <v>3.8</v>
      </c>
    </row>
    <row r="77" customFormat="false" ht="15" hidden="false" customHeight="false" outlineLevel="0" collapsed="false">
      <c r="A77" s="14" t="n">
        <v>43943</v>
      </c>
      <c r="B77" s="0" t="n">
        <v>3.65</v>
      </c>
    </row>
    <row r="78" customFormat="false" ht="15" hidden="false" customHeight="false" outlineLevel="0" collapsed="false">
      <c r="A78" s="14" t="n">
        <v>43944</v>
      </c>
      <c r="B78" s="0" t="n">
        <v>3.66</v>
      </c>
    </row>
    <row r="79" customFormat="false" ht="15" hidden="false" customHeight="false" outlineLevel="0" collapsed="false">
      <c r="A79" s="14" t="n">
        <v>43945</v>
      </c>
      <c r="B79" s="0" t="n">
        <v>3.65</v>
      </c>
    </row>
    <row r="80" customFormat="false" ht="15" hidden="false" customHeight="false" outlineLevel="0" collapsed="false">
      <c r="A80" s="14" t="n">
        <v>43948</v>
      </c>
      <c r="B80" s="0" t="n">
        <v>3.62</v>
      </c>
    </row>
    <row r="81" customFormat="false" ht="15" hidden="false" customHeight="false" outlineLevel="0" collapsed="false">
      <c r="A81" s="14" t="n">
        <v>43949</v>
      </c>
      <c r="B81" s="0" t="n">
        <v>3.65</v>
      </c>
    </row>
    <row r="82" customFormat="false" ht="15" hidden="false" customHeight="false" outlineLevel="0" collapsed="false">
      <c r="A82" s="14" t="n">
        <v>43950</v>
      </c>
      <c r="B82" s="0" t="n">
        <v>3.68</v>
      </c>
    </row>
    <row r="83" customFormat="false" ht="15" hidden="false" customHeight="false" outlineLevel="0" collapsed="false">
      <c r="A83" s="14" t="n">
        <v>43951</v>
      </c>
      <c r="B83" s="0" t="n">
        <v>3.64</v>
      </c>
    </row>
    <row r="84" customFormat="false" ht="15" hidden="false" customHeight="false" outlineLevel="0" collapsed="false">
      <c r="A84" s="14" t="n">
        <v>43955</v>
      </c>
      <c r="B84" s="0" t="n">
        <v>3.63</v>
      </c>
    </row>
    <row r="85" customFormat="false" ht="15" hidden="false" customHeight="false" outlineLevel="0" collapsed="false">
      <c r="A85" s="14" t="n">
        <v>43956</v>
      </c>
      <c r="B85" s="0" t="n">
        <v>3.65</v>
      </c>
    </row>
    <row r="86" customFormat="false" ht="15" hidden="false" customHeight="false" outlineLevel="0" collapsed="false">
      <c r="A86" s="14" t="n">
        <v>43957</v>
      </c>
      <c r="B86" s="0" t="n">
        <v>3.55</v>
      </c>
    </row>
    <row r="87" customFormat="false" ht="15" hidden="false" customHeight="false" outlineLevel="0" collapsed="false">
      <c r="A87" s="14" t="n">
        <v>43959</v>
      </c>
      <c r="B87" s="0" t="n">
        <v>3.54</v>
      </c>
    </row>
    <row r="88" customFormat="false" ht="15" hidden="false" customHeight="false" outlineLevel="0" collapsed="false">
      <c r="A88" s="14" t="n">
        <v>43962</v>
      </c>
      <c r="B88" s="0" t="n">
        <v>3.57</v>
      </c>
    </row>
    <row r="89" customFormat="false" ht="15" hidden="false" customHeight="false" outlineLevel="0" collapsed="false">
      <c r="A89" s="14" t="n">
        <v>43963</v>
      </c>
      <c r="B89" s="0" t="n">
        <v>3.5</v>
      </c>
    </row>
    <row r="90" customFormat="false" ht="15" hidden="false" customHeight="false" outlineLevel="0" collapsed="false">
      <c r="A90" s="14" t="n">
        <v>43964</v>
      </c>
      <c r="B90" s="0" t="n">
        <v>3.45</v>
      </c>
    </row>
    <row r="91" customFormat="false" ht="15" hidden="false" customHeight="false" outlineLevel="0" collapsed="false">
      <c r="A91" s="14" t="n">
        <v>43965</v>
      </c>
      <c r="B91" s="0" t="n">
        <v>3.45</v>
      </c>
    </row>
    <row r="92" customFormat="false" ht="15" hidden="false" customHeight="false" outlineLevel="0" collapsed="false">
      <c r="A92" s="14" t="n">
        <v>43966</v>
      </c>
      <c r="B92" s="0" t="n">
        <v>3.41</v>
      </c>
    </row>
    <row r="93" customFormat="false" ht="15" hidden="false" customHeight="false" outlineLevel="0" collapsed="false">
      <c r="A93" s="14" t="n">
        <v>43969</v>
      </c>
      <c r="B93" s="0" t="n">
        <v>3.4</v>
      </c>
    </row>
    <row r="94" customFormat="false" ht="15" hidden="false" customHeight="false" outlineLevel="0" collapsed="false">
      <c r="A94" s="14" t="n">
        <v>43970</v>
      </c>
      <c r="B94" s="0" t="n">
        <v>3.37</v>
      </c>
    </row>
    <row r="95" customFormat="false" ht="15" hidden="false" customHeight="false" outlineLevel="0" collapsed="false">
      <c r="A95" s="14" t="n">
        <v>43971</v>
      </c>
      <c r="B95" s="0" t="n">
        <v>3.25</v>
      </c>
    </row>
    <row r="96" customFormat="false" ht="15" hidden="false" customHeight="false" outlineLevel="0" collapsed="false">
      <c r="A96" s="14" t="n">
        <v>43972</v>
      </c>
      <c r="B96" s="0" t="n">
        <v>3.27</v>
      </c>
    </row>
    <row r="97" customFormat="false" ht="15" hidden="false" customHeight="false" outlineLevel="0" collapsed="false">
      <c r="A97" s="14" t="n">
        <v>43973</v>
      </c>
      <c r="B97" s="0" t="n">
        <v>2.7</v>
      </c>
    </row>
    <row r="98" customFormat="false" ht="15" hidden="false" customHeight="false" outlineLevel="0" collapsed="false">
      <c r="A98" s="14" t="n">
        <v>43977</v>
      </c>
      <c r="B98" s="0" t="n">
        <v>3.05</v>
      </c>
    </row>
    <row r="99" customFormat="false" ht="15" hidden="false" customHeight="false" outlineLevel="0" collapsed="false">
      <c r="A99" s="14" t="n">
        <v>43978</v>
      </c>
      <c r="B99" s="0" t="n">
        <v>3.1</v>
      </c>
    </row>
    <row r="100" customFormat="false" ht="15" hidden="false" customHeight="false" outlineLevel="0" collapsed="false">
      <c r="A100" s="14" t="n">
        <v>43979</v>
      </c>
      <c r="B100" s="0" t="n">
        <v>3.23</v>
      </c>
    </row>
    <row r="101" customFormat="false" ht="15" hidden="false" customHeight="false" outlineLevel="0" collapsed="false">
      <c r="A101" s="14" t="n">
        <v>43980</v>
      </c>
      <c r="B101" s="0" t="n">
        <v>3.27</v>
      </c>
    </row>
    <row r="102" customFormat="false" ht="15" hidden="false" customHeight="false" outlineLevel="0" collapsed="false">
      <c r="A102" s="14" t="n">
        <v>43983</v>
      </c>
      <c r="B102" s="0" t="n">
        <v>3.29</v>
      </c>
    </row>
    <row r="103" customFormat="false" ht="15" hidden="false" customHeight="false" outlineLevel="0" collapsed="false">
      <c r="A103" s="14" t="n">
        <v>43984</v>
      </c>
      <c r="B103" s="0" t="n">
        <v>3.3</v>
      </c>
    </row>
    <row r="104" customFormat="false" ht="15" hidden="false" customHeight="false" outlineLevel="0" collapsed="false">
      <c r="A104" s="14" t="n">
        <v>43985</v>
      </c>
      <c r="B104" s="0" t="n">
        <v>3.35</v>
      </c>
    </row>
    <row r="105" customFormat="false" ht="15" hidden="false" customHeight="false" outlineLevel="0" collapsed="false">
      <c r="A105" s="14" t="n">
        <v>43986</v>
      </c>
      <c r="B105" s="0" t="n">
        <v>3.44</v>
      </c>
    </row>
    <row r="106" customFormat="false" ht="15" hidden="false" customHeight="false" outlineLevel="0" collapsed="false">
      <c r="A106" s="14" t="n">
        <v>43987</v>
      </c>
      <c r="B106" s="0" t="n">
        <v>3.49</v>
      </c>
    </row>
    <row r="107" customFormat="false" ht="15" hidden="false" customHeight="false" outlineLevel="0" collapsed="false">
      <c r="A107" s="14" t="n">
        <v>43990</v>
      </c>
      <c r="B107" s="0" t="n">
        <v>3.46</v>
      </c>
    </row>
    <row r="108" customFormat="false" ht="15" hidden="false" customHeight="false" outlineLevel="0" collapsed="false">
      <c r="A108" s="14" t="n">
        <v>43991</v>
      </c>
      <c r="B108" s="0" t="n">
        <v>3.45</v>
      </c>
    </row>
    <row r="109" customFormat="false" ht="15" hidden="false" customHeight="false" outlineLevel="0" collapsed="false">
      <c r="A109" s="14" t="n">
        <v>43992</v>
      </c>
      <c r="B109" s="0" t="n">
        <v>3.43</v>
      </c>
    </row>
    <row r="110" customFormat="false" ht="15" hidden="false" customHeight="false" outlineLevel="0" collapsed="false">
      <c r="A110" s="14" t="n">
        <v>43993</v>
      </c>
      <c r="B110" s="0" t="n">
        <v>3.37</v>
      </c>
    </row>
    <row r="111" customFormat="false" ht="15" hidden="false" customHeight="false" outlineLevel="0" collapsed="false">
      <c r="A111" s="14" t="n">
        <v>43994</v>
      </c>
      <c r="B111" s="0" t="n">
        <v>3.35</v>
      </c>
    </row>
    <row r="112" customFormat="false" ht="15" hidden="false" customHeight="false" outlineLevel="0" collapsed="false">
      <c r="A112" s="14" t="n">
        <v>43997</v>
      </c>
      <c r="B112" s="0" t="n">
        <v>3.35</v>
      </c>
    </row>
    <row r="113" customFormat="false" ht="15" hidden="false" customHeight="false" outlineLevel="0" collapsed="false">
      <c r="A113" s="14" t="n">
        <v>43998</v>
      </c>
      <c r="B113" s="0" t="n">
        <v>3.35</v>
      </c>
    </row>
    <row r="114" customFormat="false" ht="15" hidden="false" customHeight="false" outlineLevel="0" collapsed="false">
      <c r="A114" s="14" t="n">
        <v>43999</v>
      </c>
      <c r="B114" s="0" t="n">
        <v>3.3</v>
      </c>
    </row>
    <row r="115" customFormat="false" ht="15" hidden="false" customHeight="false" outlineLevel="0" collapsed="false">
      <c r="A115" s="14" t="n">
        <v>44000</v>
      </c>
      <c r="B115" s="0" t="n">
        <v>3.28</v>
      </c>
    </row>
    <row r="116" customFormat="false" ht="15" hidden="false" customHeight="false" outlineLevel="0" collapsed="false">
      <c r="A116" s="14" t="n">
        <v>44001</v>
      </c>
      <c r="B116" s="0" t="n">
        <v>3.28</v>
      </c>
    </row>
    <row r="117" customFormat="false" ht="15" hidden="false" customHeight="false" outlineLevel="0" collapsed="false">
      <c r="A117" s="14" t="n">
        <v>44004</v>
      </c>
      <c r="B117" s="0" t="n">
        <v>3.31</v>
      </c>
    </row>
    <row r="118" customFormat="false" ht="15" hidden="false" customHeight="false" outlineLevel="0" collapsed="false">
      <c r="A118" s="14" t="n">
        <v>44005</v>
      </c>
      <c r="B118" s="0" t="n">
        <v>3.28</v>
      </c>
    </row>
    <row r="119" customFormat="false" ht="15" hidden="false" customHeight="false" outlineLevel="0" collapsed="false">
      <c r="A119" s="14" t="n">
        <v>44006</v>
      </c>
      <c r="B119" s="0" t="n">
        <v>3.21</v>
      </c>
    </row>
    <row r="120" customFormat="false" ht="15" hidden="false" customHeight="false" outlineLevel="0" collapsed="false">
      <c r="A120" s="14" t="n">
        <v>44007</v>
      </c>
      <c r="B120" s="0" t="n">
        <v>3.18</v>
      </c>
    </row>
    <row r="121" customFormat="false" ht="15" hidden="false" customHeight="false" outlineLevel="0" collapsed="false">
      <c r="A121" s="14" t="n">
        <v>44008</v>
      </c>
      <c r="B121" s="0" t="n">
        <v>3.18</v>
      </c>
    </row>
    <row r="122" customFormat="false" ht="15" hidden="false" customHeight="false" outlineLevel="0" collapsed="false">
      <c r="A122" s="14" t="n">
        <v>44011</v>
      </c>
      <c r="B122" s="0" t="n">
        <v>3.17</v>
      </c>
    </row>
    <row r="123" customFormat="false" ht="15" hidden="false" customHeight="false" outlineLevel="0" collapsed="false">
      <c r="A123" s="14" t="n">
        <v>44012</v>
      </c>
      <c r="B123" s="0" t="n">
        <v>3.15</v>
      </c>
    </row>
    <row r="124" customFormat="false" ht="15" hidden="false" customHeight="false" outlineLevel="0" collapsed="false">
      <c r="A124" s="14" t="n">
        <v>44013</v>
      </c>
      <c r="B124" s="0" t="n">
        <v>3.14</v>
      </c>
    </row>
    <row r="125" customFormat="false" ht="15" hidden="false" customHeight="false" outlineLevel="0" collapsed="false">
      <c r="A125" s="14" t="n">
        <v>44014</v>
      </c>
      <c r="B125" s="0" t="n">
        <v>3.15</v>
      </c>
    </row>
    <row r="126" customFormat="false" ht="15" hidden="false" customHeight="false" outlineLevel="0" collapsed="false">
      <c r="A126" s="14" t="n">
        <v>44015</v>
      </c>
      <c r="B126" s="0" t="n">
        <v>3.17</v>
      </c>
    </row>
    <row r="127" customFormat="false" ht="15" hidden="false" customHeight="false" outlineLevel="0" collapsed="false">
      <c r="A127" s="14" t="n">
        <v>44018</v>
      </c>
      <c r="B127" s="0" t="n">
        <v>3.17</v>
      </c>
    </row>
    <row r="128" customFormat="false" ht="15" hidden="false" customHeight="false" outlineLevel="0" collapsed="false">
      <c r="A128" s="14" t="n">
        <v>44019</v>
      </c>
      <c r="B128" s="0" t="n">
        <v>3.2</v>
      </c>
    </row>
    <row r="129" customFormat="false" ht="15" hidden="false" customHeight="false" outlineLevel="0" collapsed="false">
      <c r="A129" s="14" t="n">
        <v>44020</v>
      </c>
      <c r="B129" s="0" t="n">
        <v>3.18</v>
      </c>
    </row>
    <row r="130" customFormat="false" ht="15" hidden="false" customHeight="false" outlineLevel="0" collapsed="false">
      <c r="A130" s="14" t="n">
        <v>44021</v>
      </c>
      <c r="B130" s="0" t="n">
        <v>3.21</v>
      </c>
    </row>
    <row r="131" customFormat="false" ht="15" hidden="false" customHeight="false" outlineLevel="0" collapsed="false">
      <c r="A131" s="14" t="n">
        <v>44022</v>
      </c>
      <c r="B131" s="0" t="n">
        <v>3.19</v>
      </c>
    </row>
    <row r="132" customFormat="false" ht="15" hidden="false" customHeight="false" outlineLevel="0" collapsed="false">
      <c r="A132" s="14" t="n">
        <v>44025</v>
      </c>
      <c r="B132" s="0" t="n">
        <v>3.21</v>
      </c>
    </row>
    <row r="133" customFormat="false" ht="15" hidden="false" customHeight="false" outlineLevel="0" collapsed="false">
      <c r="A133" s="14" t="n">
        <v>44026</v>
      </c>
      <c r="B133" s="0" t="n">
        <v>3.22</v>
      </c>
    </row>
    <row r="134" customFormat="false" ht="15" hidden="false" customHeight="false" outlineLevel="0" collapsed="false">
      <c r="A134" s="14" t="n">
        <v>44027</v>
      </c>
      <c r="B134" s="0" t="n">
        <v>3.23</v>
      </c>
    </row>
    <row r="135" customFormat="false" ht="15" hidden="false" customHeight="false" outlineLevel="0" collapsed="false">
      <c r="A135" s="14" t="n">
        <v>44028</v>
      </c>
      <c r="B135" s="0" t="n">
        <v>3.24</v>
      </c>
    </row>
    <row r="136" customFormat="false" ht="15" hidden="false" customHeight="false" outlineLevel="0" collapsed="false">
      <c r="A136" s="14" t="n">
        <v>44029</v>
      </c>
      <c r="B136" s="0" t="n">
        <v>3.24</v>
      </c>
    </row>
    <row r="137" customFormat="false" ht="15" hidden="false" customHeight="false" outlineLevel="0" collapsed="false">
      <c r="A137" s="14" t="n">
        <v>44032</v>
      </c>
      <c r="B137" s="0" t="n">
        <v>3.27</v>
      </c>
    </row>
    <row r="138" customFormat="false" ht="15" hidden="false" customHeight="false" outlineLevel="0" collapsed="false">
      <c r="A138" s="14" t="n">
        <v>44033</v>
      </c>
      <c r="B138" s="0" t="n">
        <v>3.25</v>
      </c>
    </row>
    <row r="139" customFormat="false" ht="15" hidden="false" customHeight="false" outlineLevel="0" collapsed="false">
      <c r="A139" s="14" t="n">
        <v>44034</v>
      </c>
      <c r="B139" s="0" t="n">
        <v>3.25</v>
      </c>
    </row>
    <row r="140" customFormat="false" ht="15" hidden="false" customHeight="false" outlineLevel="0" collapsed="false">
      <c r="A140" s="14" t="n">
        <v>44035</v>
      </c>
      <c r="B140" s="0" t="n">
        <v>3.28</v>
      </c>
    </row>
    <row r="141" customFormat="false" ht="15" hidden="false" customHeight="false" outlineLevel="0" collapsed="false">
      <c r="A141" s="14" t="n">
        <v>44036</v>
      </c>
      <c r="B141" s="0" t="n">
        <v>3.29</v>
      </c>
    </row>
    <row r="142" customFormat="false" ht="15" hidden="false" customHeight="false" outlineLevel="0" collapsed="false">
      <c r="A142" s="14" t="n">
        <v>44039</v>
      </c>
      <c r="B142" s="0" t="n">
        <v>3.3</v>
      </c>
    </row>
    <row r="143" customFormat="false" ht="15" hidden="false" customHeight="false" outlineLevel="0" collapsed="false">
      <c r="A143" s="14" t="n">
        <v>44040</v>
      </c>
      <c r="B143" s="0" t="n">
        <v>3.32</v>
      </c>
    </row>
    <row r="144" customFormat="false" ht="15" hidden="false" customHeight="false" outlineLevel="0" collapsed="false">
      <c r="A144" s="14" t="n">
        <v>44041</v>
      </c>
      <c r="B144" s="0" t="n">
        <v>3.32</v>
      </c>
    </row>
    <row r="145" customFormat="false" ht="15" hidden="false" customHeight="false" outlineLevel="0" collapsed="false">
      <c r="A145" s="14" t="n">
        <v>44042</v>
      </c>
      <c r="B145" s="0" t="n">
        <v>3.32</v>
      </c>
    </row>
    <row r="146" customFormat="false" ht="15" hidden="false" customHeight="false" outlineLevel="0" collapsed="false">
      <c r="A146" s="14" t="n">
        <v>44043</v>
      </c>
      <c r="B146" s="0" t="n">
        <v>3.31</v>
      </c>
    </row>
    <row r="147" customFormat="false" ht="15" hidden="false" customHeight="false" outlineLevel="0" collapsed="false">
      <c r="A147" s="14" t="n">
        <v>44046</v>
      </c>
      <c r="B147" s="0" t="n">
        <v>3.3</v>
      </c>
    </row>
    <row r="148" customFormat="false" ht="15" hidden="false" customHeight="false" outlineLevel="0" collapsed="false">
      <c r="A148" s="14" t="n">
        <v>44047</v>
      </c>
      <c r="B148" s="0" t="n">
        <v>3.3</v>
      </c>
    </row>
    <row r="149" customFormat="false" ht="15" hidden="false" customHeight="false" outlineLevel="0" collapsed="false">
      <c r="A149" s="14" t="n">
        <v>44048</v>
      </c>
      <c r="B149" s="0" t="n">
        <v>3.3</v>
      </c>
    </row>
    <row r="150" customFormat="false" ht="15" hidden="false" customHeight="false" outlineLevel="0" collapsed="false">
      <c r="A150" s="14" t="n">
        <v>44049</v>
      </c>
      <c r="B150" s="0" t="n">
        <v>3.3</v>
      </c>
    </row>
    <row r="151" customFormat="false" ht="15" hidden="false" customHeight="false" outlineLevel="0" collapsed="false">
      <c r="A151" s="14" t="n">
        <v>44050</v>
      </c>
      <c r="B151" s="0" t="n">
        <v>3.3</v>
      </c>
    </row>
    <row r="152" customFormat="false" ht="15" hidden="false" customHeight="false" outlineLevel="0" collapsed="false">
      <c r="A152" s="14" t="n">
        <v>44053</v>
      </c>
      <c r="B152" s="0" t="n">
        <v>3.32</v>
      </c>
    </row>
    <row r="153" customFormat="false" ht="15" hidden="false" customHeight="false" outlineLevel="0" collapsed="false">
      <c r="A153" s="14" t="n">
        <v>44054</v>
      </c>
      <c r="B153" s="0" t="n">
        <v>3.31</v>
      </c>
    </row>
    <row r="154" customFormat="false" ht="15" hidden="false" customHeight="false" outlineLevel="0" collapsed="false">
      <c r="A154" s="14" t="n">
        <v>44055</v>
      </c>
      <c r="B154" s="0" t="n">
        <v>3.32</v>
      </c>
    </row>
    <row r="155" customFormat="false" ht="15" hidden="false" customHeight="false" outlineLevel="0" collapsed="false">
      <c r="A155" s="14" t="n">
        <v>44056</v>
      </c>
      <c r="B155" s="0" t="n">
        <v>3.29</v>
      </c>
    </row>
    <row r="156" customFormat="false" ht="15" hidden="false" customHeight="false" outlineLevel="0" collapsed="false">
      <c r="A156" s="14" t="n">
        <v>44057</v>
      </c>
      <c r="B156" s="0" t="n">
        <v>3.3</v>
      </c>
    </row>
    <row r="157" customFormat="false" ht="15" hidden="false" customHeight="false" outlineLevel="0" collapsed="false">
      <c r="A157" s="14" t="n">
        <v>44060</v>
      </c>
      <c r="B157" s="0" t="n">
        <v>3.31</v>
      </c>
    </row>
    <row r="158" customFormat="false" ht="15" hidden="false" customHeight="false" outlineLevel="0" collapsed="false">
      <c r="A158" s="14" t="n">
        <v>44061</v>
      </c>
      <c r="B158" s="0" t="n">
        <v>3.29</v>
      </c>
    </row>
    <row r="159" customFormat="false" ht="15" hidden="false" customHeight="false" outlineLevel="0" collapsed="false">
      <c r="A159" s="14" t="n">
        <v>44062</v>
      </c>
      <c r="B159" s="0" t="n">
        <v>3.27</v>
      </c>
    </row>
    <row r="160" customFormat="false" ht="15" hidden="false" customHeight="false" outlineLevel="0" collapsed="false">
      <c r="A160" s="14" t="n">
        <v>44063</v>
      </c>
      <c r="B160" s="0" t="n">
        <v>3.17</v>
      </c>
    </row>
    <row r="161" customFormat="false" ht="15" hidden="false" customHeight="false" outlineLevel="0" collapsed="false">
      <c r="A161" s="14" t="n">
        <v>44064</v>
      </c>
      <c r="B161" s="0" t="n">
        <v>3.19</v>
      </c>
    </row>
    <row r="162" customFormat="false" ht="15" hidden="false" customHeight="false" outlineLevel="0" collapsed="false">
      <c r="A162" s="14" t="n">
        <v>44067</v>
      </c>
      <c r="B162" s="0" t="n">
        <v>3.25</v>
      </c>
    </row>
    <row r="163" customFormat="false" ht="15" hidden="false" customHeight="false" outlineLevel="0" collapsed="false">
      <c r="A163" s="14" t="n">
        <v>44068</v>
      </c>
      <c r="B163" s="0" t="n">
        <v>3.27</v>
      </c>
    </row>
    <row r="164" customFormat="false" ht="15" hidden="false" customHeight="false" outlineLevel="0" collapsed="false">
      <c r="A164" s="14" t="n">
        <v>44069</v>
      </c>
      <c r="B164" s="0" t="n">
        <v>3.28</v>
      </c>
    </row>
    <row r="165" customFormat="false" ht="15" hidden="false" customHeight="false" outlineLevel="0" collapsed="false">
      <c r="A165" s="14" t="n">
        <v>44070</v>
      </c>
      <c r="B165" s="0" t="n">
        <v>3.31</v>
      </c>
    </row>
    <row r="166" customFormat="false" ht="15" hidden="false" customHeight="false" outlineLevel="0" collapsed="false">
      <c r="A166" s="14" t="n">
        <v>44071</v>
      </c>
      <c r="B166" s="0" t="n">
        <v>3.31</v>
      </c>
    </row>
    <row r="167" customFormat="false" ht="15" hidden="false" customHeight="false" outlineLevel="0" collapsed="false">
      <c r="A167" s="14" t="n">
        <v>44074</v>
      </c>
      <c r="B167" s="0" t="n">
        <v>3.29</v>
      </c>
    </row>
    <row r="168" customFormat="false" ht="15" hidden="false" customHeight="false" outlineLevel="0" collapsed="false">
      <c r="A168" s="14" t="n">
        <v>44075</v>
      </c>
      <c r="B168" s="0" t="n">
        <v>3.28</v>
      </c>
    </row>
    <row r="169" customFormat="false" ht="15" hidden="false" customHeight="false" outlineLevel="0" collapsed="false">
      <c r="A169" s="14" t="n">
        <v>44076</v>
      </c>
      <c r="B169" s="0" t="n">
        <v>3.26</v>
      </c>
    </row>
    <row r="170" customFormat="false" ht="15" hidden="false" customHeight="false" outlineLevel="0" collapsed="false">
      <c r="A170" s="14" t="n">
        <v>44077</v>
      </c>
      <c r="B170" s="0" t="n">
        <v>3.26</v>
      </c>
    </row>
    <row r="171" customFormat="false" ht="15" hidden="false" customHeight="false" outlineLevel="0" collapsed="false">
      <c r="A171" s="14" t="n">
        <v>44078</v>
      </c>
      <c r="B171" s="0" t="n">
        <v>3.27</v>
      </c>
    </row>
    <row r="172" customFormat="false" ht="15" hidden="false" customHeight="false" outlineLevel="0" collapsed="false">
      <c r="A172" s="14" t="n">
        <v>44081</v>
      </c>
      <c r="B172" s="0" t="n">
        <v>3.26</v>
      </c>
    </row>
    <row r="173" customFormat="false" ht="15" hidden="false" customHeight="false" outlineLevel="0" collapsed="false">
      <c r="A173" s="14" t="n">
        <v>44082</v>
      </c>
      <c r="B173" s="0" t="n">
        <v>3.27</v>
      </c>
    </row>
    <row r="174" customFormat="false" ht="15" hidden="false" customHeight="false" outlineLevel="0" collapsed="false">
      <c r="A174" s="14" t="n">
        <v>44083</v>
      </c>
      <c r="B174" s="0" t="n">
        <v>3.26</v>
      </c>
    </row>
    <row r="175" customFormat="false" ht="15" hidden="false" customHeight="false" outlineLevel="0" collapsed="false">
      <c r="A175" s="14" t="n">
        <v>44084</v>
      </c>
      <c r="B175" s="0" t="n">
        <v>3.32</v>
      </c>
    </row>
    <row r="176" customFormat="false" ht="15" hidden="false" customHeight="false" outlineLevel="0" collapsed="false">
      <c r="A176" s="14" t="n">
        <v>44085</v>
      </c>
      <c r="B176" s="0" t="n">
        <v>3.34</v>
      </c>
    </row>
    <row r="177" customFormat="false" ht="15" hidden="false" customHeight="false" outlineLevel="0" collapsed="false">
      <c r="A177" s="14" t="n">
        <v>44088</v>
      </c>
      <c r="B177" s="0" t="n">
        <v>3.35</v>
      </c>
    </row>
    <row r="178" customFormat="false" ht="15" hidden="false" customHeight="false" outlineLevel="0" collapsed="false">
      <c r="A178" s="14" t="n">
        <v>44089</v>
      </c>
      <c r="B178" s="0" t="n">
        <v>3.33</v>
      </c>
    </row>
    <row r="179" customFormat="false" ht="15" hidden="false" customHeight="false" outlineLevel="0" collapsed="false">
      <c r="A179" s="14" t="n">
        <v>44090</v>
      </c>
      <c r="B179" s="0" t="n">
        <v>3.35</v>
      </c>
    </row>
    <row r="180" customFormat="false" ht="15" hidden="false" customHeight="false" outlineLevel="0" collapsed="false">
      <c r="A180" s="14" t="n">
        <v>44091</v>
      </c>
      <c r="B180" s="0" t="n">
        <v>3.35</v>
      </c>
    </row>
    <row r="181" customFormat="false" ht="15" hidden="false" customHeight="false" outlineLevel="0" collapsed="false">
      <c r="A181" s="14" t="n">
        <v>44092</v>
      </c>
      <c r="B181" s="0" t="n">
        <v>3.35</v>
      </c>
    </row>
    <row r="182" customFormat="false" ht="15" hidden="false" customHeight="false" outlineLevel="0" collapsed="false">
      <c r="A182" s="14" t="n">
        <v>44095</v>
      </c>
      <c r="B182" s="0" t="n">
        <v>3.37</v>
      </c>
    </row>
    <row r="183" customFormat="false" ht="15" hidden="false" customHeight="false" outlineLevel="0" collapsed="false">
      <c r="A183" s="14" t="n">
        <v>44096</v>
      </c>
      <c r="B183" s="0" t="n">
        <v>3.39</v>
      </c>
    </row>
    <row r="184" customFormat="false" ht="15" hidden="false" customHeight="false" outlineLevel="0" collapsed="false">
      <c r="A184" s="14" t="n">
        <v>44097</v>
      </c>
      <c r="B184" s="0" t="n">
        <v>3.38</v>
      </c>
    </row>
    <row r="185" customFormat="false" ht="15" hidden="false" customHeight="false" outlineLevel="0" collapsed="false">
      <c r="A185" s="14" t="n">
        <v>44098</v>
      </c>
      <c r="B185" s="0" t="n">
        <v>3.39</v>
      </c>
    </row>
    <row r="186" customFormat="false" ht="15" hidden="false" customHeight="false" outlineLevel="0" collapsed="false">
      <c r="A186" s="14" t="n">
        <v>44099</v>
      </c>
      <c r="B186" s="0" t="n">
        <v>3.39</v>
      </c>
    </row>
    <row r="187" customFormat="false" ht="15" hidden="false" customHeight="false" outlineLevel="0" collapsed="false">
      <c r="A187" s="14" t="n">
        <v>44102</v>
      </c>
      <c r="B187" s="0" t="n">
        <v>3.38</v>
      </c>
    </row>
    <row r="188" customFormat="false" ht="15" hidden="false" customHeight="false" outlineLevel="0" collapsed="false">
      <c r="A188" s="14" t="n">
        <v>44103</v>
      </c>
      <c r="B188" s="0" t="n">
        <v>3.37</v>
      </c>
    </row>
    <row r="189" customFormat="false" ht="15" hidden="false" customHeight="false" outlineLevel="0" collapsed="false">
      <c r="A189" s="14" t="n">
        <v>44104</v>
      </c>
      <c r="B189" s="0" t="n">
        <v>3.31</v>
      </c>
    </row>
    <row r="190" customFormat="false" ht="15" hidden="false" customHeight="false" outlineLevel="0" collapsed="false">
      <c r="A190" s="14" t="n">
        <v>44105</v>
      </c>
      <c r="B190" s="0" t="n">
        <v>3.26</v>
      </c>
    </row>
    <row r="191" customFormat="false" ht="15" hidden="false" customHeight="false" outlineLevel="0" collapsed="false">
      <c r="A191" s="14" t="n">
        <v>44109</v>
      </c>
      <c r="B191" s="0" t="n">
        <v>3.32</v>
      </c>
    </row>
    <row r="192" customFormat="false" ht="15" hidden="false" customHeight="false" outlineLevel="0" collapsed="false">
      <c r="A192" s="14" t="n">
        <v>44110</v>
      </c>
      <c r="B192" s="0" t="n">
        <v>3.32</v>
      </c>
    </row>
    <row r="193" customFormat="false" ht="15" hidden="false" customHeight="false" outlineLevel="0" collapsed="false">
      <c r="A193" s="14" t="n">
        <v>44111</v>
      </c>
      <c r="B193" s="0" t="n">
        <v>3.28</v>
      </c>
    </row>
    <row r="194" customFormat="false" ht="15" hidden="false" customHeight="false" outlineLevel="0" collapsed="false">
      <c r="A194" s="14" t="n">
        <v>44112</v>
      </c>
      <c r="B194" s="0" t="n">
        <v>3.28</v>
      </c>
    </row>
    <row r="195" customFormat="false" ht="15" hidden="false" customHeight="false" outlineLevel="0" collapsed="false">
      <c r="A195" s="14" t="n">
        <v>44113</v>
      </c>
      <c r="B195" s="0" t="n">
        <v>3.29</v>
      </c>
    </row>
    <row r="196" customFormat="false" ht="15" hidden="false" customHeight="false" outlineLevel="0" collapsed="false">
      <c r="A196" s="14" t="n">
        <v>44116</v>
      </c>
      <c r="B196" s="0" t="n">
        <v>3.29</v>
      </c>
    </row>
    <row r="197" customFormat="false" ht="15" hidden="false" customHeight="false" outlineLevel="0" collapsed="false">
      <c r="A197" s="14" t="n">
        <v>44117</v>
      </c>
      <c r="B197" s="0" t="n">
        <v>3.29</v>
      </c>
    </row>
    <row r="198" customFormat="false" ht="15" hidden="false" customHeight="false" outlineLevel="0" collapsed="false">
      <c r="A198" s="14" t="n">
        <v>44118</v>
      </c>
      <c r="B198" s="0" t="n">
        <v>3.29</v>
      </c>
    </row>
    <row r="199" customFormat="false" ht="15" hidden="false" customHeight="false" outlineLevel="0" collapsed="false">
      <c r="A199" s="14" t="n">
        <v>44119</v>
      </c>
      <c r="B199" s="0" t="n">
        <v>3.24</v>
      </c>
    </row>
    <row r="200" customFormat="false" ht="15" hidden="false" customHeight="false" outlineLevel="0" collapsed="false">
      <c r="A200" s="14" t="n">
        <v>44120</v>
      </c>
      <c r="B200" s="0" t="n">
        <v>3.24</v>
      </c>
    </row>
    <row r="201" customFormat="false" ht="15" hidden="false" customHeight="false" outlineLevel="0" collapsed="false">
      <c r="A201" s="14" t="n">
        <v>44123</v>
      </c>
      <c r="B201" s="0" t="n">
        <v>3.25</v>
      </c>
    </row>
    <row r="202" customFormat="false" ht="15" hidden="false" customHeight="false" outlineLevel="0" collapsed="false">
      <c r="A202" s="14" t="n">
        <v>44124</v>
      </c>
      <c r="B202" s="0" t="n">
        <v>3.25</v>
      </c>
    </row>
    <row r="203" customFormat="false" ht="15" hidden="false" customHeight="false" outlineLevel="0" collapsed="false">
      <c r="A203" s="14" t="n">
        <v>44125</v>
      </c>
      <c r="B203" s="0" t="n">
        <v>3.19</v>
      </c>
    </row>
    <row r="204" customFormat="false" ht="15" hidden="false" customHeight="false" outlineLevel="0" collapsed="false">
      <c r="A204" s="14" t="n">
        <v>44126</v>
      </c>
      <c r="B204" s="0" t="n">
        <v>3.21</v>
      </c>
    </row>
    <row r="205" customFormat="false" ht="15" hidden="false" customHeight="false" outlineLevel="0" collapsed="false">
      <c r="A205" s="14" t="n">
        <v>44127</v>
      </c>
      <c r="B205" s="0" t="n">
        <v>3.21</v>
      </c>
    </row>
    <row r="206" customFormat="false" ht="15" hidden="false" customHeight="false" outlineLevel="0" collapsed="false">
      <c r="A206" s="14" t="n">
        <v>44130</v>
      </c>
      <c r="B206" s="0" t="n">
        <v>3.24</v>
      </c>
    </row>
    <row r="207" customFormat="false" ht="15" hidden="false" customHeight="false" outlineLevel="0" collapsed="false">
      <c r="A207" s="14" t="n">
        <v>44131</v>
      </c>
      <c r="B207" s="0" t="n">
        <v>3.2</v>
      </c>
    </row>
    <row r="208" customFormat="false" ht="15" hidden="false" customHeight="false" outlineLevel="0" collapsed="false">
      <c r="A208" s="14" t="n">
        <v>44132</v>
      </c>
      <c r="B208" s="0" t="n">
        <v>3.22</v>
      </c>
    </row>
    <row r="209" customFormat="false" ht="15" hidden="false" customHeight="false" outlineLevel="0" collapsed="false">
      <c r="A209" s="14" t="n">
        <v>44133</v>
      </c>
      <c r="B209" s="0" t="n">
        <v>3.23</v>
      </c>
    </row>
    <row r="210" customFormat="false" ht="15" hidden="false" customHeight="false" outlineLevel="0" collapsed="false">
      <c r="A210" s="14" t="n">
        <v>44137</v>
      </c>
      <c r="B210" s="0" t="n">
        <v>3.24</v>
      </c>
    </row>
    <row r="211" customFormat="false" ht="15" hidden="false" customHeight="false" outlineLevel="0" collapsed="false">
      <c r="A211" s="14" t="n">
        <v>44138</v>
      </c>
      <c r="B211" s="0" t="n">
        <v>3.22</v>
      </c>
    </row>
    <row r="212" customFormat="false" ht="15" hidden="false" customHeight="false" outlineLevel="0" collapsed="false">
      <c r="A212" s="14" t="n">
        <v>44139</v>
      </c>
      <c r="B212" s="0" t="n">
        <v>3.23</v>
      </c>
    </row>
    <row r="213" customFormat="false" ht="15" hidden="false" customHeight="false" outlineLevel="0" collapsed="false">
      <c r="A213" s="14" t="n">
        <v>44140</v>
      </c>
      <c r="B213" s="0" t="n">
        <v>3.21</v>
      </c>
    </row>
    <row r="214" customFormat="false" ht="15" hidden="false" customHeight="false" outlineLevel="0" collapsed="false">
      <c r="A214" s="14" t="n">
        <v>44141</v>
      </c>
      <c r="B214" s="0" t="n">
        <v>3.16</v>
      </c>
    </row>
    <row r="215" customFormat="false" ht="15" hidden="false" customHeight="false" outlineLevel="0" collapsed="false">
      <c r="A215" s="14" t="n">
        <v>44144</v>
      </c>
      <c r="B215" s="0" t="n">
        <v>3.15</v>
      </c>
    </row>
    <row r="216" customFormat="false" ht="15" hidden="false" customHeight="false" outlineLevel="0" collapsed="false">
      <c r="A216" s="14" t="n">
        <v>44145</v>
      </c>
      <c r="B216" s="0" t="n">
        <v>3.23</v>
      </c>
    </row>
    <row r="217" customFormat="false" ht="15" hidden="false" customHeight="false" outlineLevel="0" collapsed="false">
      <c r="A217" s="14" t="n">
        <v>44146</v>
      </c>
      <c r="B217" s="0" t="n">
        <v>3.21</v>
      </c>
    </row>
    <row r="218" customFormat="false" ht="15" hidden="false" customHeight="false" outlineLevel="0" collapsed="false">
      <c r="A218" s="14" t="n">
        <v>44147</v>
      </c>
      <c r="B218" s="0" t="n">
        <v>3.14</v>
      </c>
    </row>
    <row r="219" customFormat="false" ht="15" hidden="false" customHeight="false" outlineLevel="0" collapsed="false">
      <c r="A219" s="14" t="n">
        <v>44148</v>
      </c>
      <c r="B219" s="0" t="n">
        <v>3.14</v>
      </c>
    </row>
    <row r="220" customFormat="false" ht="15" hidden="false" customHeight="false" outlineLevel="0" collapsed="false">
      <c r="A220" s="14" t="n">
        <v>44152</v>
      </c>
      <c r="B220" s="0" t="n">
        <v>3.14</v>
      </c>
    </row>
    <row r="221" customFormat="false" ht="15" hidden="false" customHeight="false" outlineLevel="0" collapsed="false">
      <c r="A221" s="14" t="n">
        <v>44153</v>
      </c>
      <c r="B221" s="0" t="n">
        <v>3.09</v>
      </c>
    </row>
    <row r="222" customFormat="false" ht="15" hidden="false" customHeight="false" outlineLevel="0" collapsed="false">
      <c r="A222" s="14" t="n">
        <v>44154</v>
      </c>
      <c r="B222" s="0" t="n">
        <v>2.98</v>
      </c>
    </row>
    <row r="223" customFormat="false" ht="15" hidden="false" customHeight="false" outlineLevel="0" collapsed="false">
      <c r="A223" s="14" t="n">
        <v>44155</v>
      </c>
      <c r="B223" s="0" t="n">
        <v>2.99</v>
      </c>
    </row>
    <row r="224" customFormat="false" ht="15" hidden="false" customHeight="false" outlineLevel="0" collapsed="false">
      <c r="A224" s="14" t="n">
        <v>44158</v>
      </c>
      <c r="B224" s="0" t="n">
        <v>3</v>
      </c>
    </row>
    <row r="225" customFormat="false" ht="15" hidden="false" customHeight="false" outlineLevel="0" collapsed="false">
      <c r="A225" s="14" t="n">
        <v>44159</v>
      </c>
      <c r="B225" s="0" t="n">
        <v>3.04</v>
      </c>
    </row>
    <row r="226" customFormat="false" ht="15" hidden="false" customHeight="false" outlineLevel="0" collapsed="false">
      <c r="A226" s="14" t="n">
        <v>44160</v>
      </c>
      <c r="B226" s="0" t="n">
        <v>2.98</v>
      </c>
    </row>
    <row r="227" customFormat="false" ht="15" hidden="false" customHeight="false" outlineLevel="0" collapsed="false">
      <c r="A227" s="14" t="n">
        <v>44161</v>
      </c>
      <c r="B227" s="0" t="n">
        <v>2.94</v>
      </c>
    </row>
    <row r="228" customFormat="false" ht="15" hidden="false" customHeight="false" outlineLevel="0" collapsed="false">
      <c r="A228" s="14" t="n">
        <v>44162</v>
      </c>
      <c r="B228" s="0" t="n">
        <v>2.93</v>
      </c>
    </row>
    <row r="229" customFormat="false" ht="15" hidden="false" customHeight="false" outlineLevel="0" collapsed="false">
      <c r="A229" s="14" t="n">
        <v>44166</v>
      </c>
      <c r="B229" s="0" t="n">
        <v>2.96</v>
      </c>
    </row>
    <row r="230" customFormat="false" ht="15" hidden="false" customHeight="false" outlineLevel="0" collapsed="false">
      <c r="A230" s="14" t="n">
        <v>44167</v>
      </c>
      <c r="B230" s="0" t="n">
        <v>3.02</v>
      </c>
    </row>
    <row r="231" customFormat="false" ht="15" hidden="false" customHeight="false" outlineLevel="0" collapsed="false">
      <c r="A231" s="14" t="n">
        <v>44168</v>
      </c>
      <c r="B231" s="0" t="n">
        <v>3.05</v>
      </c>
    </row>
    <row r="232" customFormat="false" ht="15" hidden="false" customHeight="false" outlineLevel="0" collapsed="false">
      <c r="A232" s="14" t="n">
        <v>44169</v>
      </c>
      <c r="B232" s="0" t="n">
        <v>3.01</v>
      </c>
    </row>
    <row r="233" customFormat="false" ht="15" hidden="false" customHeight="false" outlineLevel="0" collapsed="false">
      <c r="A233" s="14" t="n">
        <v>44172</v>
      </c>
      <c r="B233" s="0" t="n">
        <v>3.03</v>
      </c>
    </row>
    <row r="234" customFormat="false" ht="15" hidden="false" customHeight="false" outlineLevel="0" collapsed="false">
      <c r="A234" s="14" t="n">
        <v>44173</v>
      </c>
      <c r="B234" s="0" t="n">
        <v>3.03</v>
      </c>
    </row>
    <row r="235" customFormat="false" ht="15" hidden="false" customHeight="false" outlineLevel="0" collapsed="false">
      <c r="A235" s="14" t="n">
        <v>44174</v>
      </c>
      <c r="B235" s="0" t="n">
        <v>3.07</v>
      </c>
    </row>
    <row r="236" customFormat="false" ht="15" hidden="false" customHeight="false" outlineLevel="0" collapsed="false">
      <c r="A236" s="14" t="n">
        <v>44175</v>
      </c>
      <c r="B236" s="0" t="n">
        <v>3.08</v>
      </c>
    </row>
    <row r="237" customFormat="false" ht="15" hidden="false" customHeight="false" outlineLevel="0" collapsed="false">
      <c r="A237" s="14" t="n">
        <v>44176</v>
      </c>
      <c r="B237" s="0" t="n">
        <v>3.11</v>
      </c>
    </row>
    <row r="238" customFormat="false" ht="15" hidden="false" customHeight="false" outlineLevel="0" collapsed="false">
      <c r="A238" s="14" t="n">
        <v>44179</v>
      </c>
      <c r="B238" s="0" t="n">
        <v>3.11</v>
      </c>
    </row>
    <row r="239" customFormat="false" ht="15" hidden="false" customHeight="false" outlineLevel="0" collapsed="false">
      <c r="A239" s="14" t="n">
        <v>44180</v>
      </c>
      <c r="B239" s="0" t="n">
        <v>3.11</v>
      </c>
    </row>
    <row r="240" customFormat="false" ht="15" hidden="false" customHeight="false" outlineLevel="0" collapsed="false">
      <c r="A240" s="14" t="n">
        <v>44181</v>
      </c>
      <c r="B240" s="0" t="n">
        <v>3.12</v>
      </c>
    </row>
    <row r="241" customFormat="false" ht="15" hidden="false" customHeight="false" outlineLevel="0" collapsed="false">
      <c r="A241" s="14" t="n">
        <v>44182</v>
      </c>
      <c r="B241" s="0" t="n">
        <v>3.13</v>
      </c>
    </row>
    <row r="242" customFormat="false" ht="15" hidden="false" customHeight="false" outlineLevel="0" collapsed="false">
      <c r="A242" s="14" t="n">
        <v>44183</v>
      </c>
      <c r="B242" s="0" t="n">
        <v>3.11</v>
      </c>
    </row>
    <row r="243" customFormat="false" ht="15" hidden="false" customHeight="false" outlineLevel="0" collapsed="false">
      <c r="A243" s="14" t="n">
        <v>44186</v>
      </c>
      <c r="B243" s="0" t="n">
        <v>3.13</v>
      </c>
    </row>
    <row r="244" customFormat="false" ht="15" hidden="false" customHeight="false" outlineLevel="0" collapsed="false">
      <c r="A244" s="14" t="n">
        <v>44187</v>
      </c>
      <c r="B244" s="0" t="n">
        <v>3.14</v>
      </c>
    </row>
    <row r="245" customFormat="false" ht="15" hidden="false" customHeight="false" outlineLevel="0" collapsed="false">
      <c r="A245" s="14" t="n">
        <v>44188</v>
      </c>
      <c r="B245" s="0" t="n">
        <v>3.13</v>
      </c>
    </row>
    <row r="246" customFormat="false" ht="15" hidden="false" customHeight="false" outlineLevel="0" collapsed="false">
      <c r="A246" s="14" t="n">
        <v>44189</v>
      </c>
      <c r="B246" s="0" t="n">
        <v>3.13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64815fa0-c070-4707-a82e-2b1f8fbde524">AAAAACMFAABQSwMEFAACAAgAqbOcUTokA0akAAAA9QAAABIAHABDb25maWcvUGFja2FnZS54bWwgohgAKKAUAAAAAAAAAAAAAAAAAAAAAAAAAAAAhY9BDoIwFESvQrqnrWiUkE9ZuJXEhGjcNqVCI3wMFMvdXHgkryBGUXcu581bzNyvN0iGuvIuuu1MgzGZUU48jarJDRYx6e3RD0kiYCvVSRbaG2XsoqHLY1Jae44Yc85RN6dNW7CA8xk7pJtMlbqW5COb/7JvsLMSlSYC9q8xIqDhioaLJeXAJgapwW8fjHOf7Q+EdV/ZvtVCo7/LgE0R2PuCeABQSwMEFAACAAgAqbOcU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KmznFEMJMU9HQIAAHsHAAATABwARm9ybXVsYXMvU2VjdGlvbjEubSCiGAAooBQAAAAAAAAAAAAAAAAAAAAAAAAAAADtlG+r2jAUxt8LfodQGSjUtup0cEdfOL3jXrj+2SobQy8jtkcbliaSpDoRv/tOrU436nY3xl6M9UWbPifNOU9+p9EQGiYFCfJn42W5VC7pmCqISMWa0DkH4lnEJxxMuUTwCmSqQkDlPcydMV1CNRv0pDAgjK5asTErfeO6m83GSaSAbYghJbkTysRdMEFFyCjXrqGGJtJIpV2coSVnETUQ1eeU4xSo6xjAvLt3JwOvVcluVq1m5yX08VMPK8hL2Xn7aaY8HqMVqxdTsUQDk+0KstoPNpyJokIvpEp6kqeJyIK6eljK3u2sXGxYNjEYIAY+m71NTnrzit66oj+/orev6J0r+otv9H2tXGKi0GUhN1Jt1v4qu5WSC2bqXGr9n9zvketOuoPRZPQ2IMPgY8TWLAIRFUPs6bXTl2GaILzqa4YbdSZ5ezM7hfQsMDL8pIdBlkTPzimcixROqNdWzZ72gbOEGVC+ZaOF3Iz2mza5FaGMmFj6jWYbX9+k0kBgthz889AZYtc81r7yHCuJfYLO7oBGoPSZ6TFy1Ku5KZtMj3qX8yDEk0Bp36j0cslfaJGC/FnDYOfAiU7Wtwdq/eM+6FNEpMkc1NPJ3YuIUdKqD5BBTF5JEZEPDDimZhr/FIZuDu3/R1k+NelP6HYu6Hbantf45/COcS/gO7SZPlqBKJDv2DIukB/kpkDNSybPMDQGtCkMnqxOVuMPu+cLUEsBAi0AFAACAAgAqbOcUTokA0akAAAA9QAAABIAAAAAAAAAAAAAAAAAAAAAAENvbmZpZy9QYWNrYWdlLnhtbFBLAQItABQAAgAIAKmznFEPyumrpAAAAOkAAAATAAAAAAAAAAAAAAAAAPAAAABbQ29udGVudF9UeXBlc10ueG1sUEsBAi0AFAACAAgAqbOcUQwkxT0dAgAAewcAABMAAAAAAAAAAAAAAAAA4QEAAEZvcm11bGFzL1NlY3Rpb24xLm1QSwUGAAAAAAMAAwDCAAAASwQ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SC0AAAAAAAAmL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SXRlbT48SXRlbUxvY2F0aW9uPjxJdGVtVHlwZT5Gb3JtdWxhPC9JdGVtVHlwZT48SXRlbVBhdGg+U2VjdGlvbjEvVGFibGUlMjAw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lJlY292ZXJ5VGFyZ2V0U2hlZXQiIFZhbHVlPSJzU2hlZXQxIiAvPjxFbnRyeSBUeXBlPSJSZWNvdmVyeVRhcmdldENvbHVtbiIgVmFsdWU9ImwxIiAvPjxFbnRyeSBUeXBlPSJSZWNvdmVyeVRhcmdldFJvdyIgVmFsdWU9ImwxIiAvPjxFbnRyeSBUeXBlPSJGaWxsVGFyZ2V0IiBWYWx1ZT0ic1RhYmxlXzAiIC8+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XSIgLz48RW50cnkgVHlwZT0iRmlsbENvbHVtblR5cGVzIiBWYWx1ZT0ic0JnWUdCZ1lHQmc9PSIgLz48RW50cnkgVHlwZT0iRmlsbExhc3RVcGRhdGVkIiBWYWx1ZT0iZDIwMjAtMTItMjhUMjE6Mjc6MzguMDg1MzUyM1oiIC8+PEVudHJ5IFR5cGU9IkZpbGxFcnJvckNvdW50IiBWYWx1ZT0ibDAiIC8+PEVudHJ5IFR5cGU9IkZpbGxFcnJvckNvZGUiIFZhbHVlPSJzVW5rbm93biIgLz48RW50cnkgVHlwZT0iRmlsbENvdW50IiBWYWx1ZT0ibDU0IiAvPjxFbnRyeSBUeXBlPSJBZGRlZFRvRGF0YU1vZGVsIiBWYWx1ZT0ibDAiIC8+PEVudHJ5IFR5cGU9IlF1ZXJ5SUQiIFZhbHVlPSJzNjQyNzNkYmMtMTlmOC00MWMxLWFmM2YtODczZDRjNWY2N2RlIiAvPjxFbnRyeSBUeXBlPSJSZWxhdGlvbnNoaXBJbmZvQ29udGFpbmVyIiBWYWx1ZT0ic3smcXVvdDtjb2x1bW5Db3VudCZxdW90Ozo3LCZxdW90O2tleUNvbHVtbk5hbWVzJnF1b3Q7OltdLCZxdW90O3F1ZXJ5UmVsYXRpb25zaGlwcyZxdW90OzpbXSwmcXVvdDtjb2x1bW5JZGVudGl0aWVzJnF1b3Q7OlsmcXVvdDtTZWN0aW9uMS9UYWJsZSAwL0F1dG9SZW1vdmVkQ29sdW1uczEue0NvbHVtbjEsMH0mcXVvdDssJnF1b3Q7U2VjdGlvbjEvVGFibGUgMC9BdXRvUmVtb3ZlZENvbHVtbnMxLntDb2x1bW4yLDF9JnF1b3Q7LCZxdW90O1NlY3Rpb24xL1RhYmxlIDAvQXV0b1JlbW92ZWRDb2x1bW5zMS57Q29sdW1uMywyfSZxdW90OywmcXVvdDtTZWN0aW9uMS9UYWJsZSAwL0F1dG9SZW1vdmVkQ29sdW1uczEue0NvbHVtbjQsM30mcXVvdDssJnF1b3Q7U2VjdGlvbjEvVGFibGUgMC9BdXRvUmVtb3ZlZENvbHVtbnMxLntDb2x1bW41LDR9JnF1b3Q7LCZxdW90O1NlY3Rpb24xL1RhYmxlIDAvQXV0b1JlbW92ZWRDb2x1bW5zMS57Q29sdW1uNiw1fSZxdW90OywmcXVvdDtTZWN0aW9uMS9UYWJsZSAwL0F1dG9SZW1vdmVkQ29sdW1uczEue0NvbHVtbjcsNn0mcXVvdDtdLCZxdW90O0NvbHVtbkNvdW50JnF1b3Q7OjcsJnF1b3Q7S2V5Q29sdW1uTmFtZXMmcXVvdDs6W10sJnF1b3Q7Q29sdW1uSWRlbnRpdGllcyZxdW90OzpbJnF1b3Q7U2VjdGlvbjEvVGFibGUgMC9BdXRvUmVtb3ZlZENvbHVtbnMxLntDb2x1bW4xLDB9JnF1b3Q7LCZxdW90O1NlY3Rpb24xL1RhYmxlIDAvQXV0b1JlbW92ZWRDb2x1bW5zMS57Q29sdW1uMiwxfSZxdW90OywmcXVvdDtTZWN0aW9uMS9UYWJsZSAwL0F1dG9SZW1vdmVkQ29sdW1uczEue0NvbHVtbjMsMn0mcXVvdDssJnF1b3Q7U2VjdGlvbjEvVGFibGUgMC9BdXRvUmVtb3ZlZENvbHVtbnMxLntDb2x1bW40LDN9JnF1b3Q7LCZxdW90O1NlY3Rpb24xL1RhYmxlIDAvQXV0b1JlbW92ZWRDb2x1bW5zMS57Q29sdW1uNSw0fSZxdW90OywmcXVvdDtTZWN0aW9uMS9UYWJsZSAwL0F1dG9SZW1vdmVkQ29sdW1uczEue0NvbHVtbjYsNX0mcXVvdDssJnF1b3Q7U2VjdGlvbjEvVGFibGUgMC9BdXRvUmVtb3ZlZENvbHVtbnMxLntDb2x1bW43LDZ9JnF1b3Q7XSwmcXVvdDtSZWxhdGlvbnNoaXBJbmZvJnF1b3Q7OltdfSIgLz48L1N0YWJsZUVudHJpZXM+PC9JdGVtPjxJdGVtPjxJdGVtTG9jYXRpb24+PEl0ZW1UeXBlPkZvcm11bGE8L0l0ZW1UeXBlPjxJdGVtUGF0aD5TZWN0aW9uMS9UYWJsZSUyMDAvU291cmNlPC9JdGVtUGF0aD48L0l0ZW1Mb2NhdGlvbj48U3RhYmxlRW50cmllcyAvPjwvSXRlbT48SXRlbT48SXRlbUxvY2F0aW9uPjxJdGVtVHlwZT5Gb3JtdWxhPC9JdGVtVHlwZT48SXRlbVBhdGg+U2VjdGlvbjEvVGFibGUlMjAwL0RhdGEwPC9JdGVtUGF0aD48L0l0ZW1Mb2NhdGlvbj48U3RhYmxlRW50cmllcyAvPjwvSXRlbT48SXRlbT48SXRlbUxvY2F0aW9uPjxJdGVtVHlwZT5Gb3JtdWxhPC9JdGVtVHlwZT48SXRlbVBhdGg+U2VjdGlvbjEvVGFibGUlMjAwL0NoYW5nZWQlMjBUeXBlPC9JdGVtUGF0aD48L0l0ZW1Mb2NhdGlvbj48U3RhYmxlRW50cmllcyAvPjwvSXRlbT48SXRlbT48SXRlbUxvY2F0aW9uPjxJdGVtVHlwZT5Gb3JtdWxhPC9JdGVtVHlwZT48SXRlbVBhdGg+U2VjdGlvbjEvVGFibGUlMjAwJTIwKDIp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lJlY292ZXJ5VGFyZ2V0U2hlZXQiIFZhbHVlPSJzU2hlZXQyIiAvPjxFbnRyeSBUeXBlPSJSZWNvdmVyeVRhcmdldENvbHVtbiIgVmFsdWU9ImwxIiAvPjxFbnRyeSBUeXBlPSJSZWNvdmVyeVRhcmdldFJvdyIgVmFsdWU9ImwxIiAvPjxFbnRyeSBUeXBlPSJGaWxsVGFyZ2V0IiBWYWx1ZT0ic1RhYmxlXzBfXzIiIC8+PEVudHJ5IFR5cGU9IkZpbGxlZENvbXBsZXRlUmVzdWx0VG9Xb3Jrc2hlZXQiIFZhbHVlPSJsMSIgLz48RW50cnkgVHlwZT0iRmlsbENvdW50IiBWYWx1ZT0ibDAiIC8+PEVudHJ5IFR5cGU9IkZpbGxFcnJvckNvZGUiIFZhbHVlPSJzVW5rbm93biIgLz48RW50cnkgVHlwZT0iRmlsbEVycm9yQ291bnQiIFZhbHVlPSJsMCIgLz48RW50cnkgVHlwZT0iRmlsbExhc3RVcGRhdGVkIiBWYWx1ZT0iZDIwMjAtMTItMjhUMjE6Mjc6MzAuODA3MzY0OVoiIC8+PEVudHJ5IFR5cGU9IkZpbGxDb2x1bW5UeXBlcyIgVmFsdWU9InNCZ1lHQmdZR0JnPT0iIC8+PEVudHJ5IFR5cGU9IkZpbGxDb2x1bW5OYW1lcyIgVmFsdWU9InNbJnF1b3Q7Q29sdW1uMSZxdW90OywmcXVvdDtDb2x1bW4yJnF1b3Q7LCZxdW90O0NvbHVtbjMmcXVvdDssJnF1b3Q7Q29sdW1uNCZxdW90OywmcXVvdDtDb2x1bW41JnF1b3Q7LCZxdW90O0NvbHVtbjYmcXVvdDssJnF1b3Q7Q29sdW1uNyZxdW90O10iIC8+PEVudHJ5IFR5cGU9IkZpbGxTdGF0dXMiIFZhbHVlPSJzV2FpdGluZ0ZvckV4Y2VsUmVmcmVzaCIgLz48RW50cnkgVHlwZT0iUmVsYXRpb25zaGlwSW5mb0NvbnRhaW5lciIgVmFsdWU9InN7JnF1b3Q7Y29sdW1uQ291bnQmcXVvdDs6NywmcXVvdDtrZXlDb2x1bW5OYW1lcyZxdW90OzpbXSwmcXVvdDtxdWVyeVJlbGF0aW9uc2hpcHMmcXVvdDs6W10sJnF1b3Q7Y29sdW1uSWRlbnRpdGllcyZxdW90OzpbJnF1b3Q7U2VjdGlvbjEvVGFibGUgMCAoMikvQXV0b1JlbW92ZWRDb2x1bW5zMS57Q29sdW1uMSwwfSZxdW90OywmcXVvdDtTZWN0aW9uMS9UYWJsZSAwICgyKS9BdXRvUmVtb3ZlZENvbHVtbnMxLntDb2x1bW4yLDF9JnF1b3Q7LCZxdW90O1NlY3Rpb24xL1RhYmxlIDAgKDIpL0F1dG9SZW1vdmVkQ29sdW1uczEue0NvbHVtbjMsMn0mcXVvdDssJnF1b3Q7U2VjdGlvbjEvVGFibGUgMCAoMikvQXV0b1JlbW92ZWRDb2x1bW5zMS57Q29sdW1uNCwzfSZxdW90OywmcXVvdDtTZWN0aW9uMS9UYWJsZSAwICgyKS9BdXRvUmVtb3ZlZENvbHVtbnMxLntDb2x1bW41LDR9JnF1b3Q7LCZxdW90O1NlY3Rpb24xL1RhYmxlIDAgKDIpL0F1dG9SZW1vdmVkQ29sdW1uczEue0NvbHVtbjYsNX0mcXVvdDssJnF1b3Q7U2VjdGlvbjEvVGFibGUgMCAoMikvQXV0b1JlbW92ZWRDb2x1bW5zMS57Q29sdW1uNyw2fSZxdW90O10sJnF1b3Q7Q29sdW1uQ291bnQmcXVvdDs6NywmcXVvdDtLZXlDb2x1bW5OYW1lcyZxdW90OzpbXSwmcXVvdDtDb2x1bW5JZGVudGl0aWVzJnF1b3Q7OlsmcXVvdDtTZWN0aW9uMS9UYWJsZSAwICgyKS9BdXRvUmVtb3ZlZENvbHVtbnMxLntDb2x1bW4xLDB9JnF1b3Q7LCZxdW90O1NlY3Rpb24xL1RhYmxlIDAgKDIpL0F1dG9SZW1vdmVkQ29sdW1uczEue0NvbHVtbjIsMX0mcXVvdDssJnF1b3Q7U2VjdGlvbjEvVGFibGUgMCAoMikvQXV0b1JlbW92ZWRDb2x1bW5zMS57Q29sdW1uMywyfSZxdW90OywmcXVvdDtTZWN0aW9uMS9UYWJsZSAwICgyKS9BdXRvUmVtb3ZlZENvbHVtbnMxLntDb2x1bW40LDN9JnF1b3Q7LCZxdW90O1NlY3Rpb24xL1RhYmxlIDAgKDIpL0F1dG9SZW1vdmVkQ29sdW1uczEue0NvbHVtbjUsNH0mcXVvdDssJnF1b3Q7U2VjdGlvbjEvVGFibGUgMCAoMikvQXV0b1JlbW92ZWRDb2x1bW5zMS57Q29sdW1uNiw1fSZxdW90OywmcXVvdDtTZWN0aW9uMS9UYWJsZSAwICgyKS9BdXRvUmVtb3ZlZENvbHVtbnMxLntDb2x1bW43LDZ9JnF1b3Q7XSwmcXVvdDtSZWxhdGlvbnNoaXBJbmZvJnF1b3Q7OltdfSIgLz48RW50cnkgVHlwZT0iUXVlcnlJRCIgVmFsdWU9InNhNmJiOTVmZS0zZjc3LTQzNjYtOTZjMS0zNDdlM2M4NTYwYWUiIC8+PEVudHJ5IFR5cGU9IkFkZGVkVG9EYXRhTW9kZWwiIFZhbHVlPSJsMCIgLz48L1N0YWJsZUVudHJpZXM+PC9JdGVtPjxJdGVtPjxJdGVtTG9jYXRpb24+PEl0ZW1UeXBlPkZvcm11bGE8L0l0ZW1UeXBlPjxJdGVtUGF0aD5TZWN0aW9uMS9UYWJsZSUyMDAlMjAoMikvU291cmNlPC9JdGVtUGF0aD48L0l0ZW1Mb2NhdGlvbj48U3RhYmxlRW50cmllcyAvPjwvSXRlbT48SXRlbT48SXRlbUxvY2F0aW9uPjxJdGVtVHlwZT5Gb3JtdWxhPC9JdGVtVHlwZT48SXRlbVBhdGg+U2VjdGlvbjEvVGFibGUlMjAwJTIwKDIpL0RhdGEwPC9JdGVtUGF0aD48L0l0ZW1Mb2NhdGlvbj48U3RhYmxlRW50cmllcyAvPjwvSXRlbT48SXRlbT48SXRlbUxvY2F0aW9uPjxJdGVtVHlwZT5Gb3JtdWxhPC9JdGVtVHlwZT48SXRlbVBhdGg+U2VjdGlvbjEvVGFibGUlMjAwJTIwKDIpL0NoYW5nZWQlMjBUeXBlPC9JdGVtUGF0aD48L0l0ZW1Mb2NhdGlvbj48U3RhYmxlRW50cmllcyAvPjwvSXRlbT48SXRlbT48SXRlbUxvY2F0aW9uPjxJdGVtVHlwZT5Gb3JtdWxhPC9JdGVtVHlwZT48SXRlbVBhdGg+U2VjdGlvbjEvVEFUQU1PVE9SUyUyME5TX2RpdmlkZW5k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lJlY292ZXJ5VGFyZ2V0U2hlZXQiIFZhbHVlPSJzRGl2aWRlbmQgU2hlZXQiIC8+PEVudHJ5IFR5cGU9IlJlY292ZXJ5VGFyZ2V0Q29sdW1uIiBWYWx1ZT0ibDEiIC8+PEVudHJ5IFR5cGU9IlJlY292ZXJ5VGFyZ2V0Um93IiBWYWx1ZT0ibDEiIC8+PEVudHJ5IFR5cGU9IkZpbGxUYXJnZXQiIFZhbHVlPSJzVEFUQU1PVE9SU19OU19kaXZpZGVuZCIgLz48RW50cnkgVHlwZT0iRmlsbGVkQ29tcGxldGVSZXN1bHRUb1dvcmtzaGVldCIgVmFsdWU9ImwxIiAvPjxFbnRyeSBUeXBlPSJGaWxsU3RhdHVzIiBWYWx1ZT0ic0NvbXBsZXRlIiAvPjxFbnRyeSBUeXBlPSJGaWxsQ29sdW1uTmFtZXMiIFZhbHVlPSJzWyZxdW90O0RhdGUmcXVvdDssJnF1b3Q7RGl2aWRlbmRzJnF1b3Q7XSIgLz48RW50cnkgVHlwZT0iRmlsbENvbHVtblR5cGVzIiBWYWx1ZT0ic0NRVT0iIC8+PEVudHJ5IFR5cGU9IkZpbGxMYXN0VXBkYXRlZCIgVmFsdWU9ImQyMDIwLTEyLTI4VDIxOjI3OjM0Ljk4OTEzMTFaIiAvPjxFbnRyeSBUeXBlPSJGaWxsRXJyb3JDb3VudCIgVmFsdWU9ImwwIiAvPjxFbnRyeSBUeXBlPSJGaWxsRXJyb3JDb2RlIiBWYWx1ZT0ic1Vua25vd24iIC8+PEVudHJ5IFR5cGU9IkZpbGxDb3VudCIgVmFsdWU9ImwyMSIgLz48RW50cnkgVHlwZT0iQWRkZWRUb0RhdGFNb2RlbCIgVmFsdWU9ImwwIiAvPjxFbnRyeSBUeXBlPSJRdWVyeUlEIiBWYWx1ZT0iczJkZGU4MGY4LTI2ZTgtNDZjZC05YWQ5LTgzZjRiOGEyZDY4MyIgLz48RW50cnkgVHlwZT0iUmVsYXRpb25zaGlwSW5mb0NvbnRhaW5lciIgVmFsdWU9InN7JnF1b3Q7Y29sdW1uQ291bnQmcXVvdDs6MiwmcXVvdDtrZXlDb2x1bW5OYW1lcyZxdW90OzpbXSwmcXVvdDtxdWVyeVJlbGF0aW9uc2hpcHMmcXVvdDs6W10sJnF1b3Q7Y29sdW1uSWRlbnRpdGllcyZxdW90OzpbJnF1b3Q7U2VjdGlvbjEvVEFUQU1PVE9SUyBOU19kaXZpZGVuZC9BdXRvUmVtb3ZlZENvbHVtbnMxLntEYXRlLDB9JnF1b3Q7LCZxdW90O1NlY3Rpb24xL1RBVEFNT1RPUlMgTlNfZGl2aWRlbmQvQXV0b1JlbW92ZWRDb2x1bW5zMS57RGl2aWRlbmRzLDF9JnF1b3Q7XSwmcXVvdDtDb2x1bW5Db3VudCZxdW90OzoyLCZxdW90O0tleUNvbHVtbk5hbWVzJnF1b3Q7OltdLCZxdW90O0NvbHVtbklkZW50aXRpZXMmcXVvdDs6WyZxdW90O1NlY3Rpb24xL1RBVEFNT1RPUlMgTlNfZGl2aWRlbmQvQXV0b1JlbW92ZWRDb2x1bW5zMS57RGF0ZSwwfSZxdW90OywmcXVvdDtTZWN0aW9uMS9UQVRBTU9UT1JTIE5TX2RpdmlkZW5kL0F1dG9SZW1vdmVkQ29sdW1uczEue0RpdmlkZW5kcywxfSZxdW90O10sJnF1b3Q7UmVsYXRpb25zaGlwSW5mbyZxdW90OzpbXX0iIC8+PC9TdGFibGVFbnRyaWVzPjwvSXRlbT48SXRlbT48SXRlbUxvY2F0aW9uPjxJdGVtVHlwZT5Gb3JtdWxhPC9JdGVtVHlwZT48SXRlbVBhdGg+U2VjdGlvbjEvVEFUQU1PVE9SUyUyME5TX2RpdmlkZW5kL1NvdXJjZTwvSXRlbVBhdGg+PC9JdGVtTG9jYXRpb24+PFN0YWJsZUVudHJpZXMgLz48L0l0ZW0+PEl0ZW0+PEl0ZW1Mb2NhdGlvbj48SXRlbVR5cGU+Rm9ybXVsYTwvSXRlbVR5cGU+PEl0ZW1QYXRoPlNlY3Rpb24xL1RBVEFNT1RPUlMlMjBOU19kaXZpZGVuZC9Qcm9tb3RlZCUyMEhlYWRlcnM8L0l0ZW1QYXRoPjwvSXRlbUxvY2F0aW9uPjxTdGFibGVFbnRyaWVzIC8+PC9JdGVtPjxJdGVtPjxJdGVtTG9jYXRpb24+PEl0ZW1UeXBlPkZvcm11bGE8L0l0ZW1UeXBlPjxJdGVtUGF0aD5TZWN0aW9uMS9UQVRBTU9UT1JTJTIwTlNfZGl2aWRlbmQvQ2hhbmdlZCUyMFR5cGU8L0l0ZW1QYXRoPjwvSXRlbUxvY2F0aW9uPjxTdGFibGVFbnRyaWVzIC8+PC9JdGVtPjxJdGVtPjxJdGVtTG9jYXRpb24+PEl0ZW1UeXBlPkZvcm11bGE8L0l0ZW1UeXBlPjxJdGVtUGF0aD5TZWN0aW9uMS9JbmRpYSUyMDMtTW9udGglMjBCb25kJTIwWWllbGQlMjBIaXN0b3JpY2FsJTIwRGF0Y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Jpc2sgRnJlZSBSZXR1cm4iIC8+PEVudHJ5IFR5cGU9IlJlY292ZXJ5VGFyZ2V0Q29sdW1uIiBWYWx1ZT0ibDEiIC8+PEVudHJ5IFR5cGU9IlJlY292ZXJ5VGFyZ2V0Um93IiBWYWx1ZT0ibDEiIC8+PEVudHJ5IFR5cGU9IkZpbGxlZENvbXBsZXRlUmVzdWx0VG9Xb3Jrc2hlZXQiIFZhbHVlPSJsMSIgLz48RW50cnkgVHlwZT0iQWRkZWRUb0RhdGFNb2RlbCIgVmFsdWU9ImwwIiAvPjxFbnRyeSBUeXBlPSJGaWxsQ291bnQiIFZhbHVlPSJsMjAiIC8+PEVudHJ5IFR5cGU9IkZpbGxFcnJvckNvZGUiIFZhbHVlPSJzVW5rbm93biIgLz48RW50cnkgVHlwZT0iRmlsbEVycm9yQ291bnQiIFZhbHVlPSJsMCIgLz48RW50cnkgVHlwZT0iRmlsbExhc3RVcGRhdGVkIiBWYWx1ZT0iZDIwMjAtMTItMjZUMTU6MTA6NTMuNzQ0MTY4N1oiIC8+PEVudHJ5IFR5cGU9IkZpbGxDb2x1bW5UeXBlcyIgVmFsdWU9InNDUVVGQlFVRSIgLz48RW50cnkgVHlwZT0iRmlsbENvbHVtbk5hbWVzIiBWYWx1ZT0ic1smcXVvdDtEYXRlJnF1b3Q7LCZxdW90O1ByaWNlJnF1b3Q7LCZxdW90O09wZW4mcXVvdDssJnF1b3Q7SGlnaCZxdW90OywmcXVvdDtMb3cmcXVvdDssJnF1b3Q7Q2hhbmdlIC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mRpYSAzLU1vbnRoIEJvbmQgWWllbGQgSGlzdG9yaWNhbCBEYXRhL0F1dG9SZW1vdmVkQ29sdW1uczEue0RhdGUsMH0mcXVvdDssJnF1b3Q7U2VjdGlvbjEvSW5kaWEgMy1Nb250aCBCb25kIFlpZWxkIEhpc3RvcmljYWwgRGF0YS9BdXRvUmVtb3ZlZENvbHVtbnMxLntQcmljZSwxfSZxdW90OywmcXVvdDtTZWN0aW9uMS9JbmRpYSAzLU1vbnRoIEJvbmQgWWllbGQgSGlzdG9yaWNhbCBEYXRhL0F1dG9SZW1vdmVkQ29sdW1uczEue09wZW4sMn0mcXVvdDssJnF1b3Q7U2VjdGlvbjEvSW5kaWEgMy1Nb250aCBCb25kIFlpZWxkIEhpc3RvcmljYWwgRGF0YS9BdXRvUmVtb3ZlZENvbHVtbnMxLntIaWdoLDN9JnF1b3Q7LCZxdW90O1NlY3Rpb24xL0luZGlhIDMtTW9udGggQm9uZCBZaWVsZCBIaXN0b3JpY2FsIERhdGEvQXV0b1JlbW92ZWRDb2x1bW5zMS57TG93LDR9JnF1b3Q7LCZxdW90O1NlY3Rpb24xL0luZGlhIDMtTW9udGggQm9uZCBZaWVsZCBIaXN0b3JpY2FsIERhdGEvQXV0b1JlbW92ZWRDb2x1bW5zMS57Q2hhbmdlICUsNX0mcXVvdDtdLCZxdW90O0NvbHVtbkNvdW50JnF1b3Q7OjYsJnF1b3Q7S2V5Q29sdW1uTmFtZXMmcXVvdDs6W10sJnF1b3Q7Q29sdW1uSWRlbnRpdGllcyZxdW90OzpbJnF1b3Q7U2VjdGlvbjEvSW5kaWEgMy1Nb250aCBCb25kIFlpZWxkIEhpc3RvcmljYWwgRGF0YS9BdXRvUmVtb3ZlZENvbHVtbnMxLntEYXRlLDB9JnF1b3Q7LCZxdW90O1NlY3Rpb24xL0luZGlhIDMtTW9udGggQm9uZCBZaWVsZCBIaXN0b3JpY2FsIERhdGEvQXV0b1JlbW92ZWRDb2x1bW5zMS57UHJpY2UsMX0mcXVvdDssJnF1b3Q7U2VjdGlvbjEvSW5kaWEgMy1Nb250aCBCb25kIFlpZWxkIEhpc3RvcmljYWwgRGF0YS9BdXRvUmVtb3ZlZENvbHVtbnMxLntPcGVuLDJ9JnF1b3Q7LCZxdW90O1NlY3Rpb24xL0luZGlhIDMtTW9udGggQm9uZCBZaWVsZCBIaXN0b3JpY2FsIERhdGEvQXV0b1JlbW92ZWRDb2x1bW5zMS57SGlnaCwzfSZxdW90OywmcXVvdDtTZWN0aW9uMS9JbmRpYSAzLU1vbnRoIEJvbmQgWWllbGQgSGlzdG9yaWNhbCBEYXRhL0F1dG9SZW1vdmVkQ29sdW1uczEue0xvdyw0fSZxdW90OywmcXVvdDtTZWN0aW9uMS9JbmRpYSAzLU1vbnRoIEJvbmQgWWllbGQgSGlzdG9yaWNhbCBEYXRhL0F1dG9SZW1vdmVkQ29sdW1uczEue0NoYW5nZSAlLDV9JnF1b3Q7XSwmcXVvdDtSZWxhdGlvbnNoaXBJbmZvJnF1b3Q7OltdfSIgLz48L1N0YWJsZUVudHJpZXM+PC9JdGVtPjxJdGVtPjxJdGVtTG9jYXRpb24+PEl0ZW1UeXBlPkZvcm11bGE8L0l0ZW1UeXBlPjxJdGVtUGF0aD5TZWN0aW9uMS9JbmRpYSUyMDMtTW9udGglMjBCb25kJTIwWWllbGQlMjBIaXN0b3JpY2FsJTIwRGF0YS9Tb3VyY2U8L0l0ZW1QYXRoPjwvSXRlbUxvY2F0aW9uPjxTdGFibGVFbnRyaWVzIC8+PC9JdGVtPjxJdGVtPjxJdGVtTG9jYXRpb24+PEl0ZW1UeXBlPkZvcm11bGE8L0l0ZW1UeXBlPjxJdGVtUGF0aD5TZWN0aW9uMS9JbmRpYSUyMDMtTW9udGglMjBCb25kJTIwWWllbGQlMjBIaXN0b3JpY2FsJTIwRGF0YS9Qcm9tb3RlZCUyMEhlYWRlcnM8L0l0ZW1QYXRoPjwvSXRlbUxvY2F0aW9uPjxTdGFibGVFbnRyaWVzIC8+PC9JdGVtPjxJdGVtPjxJdGVtTG9jYXRpb24+PEl0ZW1UeXBlPkZvcm11bGE8L0l0ZW1UeXBlPjxJdGVtUGF0aD5TZWN0aW9uMS9JbmRpYSUyMDMtTW9udGglMjBCb25kJTIwWWllbGQlMjBIaXN0b3JpY2FsJTIwRGF0YS9DaGFuZ2VkJTIwVHlwZTwvSXRlbVBhdGg+PC9JdGVtTG9jYXRpb24+PFN0YWJsZUVudHJpZXMgLz48L0l0ZW0+PC9JdGVtcz48L0xvY2FsUGFja2FnZU1ldGFkYXRhRmlsZT4WAAAAUEsFBgAAAAAAAAAAAAAAAAAAAAAAACYBAAABAAAA0Iyd3wEV0RGMegDAT8KX6wEAAAAz0W4L4d6WQYLcc8IBTd74AAAAAAIAAAAAABBmAAAAAQAAIAAAANdi9wpwCF170WfynUZpGFYYuRYl9o4Ys6I/e4+0r/20AAAAAA6AAAAAAgAAIAAAAHpAjhGTR+vbF5wC9f7XtqT0eNPxLGTBNoNu0d4SghK1UAAAAEP1fDHjVWLJEkMpBFZA/1fZ44Hunq7W+leCYdyNYKws9/tlMMsaSzVqVd53kxCd3ZW+micsafBFH1maHnQr7OC+rCK0HmwB46jL5rtZYiT8QAAAAPyddFYpi9OXb/r1BryHZ04ByOdXkhxEaFQ27BqAzaqeT1wp+/4xJx3zkuCgTdsTKE7Ok72wyMOf7thlXh2OnKM=</DataMashup>
</file>

<file path=customXml/itemProps1.xml><?xml version="1.0" encoding="utf-8"?>
<ds:datastoreItem xmlns:ds="http://schemas.openxmlformats.org/officeDocument/2006/customXml" ds:itemID="{986685D6-9F78-4BB3-AE72-90DDA25636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2020-12-23T23:45:13Z</dcterms:created>
  <dc:creator>sudeshna bora</dc:creator>
  <dc:description/>
  <dc:language>en-IN</dc:language>
  <cp:lastModifiedBy/>
  <dcterms:modified xsi:type="dcterms:W3CDTF">2021-07-19T22:14:41Z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