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https://d.docs.live.net/afc238cb84db8dcd/Documents/"/>
    </mc:Choice>
  </mc:AlternateContent>
  <xr:revisionPtr revIDLastSave="863" documentId="8_{ED2AB750-50CB-4EBE-B22C-C552AFB284A7}" xr6:coauthVersionLast="47" xr6:coauthVersionMax="47" xr10:uidLastSave="{02416781-A03F-4112-8620-100F7BEEC1B7}"/>
  <bookViews>
    <workbookView xWindow="-98" yWindow="-98" windowWidth="28996" windowHeight="15796" activeTab="4" xr2:uid="{23C834E7-6BB4-4F0A-B682-3E26EFB87370}"/>
  </bookViews>
  <sheets>
    <sheet name="Modelo" sheetId="1" r:id="rId1"/>
    <sheet name="Intro" sheetId="3" r:id="rId2"/>
    <sheet name="Passado" sheetId="4" r:id="rId3"/>
    <sheet name="ETFs" sheetId="5" r:id="rId4"/>
    <sheet name="Futuro" sheetId="7" r:id="rId5"/>
    <sheet name="Moedas" sheetId="8" r:id="rId6"/>
    <sheet name="Aux" sheetId="6" r:id="rId7"/>
  </sheets>
  <definedNames>
    <definedName name="Aporte">ETFs!$E$3</definedName>
    <definedName name="aportes">Futuro!$E$23</definedName>
    <definedName name="cambio_hoje">Moedas!$G$4</definedName>
    <definedName name="comissao">Futuro!$E$13</definedName>
    <definedName name="custo_remessa">Futuro!$E$18</definedName>
    <definedName name="custo_repatriacao">Futuro!$E$19</definedName>
    <definedName name="data_de_nascimento">Futuro!$E$21</definedName>
    <definedName name="desconto_div_anual">Futuro!$E$16</definedName>
    <definedName name="desconto_div_mensal">Futuro!$E$17</definedName>
    <definedName name="ETFs_Acumuladoras">Table15[]</definedName>
    <definedName name="imposto_GCAP">Futuro!$E$20</definedName>
    <definedName name="rendimento_hist_anual">Futuro!$E$3</definedName>
    <definedName name="rendimento_hist_mensal">Futuro!$E$4</definedName>
    <definedName name="Riqueza_hoje">Table15[[#Totals],[Valor de mercado]]</definedName>
    <definedName name="saques">Futuro!$E$24</definedName>
    <definedName name="Slicer_Coluna">#N/A</definedName>
    <definedName name="SWR">Futuro!$E$6</definedName>
    <definedName name="TER_combinada">Futuro!$E$11</definedName>
    <definedName name="TER_mensal">Futuro!$E$12</definedName>
    <definedName name="Transações">Table14[]</definedName>
    <definedName name="VarP">ETFs!$X$3</definedName>
  </definedNames>
  <calcPr calcId="191029"/>
  <pivotCaches>
    <pivotCache cacheId="0"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8" i="7" l="1"/>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I4" i="7"/>
  <c r="I5" i="7" s="1"/>
  <c r="I6" i="7" s="1"/>
  <c r="I7" i="7" s="1"/>
  <c r="I8" i="7" s="1"/>
  <c r="I9" i="7" s="1"/>
  <c r="I10" i="7" s="1"/>
  <c r="I11" i="7" s="1"/>
  <c r="I12" i="7" s="1"/>
  <c r="I13" i="7" s="1"/>
  <c r="I14" i="7" s="1"/>
  <c r="I15" i="7" s="1"/>
  <c r="I16" i="7" s="1"/>
  <c r="I17" i="7" s="1"/>
  <c r="I18" i="7" s="1"/>
  <c r="I19" i="7" s="1"/>
  <c r="I20" i="7" s="1"/>
  <c r="I21" i="7" s="1"/>
  <c r="I22" i="7" s="1"/>
  <c r="I23" i="7" s="1"/>
  <c r="I24" i="7" s="1"/>
  <c r="I25" i="7" s="1"/>
  <c r="I26" i="7" s="1"/>
  <c r="I27" i="7" s="1"/>
  <c r="I28" i="7" s="1"/>
  <c r="I29" i="7" s="1"/>
  <c r="I30" i="7" s="1"/>
  <c r="I31" i="7" s="1"/>
  <c r="I32" i="7" s="1"/>
  <c r="I33" i="7" s="1"/>
  <c r="I34" i="7" s="1"/>
  <c r="I35" i="7" s="1"/>
  <c r="I36" i="7" s="1"/>
  <c r="I37" i="7" s="1"/>
  <c r="I38" i="7" s="1"/>
  <c r="I39" i="7" s="1"/>
  <c r="I40" i="7" s="1"/>
  <c r="I41" i="7" s="1"/>
  <c r="I42" i="7" s="1"/>
  <c r="I43" i="7" s="1"/>
  <c r="I44" i="7" s="1"/>
  <c r="I45" i="7" s="1"/>
  <c r="I46" i="7" s="1"/>
  <c r="I47" i="7" s="1"/>
  <c r="I48" i="7" s="1"/>
  <c r="I49" i="7" s="1"/>
  <c r="I50" i="7" s="1"/>
  <c r="I51" i="7" s="1"/>
  <c r="I52" i="7" s="1"/>
  <c r="I53" i="7" s="1"/>
  <c r="I54" i="7" s="1"/>
  <c r="I55" i="7" s="1"/>
  <c r="I56" i="7" s="1"/>
  <c r="I57" i="7" s="1"/>
  <c r="I58" i="7" s="1"/>
  <c r="I59" i="7" s="1"/>
  <c r="I60" i="7" s="1"/>
  <c r="I61" i="7" s="1"/>
  <c r="I62" i="7" s="1"/>
  <c r="I63" i="7" s="1"/>
  <c r="I64" i="7" s="1"/>
  <c r="I65" i="7" s="1"/>
  <c r="I66" i="7" s="1"/>
  <c r="I67" i="7" s="1"/>
  <c r="I68" i="7" s="1"/>
  <c r="I69" i="7" s="1"/>
  <c r="I70" i="7" s="1"/>
  <c r="I71" i="7" s="1"/>
  <c r="I72" i="7" s="1"/>
  <c r="I73" i="7" s="1"/>
  <c r="I74" i="7" s="1"/>
  <c r="I75" i="7" s="1"/>
  <c r="I76" i="7" s="1"/>
  <c r="I77" i="7" s="1"/>
  <c r="I78" i="7" s="1"/>
  <c r="I79" i="7" s="1"/>
  <c r="I80" i="7" s="1"/>
  <c r="I81" i="7" s="1"/>
  <c r="I82" i="7" s="1"/>
  <c r="I83" i="7" s="1"/>
  <c r="I84" i="7" s="1"/>
  <c r="I85" i="7" s="1"/>
  <c r="I86" i="7" s="1"/>
  <c r="I87" i="7" s="1"/>
  <c r="I88" i="7" s="1"/>
  <c r="I89" i="7" s="1"/>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I118" i="7" s="1"/>
  <c r="I119" i="7" s="1"/>
  <c r="I120" i="7" s="1"/>
  <c r="I121" i="7" s="1"/>
  <c r="I122" i="7" s="1"/>
  <c r="I123" i="7" s="1"/>
  <c r="I124" i="7" s="1"/>
  <c r="I125" i="7" s="1"/>
  <c r="I126" i="7" s="1"/>
  <c r="I127" i="7" s="1"/>
  <c r="I128" i="7" s="1"/>
  <c r="I129" i="7" s="1"/>
  <c r="I130" i="7" s="1"/>
  <c r="I131" i="7" s="1"/>
  <c r="I132" i="7" s="1"/>
  <c r="I133" i="7" s="1"/>
  <c r="I134" i="7" s="1"/>
  <c r="I135" i="7" s="1"/>
  <c r="I136" i="7" s="1"/>
  <c r="I137" i="7" s="1"/>
  <c r="I138" i="7" s="1"/>
  <c r="I139" i="7" s="1"/>
  <c r="I140" i="7" s="1"/>
  <c r="I141" i="7" s="1"/>
  <c r="I142" i="7" s="1"/>
  <c r="I143" i="7" s="1"/>
  <c r="I144" i="7" s="1"/>
  <c r="I145" i="7" s="1"/>
  <c r="I146" i="7" s="1"/>
  <c r="I147" i="7" s="1"/>
  <c r="I148" i="7" s="1"/>
  <c r="I149" i="7" s="1"/>
  <c r="I150" i="7" s="1"/>
  <c r="I151" i="7" s="1"/>
  <c r="I152" i="7" s="1"/>
  <c r="I153" i="7" s="1"/>
  <c r="I154" i="7" s="1"/>
  <c r="I155" i="7" s="1"/>
  <c r="I156" i="7" s="1"/>
  <c r="I157" i="7" s="1"/>
  <c r="I158" i="7" s="1"/>
  <c r="I159" i="7" s="1"/>
  <c r="I160" i="7" s="1"/>
  <c r="I161" i="7" s="1"/>
  <c r="I162" i="7" s="1"/>
  <c r="I163" i="7" s="1"/>
  <c r="I164" i="7" s="1"/>
  <c r="I165" i="7" s="1"/>
  <c r="I166" i="7" s="1"/>
  <c r="I167" i="7" s="1"/>
  <c r="I168" i="7" s="1"/>
  <c r="I169" i="7" s="1"/>
  <c r="I170" i="7" s="1"/>
  <c r="I171" i="7" s="1"/>
  <c r="I172" i="7" s="1"/>
  <c r="I173" i="7" s="1"/>
  <c r="I174" i="7" s="1"/>
  <c r="I175" i="7" s="1"/>
  <c r="I176" i="7" s="1"/>
  <c r="I177" i="7" s="1"/>
  <c r="I178" i="7" s="1"/>
  <c r="I179" i="7" s="1"/>
  <c r="I180" i="7" s="1"/>
  <c r="I181" i="7" s="1"/>
  <c r="I182" i="7" s="1"/>
  <c r="I183" i="7" s="1"/>
  <c r="I184" i="7" s="1"/>
  <c r="I185" i="7" s="1"/>
  <c r="I186" i="7" s="1"/>
  <c r="I187" i="7" s="1"/>
  <c r="I188" i="7" s="1"/>
  <c r="I189" i="7" s="1"/>
  <c r="I190" i="7" s="1"/>
  <c r="I191" i="7" s="1"/>
  <c r="I192" i="7" s="1"/>
  <c r="I193" i="7" s="1"/>
  <c r="I194" i="7" s="1"/>
  <c r="I195" i="7" s="1"/>
  <c r="I196" i="7" s="1"/>
  <c r="I197" i="7" s="1"/>
  <c r="I198" i="7" s="1"/>
  <c r="I199" i="7" s="1"/>
  <c r="I200" i="7" s="1"/>
  <c r="I201" i="7" s="1"/>
  <c r="I202" i="7" s="1"/>
  <c r="I203" i="7" s="1"/>
  <c r="I204" i="7" s="1"/>
  <c r="I205" i="7" s="1"/>
  <c r="I206" i="7" s="1"/>
  <c r="I207" i="7" s="1"/>
  <c r="I208" i="7" s="1"/>
  <c r="I209" i="7" s="1"/>
  <c r="I210" i="7" s="1"/>
  <c r="I211" i="7" s="1"/>
  <c r="I212" i="7" s="1"/>
  <c r="I213" i="7" s="1"/>
  <c r="I214" i="7" s="1"/>
  <c r="I215" i="7" s="1"/>
  <c r="I216" i="7" s="1"/>
  <c r="I217" i="7" s="1"/>
  <c r="I218" i="7" s="1"/>
  <c r="I219" i="7" s="1"/>
  <c r="I220" i="7" s="1"/>
  <c r="I221" i="7" s="1"/>
  <c r="I222" i="7" s="1"/>
  <c r="I223" i="7" s="1"/>
  <c r="I224" i="7" s="1"/>
  <c r="I225" i="7" s="1"/>
  <c r="I226" i="7" s="1"/>
  <c r="I227" i="7" s="1"/>
  <c r="I228" i="7" s="1"/>
  <c r="I229" i="7" s="1"/>
  <c r="I230" i="7" s="1"/>
  <c r="I231" i="7" s="1"/>
  <c r="I232" i="7" s="1"/>
  <c r="I233" i="7" s="1"/>
  <c r="I234" i="7" s="1"/>
  <c r="I235" i="7" s="1"/>
  <c r="I236" i="7" s="1"/>
  <c r="I237" i="7" s="1"/>
  <c r="I238" i="7" s="1"/>
  <c r="I239" i="7" s="1"/>
  <c r="I240" i="7" s="1"/>
  <c r="I241" i="7" s="1"/>
  <c r="I242" i="7" s="1"/>
  <c r="I243" i="7" s="1"/>
  <c r="I244" i="7" s="1"/>
  <c r="I245" i="7" s="1"/>
  <c r="I246" i="7" s="1"/>
  <c r="I247" i="7" s="1"/>
  <c r="I248" i="7" s="1"/>
  <c r="I249" i="7" s="1"/>
  <c r="I250" i="7" s="1"/>
  <c r="I251" i="7" s="1"/>
  <c r="I252" i="7" s="1"/>
  <c r="I253" i="7" s="1"/>
  <c r="I254" i="7" s="1"/>
  <c r="I255" i="7" s="1"/>
  <c r="I256" i="7" s="1"/>
  <c r="I257" i="7" s="1"/>
  <c r="I258" i="7" s="1"/>
  <c r="I259" i="7" s="1"/>
  <c r="I260" i="7" s="1"/>
  <c r="I261" i="7" s="1"/>
  <c r="I262" i="7" s="1"/>
  <c r="I263" i="7" s="1"/>
  <c r="I264" i="7" s="1"/>
  <c r="I265" i="7" s="1"/>
  <c r="I266" i="7" s="1"/>
  <c r="I267" i="7" s="1"/>
  <c r="I268" i="7" s="1"/>
  <c r="I269" i="7" s="1"/>
  <c r="I270" i="7" s="1"/>
  <c r="I271" i="7" s="1"/>
  <c r="I272" i="7" s="1"/>
  <c r="I273" i="7" s="1"/>
  <c r="I274" i="7" s="1"/>
  <c r="I275" i="7" s="1"/>
  <c r="I276" i="7" s="1"/>
  <c r="I277" i="7" s="1"/>
  <c r="I278" i="7" s="1"/>
  <c r="I279" i="7" s="1"/>
  <c r="I280" i="7" s="1"/>
  <c r="I281" i="7" s="1"/>
  <c r="I282" i="7" s="1"/>
  <c r="I283" i="7" s="1"/>
  <c r="I284" i="7" s="1"/>
  <c r="I285" i="7" s="1"/>
  <c r="I286" i="7" s="1"/>
  <c r="I287" i="7" s="1"/>
  <c r="I288" i="7" s="1"/>
  <c r="I289" i="7" s="1"/>
  <c r="I290" i="7" s="1"/>
  <c r="I291" i="7" s="1"/>
  <c r="I292" i="7" s="1"/>
  <c r="I293" i="7" s="1"/>
  <c r="I294" i="7" s="1"/>
  <c r="I295" i="7" s="1"/>
  <c r="I296" i="7" s="1"/>
  <c r="I297" i="7" s="1"/>
  <c r="I298" i="7" s="1"/>
  <c r="I299" i="7" s="1"/>
  <c r="I300" i="7" s="1"/>
  <c r="I301" i="7" s="1"/>
  <c r="I302" i="7" s="1"/>
  <c r="I303" i="7" s="1"/>
  <c r="I304" i="7" s="1"/>
  <c r="I305" i="7" s="1"/>
  <c r="I306" i="7" s="1"/>
  <c r="I307" i="7" s="1"/>
  <c r="I308" i="7" s="1"/>
  <c r="I309" i="7" s="1"/>
  <c r="I310" i="7" s="1"/>
  <c r="I311" i="7" s="1"/>
  <c r="I312" i="7" s="1"/>
  <c r="I313" i="7" s="1"/>
  <c r="I314" i="7" s="1"/>
  <c r="I315" i="7" s="1"/>
  <c r="I316" i="7" s="1"/>
  <c r="I317" i="7" s="1"/>
  <c r="I318" i="7" s="1"/>
  <c r="I319" i="7" s="1"/>
  <c r="I320" i="7" s="1"/>
  <c r="I321" i="7" s="1"/>
  <c r="I322" i="7" s="1"/>
  <c r="I323" i="7" s="1"/>
  <c r="I324" i="7" s="1"/>
  <c r="I325" i="7" s="1"/>
  <c r="I326" i="7" s="1"/>
  <c r="I327" i="7" s="1"/>
  <c r="I328" i="7" s="1"/>
  <c r="I329" i="7" s="1"/>
  <c r="I330" i="7" s="1"/>
  <c r="I331" i="7" s="1"/>
  <c r="I332" i="7" s="1"/>
  <c r="I333" i="7" s="1"/>
  <c r="I334" i="7" s="1"/>
  <c r="I335" i="7" s="1"/>
  <c r="I336" i="7" s="1"/>
  <c r="I337" i="7" s="1"/>
  <c r="I338" i="7" s="1"/>
  <c r="I339" i="7" s="1"/>
  <c r="I340" i="7" s="1"/>
  <c r="I341" i="7" s="1"/>
  <c r="I342" i="7" s="1"/>
  <c r="I343" i="7" s="1"/>
  <c r="I344" i="7" s="1"/>
  <c r="I345" i="7" s="1"/>
  <c r="I346" i="7" s="1"/>
  <c r="I347" i="7" s="1"/>
  <c r="I348" i="7" s="1"/>
  <c r="I349" i="7" s="1"/>
  <c r="I350" i="7" s="1"/>
  <c r="I351" i="7" s="1"/>
  <c r="I352" i="7" s="1"/>
  <c r="I353" i="7" s="1"/>
  <c r="I354" i="7" s="1"/>
  <c r="I355" i="7" s="1"/>
  <c r="I356" i="7" s="1"/>
  <c r="I357" i="7" s="1"/>
  <c r="I358" i="7" s="1"/>
  <c r="I359" i="7" s="1"/>
  <c r="I360" i="7" s="1"/>
  <c r="I361" i="7" s="1"/>
  <c r="I362" i="7" s="1"/>
  <c r="I363" i="7" s="1"/>
  <c r="I364" i="7" s="1"/>
  <c r="I365" i="7" s="1"/>
  <c r="I366" i="7" s="1"/>
  <c r="I367" i="7" s="1"/>
  <c r="I368" i="7" s="1"/>
  <c r="I369" i="7" s="1"/>
  <c r="I370" i="7" s="1"/>
  <c r="I371" i="7" s="1"/>
  <c r="I372" i="7" s="1"/>
  <c r="I373" i="7" s="1"/>
  <c r="I374" i="7" s="1"/>
  <c r="I375" i="7" s="1"/>
  <c r="I376" i="7" s="1"/>
  <c r="I377" i="7" s="1"/>
  <c r="I378" i="7" s="1"/>
  <c r="I379" i="7" s="1"/>
  <c r="I380" i="7" s="1"/>
  <c r="I381" i="7" s="1"/>
  <c r="I382" i="7" s="1"/>
  <c r="I383" i="7" s="1"/>
  <c r="I384" i="7" s="1"/>
  <c r="I385" i="7" s="1"/>
  <c r="I386" i="7" s="1"/>
  <c r="I387" i="7" s="1"/>
  <c r="I388" i="7" s="1"/>
  <c r="I389" i="7" s="1"/>
  <c r="I390" i="7" s="1"/>
  <c r="I391" i="7" s="1"/>
  <c r="I392" i="7" s="1"/>
  <c r="I393" i="7" s="1"/>
  <c r="I394" i="7" s="1"/>
  <c r="I395" i="7" s="1"/>
  <c r="I396" i="7" s="1"/>
  <c r="I397" i="7" s="1"/>
  <c r="I398" i="7" s="1"/>
  <c r="I399" i="7" s="1"/>
  <c r="I400" i="7" s="1"/>
  <c r="I401" i="7" s="1"/>
  <c r="I402" i="7" s="1"/>
  <c r="I403" i="7" s="1"/>
  <c r="I404" i="7" s="1"/>
  <c r="I405" i="7" s="1"/>
  <c r="I406" i="7" s="1"/>
  <c r="I407" i="7" s="1"/>
  <c r="I408" i="7" s="1"/>
  <c r="I409" i="7" s="1"/>
  <c r="I410" i="7" s="1"/>
  <c r="I411" i="7" s="1"/>
  <c r="I412" i="7" s="1"/>
  <c r="I413" i="7" s="1"/>
  <c r="I414" i="7" s="1"/>
  <c r="I415" i="7" s="1"/>
  <c r="I416" i="7" s="1"/>
  <c r="I417" i="7" s="1"/>
  <c r="I418" i="7" s="1"/>
  <c r="I419" i="7" s="1"/>
  <c r="I420" i="7" s="1"/>
  <c r="I421" i="7" s="1"/>
  <c r="I422" i="7" s="1"/>
  <c r="I423" i="7" s="1"/>
  <c r="I424" i="7" s="1"/>
  <c r="I425" i="7" s="1"/>
  <c r="I426" i="7" s="1"/>
  <c r="I427" i="7" s="1"/>
  <c r="I428" i="7" s="1"/>
  <c r="I429" i="7" s="1"/>
  <c r="I430" i="7" s="1"/>
  <c r="I431" i="7" s="1"/>
  <c r="I432" i="7" s="1"/>
  <c r="I433" i="7" s="1"/>
  <c r="I434" i="7" s="1"/>
  <c r="I435" i="7" s="1"/>
  <c r="I436" i="7" s="1"/>
  <c r="I437" i="7" s="1"/>
  <c r="I438" i="7" s="1"/>
  <c r="I439" i="7" s="1"/>
  <c r="I440" i="7" s="1"/>
  <c r="I441" i="7" s="1"/>
  <c r="I442" i="7" s="1"/>
  <c r="I443" i="7" s="1"/>
  <c r="I444" i="7" s="1"/>
  <c r="I445" i="7" s="1"/>
  <c r="I446" i="7" s="1"/>
  <c r="I447" i="7" s="1"/>
  <c r="I448" i="7" s="1"/>
  <c r="I449" i="7" s="1"/>
  <c r="I450" i="7" s="1"/>
  <c r="I451" i="7" s="1"/>
  <c r="I452" i="7" s="1"/>
  <c r="I453" i="7" s="1"/>
  <c r="I454" i="7" s="1"/>
  <c r="I455" i="7" s="1"/>
  <c r="I456" i="7" s="1"/>
  <c r="I457" i="7" s="1"/>
  <c r="I458" i="7" s="1"/>
  <c r="I459" i="7" s="1"/>
  <c r="I460" i="7" s="1"/>
  <c r="I461" i="7" s="1"/>
  <c r="I462" i="7" s="1"/>
  <c r="I463" i="7" s="1"/>
  <c r="I464" i="7" s="1"/>
  <c r="I465" i="7" s="1"/>
  <c r="I466" i="7" s="1"/>
  <c r="I467" i="7" s="1"/>
  <c r="I468" i="7" s="1"/>
  <c r="I469" i="7" s="1"/>
  <c r="I470" i="7" s="1"/>
  <c r="I471" i="7" s="1"/>
  <c r="I472" i="7" s="1"/>
  <c r="I473" i="7" s="1"/>
  <c r="I474" i="7" s="1"/>
  <c r="I475" i="7" s="1"/>
  <c r="I476" i="7" s="1"/>
  <c r="I477" i="7" s="1"/>
  <c r="I478" i="7" s="1"/>
  <c r="I479" i="7" s="1"/>
  <c r="I480" i="7" s="1"/>
  <c r="I481" i="7" s="1"/>
  <c r="I482" i="7" s="1"/>
  <c r="I483" i="7" s="1"/>
  <c r="I484" i="7" s="1"/>
  <c r="I485" i="7" s="1"/>
  <c r="I486" i="7" s="1"/>
  <c r="I487" i="7" s="1"/>
  <c r="I488" i="7" s="1"/>
  <c r="I489" i="7" s="1"/>
  <c r="I490" i="7" s="1"/>
  <c r="I491" i="7" s="1"/>
  <c r="I492" i="7" s="1"/>
  <c r="I493" i="7" s="1"/>
  <c r="I494" i="7" s="1"/>
  <c r="I495" i="7" s="1"/>
  <c r="I496" i="7" s="1"/>
  <c r="I497" i="7" s="1"/>
  <c r="I498" i="7" s="1"/>
  <c r="I499" i="7" s="1"/>
  <c r="I500" i="7" s="1"/>
  <c r="I501" i="7" s="1"/>
  <c r="I502" i="7" s="1"/>
  <c r="I503" i="7" s="1"/>
  <c r="I504" i="7" s="1"/>
  <c r="I505" i="7" s="1"/>
  <c r="I506" i="7" s="1"/>
  <c r="I507" i="7" s="1"/>
  <c r="I508" i="7" s="1"/>
  <c r="I509" i="7" s="1"/>
  <c r="I510" i="7" s="1"/>
  <c r="I511" i="7" s="1"/>
  <c r="I512" i="7" s="1"/>
  <c r="I513" i="7" s="1"/>
  <c r="I514" i="7" s="1"/>
  <c r="I515" i="7" s="1"/>
  <c r="I516" i="7" s="1"/>
  <c r="I517" i="7" s="1"/>
  <c r="I518" i="7" s="1"/>
  <c r="I519" i="7" s="1"/>
  <c r="I520" i="7" s="1"/>
  <c r="I521" i="7" s="1"/>
  <c r="I522" i="7" s="1"/>
  <c r="I523" i="7" s="1"/>
  <c r="I524" i="7" s="1"/>
  <c r="I525" i="7" s="1"/>
  <c r="I526" i="7" s="1"/>
  <c r="I527" i="7" s="1"/>
  <c r="I528" i="7" s="1"/>
  <c r="I529" i="7" s="1"/>
  <c r="I530" i="7" s="1"/>
  <c r="I531" i="7" s="1"/>
  <c r="I532" i="7" s="1"/>
  <c r="I533" i="7" s="1"/>
  <c r="I534" i="7" s="1"/>
  <c r="I535" i="7" s="1"/>
  <c r="I536" i="7" s="1"/>
  <c r="I537" i="7" s="1"/>
  <c r="I538" i="7" s="1"/>
  <c r="I539" i="7" s="1"/>
  <c r="I540" i="7" s="1"/>
  <c r="I541" i="7" s="1"/>
  <c r="I542" i="7" s="1"/>
  <c r="I543" i="7" s="1"/>
  <c r="I544" i="7" s="1"/>
  <c r="I545" i="7" s="1"/>
  <c r="I546" i="7" s="1"/>
  <c r="I547" i="7" s="1"/>
  <c r="I548" i="7" s="1"/>
  <c r="I549" i="7" s="1"/>
  <c r="I550" i="7" s="1"/>
  <c r="I551" i="7" s="1"/>
  <c r="I552" i="7" s="1"/>
  <c r="I553" i="7" s="1"/>
  <c r="I554" i="7" s="1"/>
  <c r="I555" i="7" s="1"/>
  <c r="I556" i="7" s="1"/>
  <c r="I557" i="7" s="1"/>
  <c r="I558" i="7" s="1"/>
  <c r="I559" i="7" s="1"/>
  <c r="I560" i="7" s="1"/>
  <c r="I561" i="7" s="1"/>
  <c r="I562" i="7" s="1"/>
  <c r="I563" i="7" s="1"/>
  <c r="I564" i="7" s="1"/>
  <c r="I565" i="7" s="1"/>
  <c r="I566" i="7" s="1"/>
  <c r="I567" i="7" s="1"/>
  <c r="I568" i="7" s="1"/>
  <c r="I569" i="7" s="1"/>
  <c r="I570" i="7" s="1"/>
  <c r="I571" i="7" s="1"/>
  <c r="I572" i="7" s="1"/>
  <c r="I573" i="7" s="1"/>
  <c r="I574" i="7" s="1"/>
  <c r="I575" i="7" s="1"/>
  <c r="I576" i="7" s="1"/>
  <c r="I577" i="7" s="1"/>
  <c r="I578" i="7" s="1"/>
  <c r="I579" i="7" s="1"/>
  <c r="I580" i="7" s="1"/>
  <c r="I581" i="7" s="1"/>
  <c r="I582" i="7" s="1"/>
  <c r="I583" i="7" s="1"/>
  <c r="I584" i="7" s="1"/>
  <c r="I585" i="7" s="1"/>
  <c r="I586" i="7" s="1"/>
  <c r="I587" i="7" s="1"/>
  <c r="I588" i="7" s="1"/>
  <c r="I589" i="7" s="1"/>
  <c r="I590" i="7" s="1"/>
  <c r="I591" i="7" s="1"/>
  <c r="I592" i="7" s="1"/>
  <c r="I593" i="7" s="1"/>
  <c r="I594" i="7" s="1"/>
  <c r="I595" i="7" s="1"/>
  <c r="I596" i="7" s="1"/>
  <c r="I597" i="7" s="1"/>
  <c r="I598" i="7" s="1"/>
  <c r="I599" i="7" s="1"/>
  <c r="I600" i="7" s="1"/>
  <c r="I601" i="7" s="1"/>
  <c r="I602" i="7" s="1"/>
  <c r="I603" i="7" s="1"/>
  <c r="I604" i="7" s="1"/>
  <c r="I605" i="7" s="1"/>
  <c r="I606" i="7" s="1"/>
  <c r="I607" i="7" s="1"/>
  <c r="I608" i="7" s="1"/>
  <c r="I609" i="7" s="1"/>
  <c r="I610" i="7" s="1"/>
  <c r="I611" i="7" s="1"/>
  <c r="I612" i="7" s="1"/>
  <c r="I613" i="7" s="1"/>
  <c r="I614" i="7" s="1"/>
  <c r="I615" i="7" s="1"/>
  <c r="I616" i="7" s="1"/>
  <c r="I617" i="7" s="1"/>
  <c r="I618" i="7" s="1"/>
  <c r="I619" i="7" s="1"/>
  <c r="I620" i="7" s="1"/>
  <c r="I621" i="7" s="1"/>
  <c r="I622" i="7" s="1"/>
  <c r="I623" i="7" s="1"/>
  <c r="I624" i="7" s="1"/>
  <c r="I625" i="7" s="1"/>
  <c r="I626" i="7" s="1"/>
  <c r="I627" i="7" s="1"/>
  <c r="I628" i="7" s="1"/>
  <c r="I629" i="7" s="1"/>
  <c r="I630" i="7" s="1"/>
  <c r="I631" i="7" s="1"/>
  <c r="I632" i="7" s="1"/>
  <c r="I633" i="7" s="1"/>
  <c r="I634" i="7" s="1"/>
  <c r="I635" i="7" s="1"/>
  <c r="I636" i="7" s="1"/>
  <c r="I637" i="7" s="1"/>
  <c r="I638" i="7" s="1"/>
  <c r="I639" i="7" s="1"/>
  <c r="I640" i="7" s="1"/>
  <c r="I641" i="7" s="1"/>
  <c r="I642" i="7" s="1"/>
  <c r="I643" i="7" s="1"/>
  <c r="I644" i="7" s="1"/>
  <c r="I645" i="7" s="1"/>
  <c r="I646" i="7" s="1"/>
  <c r="I647" i="7" s="1"/>
  <c r="I648" i="7" s="1"/>
  <c r="I649" i="7" s="1"/>
  <c r="I650" i="7" s="1"/>
  <c r="I651" i="7" s="1"/>
  <c r="I652" i="7" s="1"/>
  <c r="I653" i="7" s="1"/>
  <c r="I654" i="7" s="1"/>
  <c r="I655" i="7" s="1"/>
  <c r="I656" i="7" s="1"/>
  <c r="I657" i="7" s="1"/>
  <c r="I658" i="7" s="1"/>
  <c r="I659" i="7" s="1"/>
  <c r="I660" i="7" s="1"/>
  <c r="I661" i="7" s="1"/>
  <c r="I662" i="7" s="1"/>
  <c r="I663" i="7" s="1"/>
  <c r="I664" i="7" s="1"/>
  <c r="I665" i="7" s="1"/>
  <c r="I666" i="7" s="1"/>
  <c r="I667" i="7" s="1"/>
  <c r="I668" i="7" s="1"/>
  <c r="I669" i="7" s="1"/>
  <c r="I670" i="7" s="1"/>
  <c r="I671" i="7" s="1"/>
  <c r="I672" i="7" s="1"/>
  <c r="I673" i="7" s="1"/>
  <c r="I674" i="7" s="1"/>
  <c r="I675" i="7" s="1"/>
  <c r="I676" i="7" s="1"/>
  <c r="I677" i="7" s="1"/>
  <c r="I678" i="7" s="1"/>
  <c r="I679" i="7" s="1"/>
  <c r="I680" i="7" s="1"/>
  <c r="I681" i="7" s="1"/>
  <c r="I682" i="7" s="1"/>
  <c r="I683" i="7" s="1"/>
  <c r="I684" i="7" s="1"/>
  <c r="I685" i="7" s="1"/>
  <c r="I686" i="7" s="1"/>
  <c r="I687" i="7" s="1"/>
  <c r="I688" i="7" s="1"/>
  <c r="I689" i="7" s="1"/>
  <c r="I690" i="7" s="1"/>
  <c r="I691" i="7" s="1"/>
  <c r="I692" i="7" s="1"/>
  <c r="I693" i="7" s="1"/>
  <c r="I694" i="7" s="1"/>
  <c r="I695" i="7" s="1"/>
  <c r="I696" i="7" s="1"/>
  <c r="I697" i="7" s="1"/>
  <c r="I698" i="7" s="1"/>
  <c r="I699" i="7" s="1"/>
  <c r="I700" i="7" s="1"/>
  <c r="I701" i="7" s="1"/>
  <c r="I702" i="7" s="1"/>
  <c r="I703" i="7" s="1"/>
  <c r="I704" i="7" s="1"/>
  <c r="I705" i="7" s="1"/>
  <c r="I706" i="7" s="1"/>
  <c r="I707" i="7" s="1"/>
  <c r="I708" i="7" s="1"/>
  <c r="I709" i="7" s="1"/>
  <c r="I710" i="7" s="1"/>
  <c r="I711" i="7" s="1"/>
  <c r="I712" i="7" s="1"/>
  <c r="I713" i="7" s="1"/>
  <c r="I714" i="7" s="1"/>
  <c r="I715" i="7" s="1"/>
  <c r="I716" i="7" s="1"/>
  <c r="I717" i="7" s="1"/>
  <c r="I718" i="7" s="1"/>
  <c r="I719" i="7" s="1"/>
  <c r="I720" i="7" s="1"/>
  <c r="I721" i="7" s="1"/>
  <c r="I722" i="7" s="1"/>
  <c r="I723" i="7" s="1"/>
  <c r="I724" i="7" s="1"/>
  <c r="I725" i="7" s="1"/>
  <c r="I726" i="7" s="1"/>
  <c r="I727" i="7" s="1"/>
  <c r="I728" i="7" s="1"/>
  <c r="I729" i="7" s="1"/>
  <c r="I730" i="7" s="1"/>
  <c r="I731" i="7" s="1"/>
  <c r="I732" i="7" s="1"/>
  <c r="I733" i="7" s="1"/>
  <c r="I734" i="7" s="1"/>
  <c r="I735" i="7" s="1"/>
  <c r="I736" i="7" s="1"/>
  <c r="I737" i="7" s="1"/>
  <c r="I738" i="7" s="1"/>
  <c r="I739" i="7" s="1"/>
  <c r="I740" i="7" s="1"/>
  <c r="I741" i="7" s="1"/>
  <c r="I742" i="7" s="1"/>
  <c r="I743" i="7" s="1"/>
  <c r="I744" i="7" s="1"/>
  <c r="I745" i="7" s="1"/>
  <c r="E17" i="7"/>
  <c r="E16" i="7"/>
  <c r="G4" i="8" a="1"/>
  <c r="G4" i="8" s="1"/>
  <c r="E28" i="7" s="1"/>
  <c r="E4" i="7"/>
  <c r="Q6" i="5" a="1"/>
  <c r="Q6" i="5" s="1"/>
  <c r="Q7" i="5" a="1"/>
  <c r="Q7" i="5" s="1"/>
  <c r="Q8" i="5" a="1"/>
  <c r="Q8" i="5" s="1"/>
  <c r="Q9" i="5" a="1"/>
  <c r="Q9" i="5" s="1"/>
  <c r="Q10" i="5" a="1"/>
  <c r="Q10" i="5" s="1"/>
  <c r="Q11" i="5" a="1"/>
  <c r="Q11" i="5" s="1"/>
  <c r="Q12" i="5" a="1"/>
  <c r="Q12" i="5" s="1"/>
  <c r="Q13" i="5" a="1"/>
  <c r="Q13" i="5" s="1"/>
  <c r="Q14" i="5" a="1"/>
  <c r="Q14" i="5" s="1"/>
  <c r="Q15" i="5" a="1"/>
  <c r="Q15" i="5" s="1"/>
  <c r="Q16" i="5" a="1"/>
  <c r="Q16" i="5" s="1"/>
  <c r="Q17" i="5" a="1"/>
  <c r="Q17" i="5" s="1"/>
  <c r="Q18" i="5" a="1"/>
  <c r="Q18" i="5" s="1"/>
  <c r="Q19" i="5" a="1"/>
  <c r="Q19" i="5" s="1"/>
  <c r="Q20" i="5" a="1"/>
  <c r="Q20" i="5" s="1"/>
  <c r="Q21" i="5" a="1"/>
  <c r="Q21" i="5" s="1"/>
  <c r="Q22" i="5" a="1"/>
  <c r="Q22" i="5" s="1"/>
  <c r="Q23" i="5" a="1"/>
  <c r="Q23" i="5" s="1"/>
  <c r="Q24" i="5" a="1"/>
  <c r="Q24" i="5" s="1"/>
  <c r="Q25" i="5" a="1"/>
  <c r="Q25" i="5" s="1"/>
  <c r="Q26" i="5" a="1"/>
  <c r="Q26" i="5" s="1"/>
  <c r="Q27" i="5" a="1"/>
  <c r="Q27" i="5" s="1"/>
  <c r="Q28" i="5" a="1"/>
  <c r="Q28" i="5" s="1"/>
  <c r="Q29" i="5" a="1"/>
  <c r="Q29" i="5" s="1"/>
  <c r="Q30" i="5" a="1"/>
  <c r="Q30" i="5" s="1"/>
  <c r="Q31" i="5" a="1"/>
  <c r="Q31" i="5" s="1"/>
  <c r="Q32" i="5" a="1"/>
  <c r="Q32" i="5" s="1"/>
  <c r="Q33" i="5" a="1"/>
  <c r="Q33" i="5" s="1"/>
  <c r="Q34" i="5" a="1"/>
  <c r="Q34" i="5" s="1"/>
  <c r="Q35" i="5" a="1"/>
  <c r="Q35" i="5" s="1"/>
  <c r="Q36" i="5" a="1"/>
  <c r="Q36" i="5" s="1"/>
  <c r="Q37" i="5" a="1"/>
  <c r="Q37" i="5" s="1"/>
  <c r="Q38" i="5" a="1"/>
  <c r="Q38" i="5" s="1"/>
  <c r="Q39" i="5" a="1"/>
  <c r="Q39" i="5" s="1"/>
  <c r="Q40" i="5" a="1"/>
  <c r="Q40" i="5" s="1"/>
  <c r="Q41" i="5" a="1"/>
  <c r="Q41" i="5" s="1"/>
  <c r="Q42" i="5" a="1"/>
  <c r="Q42" i="5" s="1"/>
  <c r="Q43" i="5" a="1"/>
  <c r="Q43" i="5" s="1"/>
  <c r="Q44" i="5" a="1"/>
  <c r="Q44" i="5" s="1"/>
  <c r="Q45" i="5" a="1"/>
  <c r="Q45" i="5" s="1"/>
  <c r="Q46" i="5" a="1"/>
  <c r="Q46" i="5" s="1"/>
  <c r="P6" i="5" a="1"/>
  <c r="P6" i="5" s="1"/>
  <c r="P7" i="5" a="1"/>
  <c r="P7" i="5" s="1"/>
  <c r="P8" i="5" a="1"/>
  <c r="P8" i="5" s="1"/>
  <c r="P9" i="5" a="1"/>
  <c r="P9" i="5" s="1"/>
  <c r="P10" i="5" a="1"/>
  <c r="P10" i="5" s="1"/>
  <c r="P11" i="5" a="1"/>
  <c r="P11" i="5" s="1"/>
  <c r="P12" i="5" a="1"/>
  <c r="P12" i="5" s="1"/>
  <c r="P13" i="5" a="1"/>
  <c r="P13" i="5" s="1"/>
  <c r="P14" i="5" a="1"/>
  <c r="P14" i="5" s="1"/>
  <c r="P15" i="5" a="1"/>
  <c r="P15" i="5" s="1"/>
  <c r="P16" i="5" a="1"/>
  <c r="P16" i="5" s="1"/>
  <c r="P17" i="5" a="1"/>
  <c r="P17" i="5" s="1"/>
  <c r="P18" i="5" a="1"/>
  <c r="P18" i="5" s="1"/>
  <c r="P19" i="5" a="1"/>
  <c r="P19" i="5" s="1"/>
  <c r="P20" i="5" a="1"/>
  <c r="P20" i="5" s="1"/>
  <c r="P21" i="5" a="1"/>
  <c r="P21" i="5" s="1"/>
  <c r="P22" i="5" a="1"/>
  <c r="P22" i="5" s="1"/>
  <c r="P23" i="5" a="1"/>
  <c r="P23" i="5" s="1"/>
  <c r="P24" i="5" a="1"/>
  <c r="P24" i="5" s="1"/>
  <c r="P25" i="5" a="1"/>
  <c r="P25" i="5" s="1"/>
  <c r="P26" i="5" a="1"/>
  <c r="P26" i="5" s="1"/>
  <c r="P27" i="5" a="1"/>
  <c r="P27" i="5" s="1"/>
  <c r="P28" i="5" a="1"/>
  <c r="P28" i="5" s="1"/>
  <c r="P29" i="5" a="1"/>
  <c r="P29" i="5" s="1"/>
  <c r="P30" i="5" a="1"/>
  <c r="P30" i="5" s="1"/>
  <c r="P31" i="5" a="1"/>
  <c r="P31" i="5" s="1"/>
  <c r="P32" i="5" a="1"/>
  <c r="P32" i="5" s="1"/>
  <c r="P33" i="5" a="1"/>
  <c r="P33" i="5" s="1"/>
  <c r="P34" i="5" a="1"/>
  <c r="P34" i="5" s="1"/>
  <c r="P35" i="5" a="1"/>
  <c r="P35" i="5" s="1"/>
  <c r="P36" i="5" a="1"/>
  <c r="P36" i="5" s="1"/>
  <c r="P37" i="5" a="1"/>
  <c r="P37" i="5" s="1"/>
  <c r="P38" i="5" a="1"/>
  <c r="P38" i="5" s="1"/>
  <c r="P39" i="5" a="1"/>
  <c r="P39" i="5" s="1"/>
  <c r="P40" i="5" a="1"/>
  <c r="P40" i="5" s="1"/>
  <c r="P41" i="5" a="1"/>
  <c r="P41" i="5" s="1"/>
  <c r="P42" i="5" a="1"/>
  <c r="P42" i="5" s="1"/>
  <c r="P43" i="5" a="1"/>
  <c r="P43" i="5" s="1"/>
  <c r="P44" i="5" a="1"/>
  <c r="P44" i="5" s="1"/>
  <c r="P45" i="5" a="1"/>
  <c r="P45" i="5" s="1"/>
  <c r="P46" i="5" a="1"/>
  <c r="P46" i="5" s="1"/>
  <c r="O6" i="5" a="1"/>
  <c r="O6" i="5" s="1"/>
  <c r="O7" i="5" a="1"/>
  <c r="O7" i="5" s="1"/>
  <c r="O8" i="5" a="1"/>
  <c r="O8" i="5" s="1"/>
  <c r="O9" i="5" a="1"/>
  <c r="O9" i="5" s="1"/>
  <c r="O10" i="5" a="1"/>
  <c r="O10" i="5" s="1"/>
  <c r="O11" i="5" a="1"/>
  <c r="O11" i="5" s="1"/>
  <c r="O12" i="5" a="1"/>
  <c r="O12" i="5" s="1"/>
  <c r="O13" i="5" a="1"/>
  <c r="O13" i="5" s="1"/>
  <c r="O14" i="5" a="1"/>
  <c r="O14" i="5" s="1"/>
  <c r="O15" i="5" a="1"/>
  <c r="O15" i="5" s="1"/>
  <c r="O16" i="5" a="1"/>
  <c r="O16" i="5" s="1"/>
  <c r="O17" i="5" a="1"/>
  <c r="O17" i="5" s="1"/>
  <c r="O18" i="5" a="1"/>
  <c r="O18" i="5" s="1"/>
  <c r="O19" i="5" a="1"/>
  <c r="O19" i="5" s="1"/>
  <c r="O20" i="5" a="1"/>
  <c r="O20" i="5" s="1"/>
  <c r="O21" i="5" a="1"/>
  <c r="O21" i="5" s="1"/>
  <c r="O22" i="5" a="1"/>
  <c r="O22" i="5" s="1"/>
  <c r="O23" i="5" a="1"/>
  <c r="O23" i="5" s="1"/>
  <c r="O24" i="5" a="1"/>
  <c r="O24" i="5" s="1"/>
  <c r="O25" i="5" a="1"/>
  <c r="O25" i="5" s="1"/>
  <c r="O26" i="5" a="1"/>
  <c r="O26" i="5" s="1"/>
  <c r="O27" i="5" a="1"/>
  <c r="O27" i="5" s="1"/>
  <c r="O28" i="5" a="1"/>
  <c r="O28" i="5" s="1"/>
  <c r="O29" i="5" a="1"/>
  <c r="O29" i="5" s="1"/>
  <c r="O30" i="5" a="1"/>
  <c r="O30" i="5" s="1"/>
  <c r="O31" i="5" a="1"/>
  <c r="O31" i="5" s="1"/>
  <c r="O32" i="5" a="1"/>
  <c r="O32" i="5" s="1"/>
  <c r="O33" i="5" a="1"/>
  <c r="O33" i="5" s="1"/>
  <c r="O34" i="5" a="1"/>
  <c r="O34" i="5" s="1"/>
  <c r="O35" i="5" a="1"/>
  <c r="O35" i="5" s="1"/>
  <c r="O36" i="5" a="1"/>
  <c r="O36" i="5" s="1"/>
  <c r="O37" i="5" a="1"/>
  <c r="O37" i="5" s="1"/>
  <c r="O38" i="5" a="1"/>
  <c r="O38" i="5" s="1"/>
  <c r="O39" i="5" a="1"/>
  <c r="O39" i="5" s="1"/>
  <c r="O40" i="5" a="1"/>
  <c r="O40" i="5" s="1"/>
  <c r="O41" i="5" a="1"/>
  <c r="O41" i="5" s="1"/>
  <c r="O42" i="5" a="1"/>
  <c r="O42" i="5" s="1"/>
  <c r="O43" i="5" a="1"/>
  <c r="O43" i="5" s="1"/>
  <c r="O44" i="5" a="1"/>
  <c r="O44" i="5" s="1"/>
  <c r="O45" i="5" a="1"/>
  <c r="O45" i="5" s="1"/>
  <c r="O46" i="5" a="1"/>
  <c r="O46" i="5" s="1"/>
  <c r="N6" i="5" a="1"/>
  <c r="N6" i="5" s="1"/>
  <c r="N7" i="5" a="1"/>
  <c r="N7" i="5" s="1"/>
  <c r="N8" i="5" a="1"/>
  <c r="N8" i="5" s="1"/>
  <c r="N9" i="5" a="1"/>
  <c r="N9" i="5" s="1"/>
  <c r="N10" i="5" a="1"/>
  <c r="N10" i="5" s="1"/>
  <c r="N11" i="5" a="1"/>
  <c r="N11" i="5" s="1"/>
  <c r="N12" i="5" a="1"/>
  <c r="N12" i="5" s="1"/>
  <c r="N13" i="5" a="1"/>
  <c r="N13" i="5" s="1"/>
  <c r="N14" i="5" a="1"/>
  <c r="N14"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I6" i="5" a="1"/>
  <c r="I6" i="5" s="1"/>
  <c r="L6" i="5" s="1"/>
  <c r="M6" i="5" s="1"/>
  <c r="I7" i="5" a="1"/>
  <c r="I7" i="5" s="1"/>
  <c r="L7" i="5" s="1"/>
  <c r="M7" i="5" s="1"/>
  <c r="I8" i="5" a="1"/>
  <c r="I8" i="5" s="1"/>
  <c r="L8" i="5" s="1"/>
  <c r="M8" i="5" s="1"/>
  <c r="I9" i="5" a="1"/>
  <c r="I9" i="5" s="1"/>
  <c r="L9" i="5" s="1"/>
  <c r="M9" i="5" s="1"/>
  <c r="I10" i="5" a="1"/>
  <c r="I10" i="5" s="1"/>
  <c r="L10" i="5" s="1"/>
  <c r="M10" i="5" s="1"/>
  <c r="I11" i="5" a="1"/>
  <c r="I11" i="5" s="1"/>
  <c r="L11" i="5" s="1"/>
  <c r="M11" i="5" s="1"/>
  <c r="I12" i="5" a="1"/>
  <c r="I12" i="5" s="1"/>
  <c r="L12" i="5" s="1"/>
  <c r="M12" i="5" s="1"/>
  <c r="I13" i="5" a="1"/>
  <c r="I13" i="5" s="1"/>
  <c r="L13" i="5" s="1"/>
  <c r="M13" i="5" s="1"/>
  <c r="I14" i="5" a="1"/>
  <c r="I14" i="5" s="1"/>
  <c r="L14" i="5" s="1"/>
  <c r="M14" i="5" s="1"/>
  <c r="I15" i="5" a="1"/>
  <c r="I15" i="5" s="1"/>
  <c r="L15" i="5" s="1"/>
  <c r="M15" i="5" s="1"/>
  <c r="I16" i="5" a="1"/>
  <c r="I16" i="5" s="1"/>
  <c r="L16" i="5" s="1"/>
  <c r="M16" i="5" s="1"/>
  <c r="I17" i="5" a="1"/>
  <c r="I17" i="5" s="1"/>
  <c r="L17" i="5" s="1"/>
  <c r="M17" i="5" s="1"/>
  <c r="I18" i="5" a="1"/>
  <c r="I18" i="5" s="1"/>
  <c r="L18" i="5" s="1"/>
  <c r="M18" i="5" s="1"/>
  <c r="I19" i="5" a="1"/>
  <c r="I19" i="5" s="1"/>
  <c r="L19" i="5" s="1"/>
  <c r="M19" i="5" s="1"/>
  <c r="I20" i="5" a="1"/>
  <c r="I20" i="5" s="1"/>
  <c r="L20" i="5" s="1"/>
  <c r="M20" i="5" s="1"/>
  <c r="I21" i="5" a="1"/>
  <c r="I21" i="5" s="1"/>
  <c r="L21" i="5" s="1"/>
  <c r="M21" i="5" s="1"/>
  <c r="I22" i="5" a="1"/>
  <c r="I22" i="5" s="1"/>
  <c r="L22" i="5" s="1"/>
  <c r="M22" i="5" s="1"/>
  <c r="I23" i="5" a="1"/>
  <c r="I23" i="5" s="1"/>
  <c r="L23" i="5" s="1"/>
  <c r="M23" i="5" s="1"/>
  <c r="I24" i="5" a="1"/>
  <c r="I24" i="5" s="1"/>
  <c r="L24" i="5" s="1"/>
  <c r="M24" i="5" s="1"/>
  <c r="I25" i="5" a="1"/>
  <c r="I25" i="5" s="1"/>
  <c r="L25" i="5" s="1"/>
  <c r="M25" i="5" s="1"/>
  <c r="I26" i="5" a="1"/>
  <c r="I26" i="5" s="1"/>
  <c r="L26" i="5" s="1"/>
  <c r="M26" i="5" s="1"/>
  <c r="I27" i="5" a="1"/>
  <c r="I27" i="5" s="1"/>
  <c r="L27" i="5" s="1"/>
  <c r="M27" i="5" s="1"/>
  <c r="I28" i="5" a="1"/>
  <c r="I28" i="5" s="1"/>
  <c r="L28" i="5" s="1"/>
  <c r="M28" i="5" s="1"/>
  <c r="I29" i="5" a="1"/>
  <c r="I29" i="5" s="1"/>
  <c r="L29" i="5" s="1"/>
  <c r="M29" i="5" s="1"/>
  <c r="I30" i="5" a="1"/>
  <c r="I30" i="5" s="1"/>
  <c r="L30" i="5" s="1"/>
  <c r="M30" i="5" s="1"/>
  <c r="I31" i="5" a="1"/>
  <c r="I31" i="5" s="1"/>
  <c r="L31" i="5" s="1"/>
  <c r="M31" i="5" s="1"/>
  <c r="I32" i="5" a="1"/>
  <c r="I32" i="5" s="1"/>
  <c r="L32" i="5" s="1"/>
  <c r="M32" i="5" s="1"/>
  <c r="I33" i="5" a="1"/>
  <c r="I33" i="5" s="1"/>
  <c r="L33" i="5" s="1"/>
  <c r="M33" i="5" s="1"/>
  <c r="I34" i="5" a="1"/>
  <c r="I34" i="5" s="1"/>
  <c r="L34" i="5" s="1"/>
  <c r="M34" i="5" s="1"/>
  <c r="I35" i="5" a="1"/>
  <c r="I35" i="5" s="1"/>
  <c r="L35" i="5" s="1"/>
  <c r="M35" i="5" s="1"/>
  <c r="I36" i="5" a="1"/>
  <c r="I36" i="5" s="1"/>
  <c r="L36" i="5" s="1"/>
  <c r="M36" i="5" s="1"/>
  <c r="I37" i="5" a="1"/>
  <c r="I37" i="5" s="1"/>
  <c r="L37" i="5" s="1"/>
  <c r="M37" i="5" s="1"/>
  <c r="I38" i="5" a="1"/>
  <c r="I38" i="5" s="1"/>
  <c r="L38" i="5" s="1"/>
  <c r="M38" i="5" s="1"/>
  <c r="I39" i="5" a="1"/>
  <c r="I39" i="5" s="1"/>
  <c r="L39" i="5" s="1"/>
  <c r="M39" i="5" s="1"/>
  <c r="I40" i="5" a="1"/>
  <c r="I40" i="5" s="1"/>
  <c r="L40" i="5" s="1"/>
  <c r="M40" i="5" s="1"/>
  <c r="I41" i="5" a="1"/>
  <c r="I41" i="5" s="1"/>
  <c r="L41" i="5" s="1"/>
  <c r="M41" i="5" s="1"/>
  <c r="I42" i="5" a="1"/>
  <c r="I42" i="5" s="1"/>
  <c r="L42" i="5" s="1"/>
  <c r="M42" i="5" s="1"/>
  <c r="I43" i="5" a="1"/>
  <c r="I43" i="5" s="1"/>
  <c r="L43" i="5" s="1"/>
  <c r="M43" i="5" s="1"/>
  <c r="I44" i="5" a="1"/>
  <c r="I44" i="5" s="1"/>
  <c r="L44" i="5" s="1"/>
  <c r="M44" i="5" s="1"/>
  <c r="I45" i="5" a="1"/>
  <c r="I45" i="5" s="1"/>
  <c r="L45" i="5" s="1"/>
  <c r="M45" i="5" s="1"/>
  <c r="I46" i="5" a="1"/>
  <c r="I46" i="5" s="1"/>
  <c r="L46" i="5" s="1"/>
  <c r="M46"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D6" i="5" a="1"/>
  <c r="D6" i="5" s="1"/>
  <c r="J6" i="5" s="1"/>
  <c r="D7" i="5" a="1"/>
  <c r="D7" i="5" s="1"/>
  <c r="J7" i="5" s="1"/>
  <c r="D8" i="5" a="1"/>
  <c r="D8" i="5" s="1"/>
  <c r="J8" i="5" s="1"/>
  <c r="D9" i="5" a="1"/>
  <c r="D9" i="5" s="1"/>
  <c r="J9" i="5" s="1"/>
  <c r="D10" i="5" a="1"/>
  <c r="D10" i="5" s="1"/>
  <c r="J10" i="5" s="1"/>
  <c r="D11" i="5" a="1"/>
  <c r="D11" i="5" s="1"/>
  <c r="J11" i="5" s="1"/>
  <c r="D12" i="5" a="1"/>
  <c r="D12" i="5" s="1"/>
  <c r="J12" i="5" s="1"/>
  <c r="D13" i="5" a="1"/>
  <c r="D13" i="5" s="1"/>
  <c r="J13" i="5" s="1"/>
  <c r="D14" i="5" a="1"/>
  <c r="D14" i="5" s="1"/>
  <c r="J14" i="5" s="1"/>
  <c r="D15" i="5" a="1"/>
  <c r="D15" i="5" s="1"/>
  <c r="J15" i="5" s="1"/>
  <c r="D16" i="5" a="1"/>
  <c r="D16" i="5" s="1"/>
  <c r="J16" i="5" s="1"/>
  <c r="D17" i="5" a="1"/>
  <c r="D17" i="5" s="1"/>
  <c r="J17" i="5" s="1"/>
  <c r="D18" i="5" a="1"/>
  <c r="D18" i="5" s="1"/>
  <c r="J18" i="5" s="1"/>
  <c r="D19" i="5" a="1"/>
  <c r="D19" i="5" s="1"/>
  <c r="J19" i="5" s="1"/>
  <c r="D20" i="5" a="1"/>
  <c r="D20" i="5" s="1"/>
  <c r="J20" i="5" s="1"/>
  <c r="D21" i="5" a="1"/>
  <c r="D21" i="5" s="1"/>
  <c r="J21" i="5" s="1"/>
  <c r="D22" i="5" a="1"/>
  <c r="D22" i="5" s="1"/>
  <c r="J22" i="5" s="1"/>
  <c r="D23" i="5" a="1"/>
  <c r="D23" i="5" s="1"/>
  <c r="J23" i="5" s="1"/>
  <c r="D24" i="5" a="1"/>
  <c r="D24" i="5" s="1"/>
  <c r="J24" i="5" s="1"/>
  <c r="D25" i="5" a="1"/>
  <c r="D25" i="5" s="1"/>
  <c r="J25" i="5" s="1"/>
  <c r="D26" i="5" a="1"/>
  <c r="D26" i="5" s="1"/>
  <c r="J26" i="5" s="1"/>
  <c r="D27" i="5" a="1"/>
  <c r="D27" i="5" s="1"/>
  <c r="J27" i="5" s="1"/>
  <c r="D28" i="5" a="1"/>
  <c r="D28" i="5" s="1"/>
  <c r="J28" i="5" s="1"/>
  <c r="D29" i="5" a="1"/>
  <c r="D29" i="5" s="1"/>
  <c r="J29" i="5" s="1"/>
  <c r="D30" i="5" a="1"/>
  <c r="D30" i="5" s="1"/>
  <c r="J30" i="5" s="1"/>
  <c r="D31" i="5" a="1"/>
  <c r="D31" i="5" s="1"/>
  <c r="J31" i="5" s="1"/>
  <c r="D32" i="5" a="1"/>
  <c r="D32" i="5" s="1"/>
  <c r="J32" i="5" s="1"/>
  <c r="D33" i="5" a="1"/>
  <c r="D33" i="5" s="1"/>
  <c r="J33" i="5" s="1"/>
  <c r="D34" i="5" a="1"/>
  <c r="D34" i="5" s="1"/>
  <c r="J34" i="5" s="1"/>
  <c r="D35" i="5" a="1"/>
  <c r="D35" i="5" s="1"/>
  <c r="J35" i="5" s="1"/>
  <c r="D36" i="5" a="1"/>
  <c r="D36" i="5" s="1"/>
  <c r="J36" i="5" s="1"/>
  <c r="D37" i="5" a="1"/>
  <c r="D37" i="5" s="1"/>
  <c r="J37" i="5" s="1"/>
  <c r="D38" i="5" a="1"/>
  <c r="D38" i="5" s="1"/>
  <c r="J38" i="5" s="1"/>
  <c r="D39" i="5" a="1"/>
  <c r="D39" i="5" s="1"/>
  <c r="J39" i="5" s="1"/>
  <c r="D40" i="5" a="1"/>
  <c r="D40" i="5" s="1"/>
  <c r="J40" i="5" s="1"/>
  <c r="D41" i="5" a="1"/>
  <c r="D41" i="5" s="1"/>
  <c r="J41" i="5" s="1"/>
  <c r="D42" i="5" a="1"/>
  <c r="D42" i="5" s="1"/>
  <c r="J42" i="5" s="1"/>
  <c r="D43" i="5" a="1"/>
  <c r="D43" i="5" s="1"/>
  <c r="J43" i="5" s="1"/>
  <c r="D44" i="5" a="1"/>
  <c r="D44" i="5" s="1"/>
  <c r="J44" i="5" s="1"/>
  <c r="D45" i="5" a="1"/>
  <c r="D45" i="5" s="1"/>
  <c r="J45" i="5" s="1"/>
  <c r="D46" i="5" a="1"/>
  <c r="D46" i="5" s="1"/>
  <c r="J46" i="5" s="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E38"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L7" i="1"/>
  <c r="H7" i="1"/>
  <c r="D7" i="1"/>
  <c r="AF40" i="5" a="1"/>
  <c r="AF36" i="5" a="1"/>
  <c r="AF6" i="5" a="1"/>
  <c r="AF17" i="5" a="1"/>
  <c r="AF21" i="5" a="1"/>
  <c r="AF27" i="5" a="1"/>
  <c r="AF31" i="5" a="1"/>
  <c r="AF42" i="5" a="1"/>
  <c r="AF37" i="5" a="1"/>
  <c r="AF41" i="5" a="1"/>
  <c r="AF26" i="5" a="1"/>
  <c r="AF12" i="5" a="1"/>
  <c r="AF8" i="5" a="1"/>
  <c r="AF22" i="5" a="1"/>
  <c r="AF18" i="5" a="1"/>
  <c r="AF32" i="5" a="1"/>
  <c r="AF28" i="5" a="1"/>
  <c r="AF11" i="5" a="1"/>
  <c r="AF38" i="5" a="1"/>
  <c r="AF13" i="5" a="1"/>
  <c r="AF46" i="5" a="1"/>
  <c r="AF23" i="5" a="1"/>
  <c r="AF43" i="5" a="1"/>
  <c r="AF9" i="5" a="1"/>
  <c r="AF33" i="5" a="1"/>
  <c r="AF19" i="5" a="1"/>
  <c r="AF44" i="5" a="1"/>
  <c r="AF7" i="5" a="1"/>
  <c r="AF29" i="5" a="1"/>
  <c r="AF14" i="5" a="1"/>
  <c r="AF39" i="5" a="1"/>
  <c r="AF34" i="5" a="1"/>
  <c r="AF10" i="5" a="1"/>
  <c r="AF30" i="5" a="1"/>
  <c r="AF35" i="5" a="1"/>
  <c r="AF45" i="5" a="1"/>
  <c r="AF24" i="5" a="1"/>
  <c r="AF16" i="5" a="1"/>
  <c r="AF25" i="5" a="1"/>
  <c r="AF20" i="5" a="1"/>
  <c r="AF15" i="5" a="1"/>
  <c r="E27" i="7" l="1"/>
  <c r="AF45" i="5"/>
  <c r="R45" i="5" s="1"/>
  <c r="AF35" i="5"/>
  <c r="R35" i="5" s="1"/>
  <c r="AF25" i="5"/>
  <c r="R25" i="5" s="1"/>
  <c r="AF15" i="5"/>
  <c r="R15" i="5" s="1"/>
  <c r="AF44" i="5"/>
  <c r="R44" i="5" s="1"/>
  <c r="AF34" i="5"/>
  <c r="R34" i="5" s="1"/>
  <c r="AF24" i="5"/>
  <c r="R24" i="5" s="1"/>
  <c r="AF14" i="5"/>
  <c r="AF43" i="5"/>
  <c r="R43" i="5" s="1"/>
  <c r="AF33" i="5"/>
  <c r="R33" i="5" s="1"/>
  <c r="AF23" i="5"/>
  <c r="R23" i="5" s="1"/>
  <c r="AF13" i="5"/>
  <c r="R13" i="5" s="1"/>
  <c r="AF42" i="5"/>
  <c r="R42" i="5" s="1"/>
  <c r="AF32" i="5"/>
  <c r="R32" i="5" s="1"/>
  <c r="AF22" i="5"/>
  <c r="R22" i="5" s="1"/>
  <c r="AF12" i="5"/>
  <c r="R12" i="5" s="1"/>
  <c r="AF41" i="5"/>
  <c r="R41" i="5" s="1"/>
  <c r="AF31" i="5"/>
  <c r="R31" i="5" s="1"/>
  <c r="AF21" i="5"/>
  <c r="R21" i="5" s="1"/>
  <c r="AF11" i="5"/>
  <c r="R11" i="5" s="1"/>
  <c r="AF36" i="5"/>
  <c r="R36" i="5" s="1"/>
  <c r="AF40" i="5"/>
  <c r="AF30" i="5"/>
  <c r="R30" i="5" s="1"/>
  <c r="AF20" i="5"/>
  <c r="R20" i="5" s="1"/>
  <c r="AF10" i="5"/>
  <c r="R10" i="5" s="1"/>
  <c r="AF16" i="5"/>
  <c r="R16" i="5" s="1"/>
  <c r="AF39" i="5"/>
  <c r="R39" i="5" s="1"/>
  <c r="AF29" i="5"/>
  <c r="R29" i="5" s="1"/>
  <c r="AF19" i="5"/>
  <c r="R19" i="5" s="1"/>
  <c r="AF9" i="5"/>
  <c r="R9" i="5" s="1"/>
  <c r="AF46" i="5"/>
  <c r="AF38" i="5"/>
  <c r="AF28" i="5"/>
  <c r="R28" i="5" s="1"/>
  <c r="AF18" i="5"/>
  <c r="R18" i="5" s="1"/>
  <c r="AF8" i="5"/>
  <c r="R8" i="5" s="1"/>
  <c r="AF26" i="5"/>
  <c r="R26" i="5" s="1"/>
  <c r="AF37" i="5"/>
  <c r="R37" i="5" s="1"/>
  <c r="AF27" i="5"/>
  <c r="AF17" i="5"/>
  <c r="R17" i="5" s="1"/>
  <c r="AF7" i="5"/>
  <c r="R7" i="5" s="1"/>
  <c r="AF6" i="5"/>
  <c r="R6" i="5" s="1"/>
  <c r="J47" i="5"/>
  <c r="K41" i="5"/>
  <c r="K33" i="5"/>
  <c r="K13" i="5"/>
  <c r="K39" i="5"/>
  <c r="K12" i="5"/>
  <c r="K11" i="5"/>
  <c r="K8" i="5"/>
  <c r="K27" i="5"/>
  <c r="K44" i="5"/>
  <c r="K24" i="5"/>
  <c r="K43" i="5"/>
  <c r="K23" i="5"/>
  <c r="K42" i="5"/>
  <c r="K22" i="5"/>
  <c r="K21" i="5"/>
  <c r="K40" i="5"/>
  <c r="K20" i="5"/>
  <c r="K19" i="5"/>
  <c r="K38" i="5"/>
  <c r="K18" i="5"/>
  <c r="K37" i="5"/>
  <c r="K17" i="5"/>
  <c r="K36" i="5"/>
  <c r="K16" i="5"/>
  <c r="K35" i="5"/>
  <c r="K15" i="5"/>
  <c r="K34" i="5"/>
  <c r="K14" i="5"/>
  <c r="K32" i="5"/>
  <c r="K31" i="5"/>
  <c r="K30" i="5"/>
  <c r="K10" i="5"/>
  <c r="K29" i="5"/>
  <c r="K9" i="5"/>
  <c r="K28" i="5"/>
  <c r="K7" i="5"/>
  <c r="K46" i="5"/>
  <c r="K26" i="5"/>
  <c r="K6" i="5"/>
  <c r="K45" i="5"/>
  <c r="K25" i="5"/>
  <c r="G38" i="4"/>
  <c r="R14" i="5" l="1"/>
  <c r="R40" i="5"/>
  <c r="R38" i="5"/>
  <c r="R27" i="5"/>
  <c r="R46" i="5"/>
  <c r="K47" i="5"/>
  <c r="L4" i="7" s="1" a="1"/>
  <c r="L4" i="7" s="1"/>
  <c r="N4" i="7" l="1"/>
  <c r="O4" i="7" s="1"/>
  <c r="M4" i="7"/>
  <c r="T6" i="5" a="1"/>
  <c r="T6" i="5" s="1"/>
  <c r="E9" i="7" a="1"/>
  <c r="E9" i="7" s="1"/>
  <c r="E8" i="7" a="1"/>
  <c r="E8" i="7" s="1"/>
  <c r="T16" i="5" a="1"/>
  <c r="T16" i="5" s="1"/>
  <c r="T13" i="5" a="1"/>
  <c r="T13" i="5" s="1"/>
  <c r="T18" i="5" a="1"/>
  <c r="T18" i="5" s="1"/>
  <c r="T34" i="5" a="1"/>
  <c r="T34" i="5" s="1"/>
  <c r="T11" i="5" a="1"/>
  <c r="T11" i="5" s="1"/>
  <c r="T32" i="5" a="1"/>
  <c r="T32" i="5" s="1"/>
  <c r="T35" i="5" a="1"/>
  <c r="T35" i="5" s="1"/>
  <c r="T31" i="5" a="1"/>
  <c r="T31" i="5" s="1"/>
  <c r="T44" i="5" a="1"/>
  <c r="T44" i="5" s="1"/>
  <c r="T24" i="5" a="1"/>
  <c r="T24" i="5" s="1"/>
  <c r="T43" i="5" a="1"/>
  <c r="T43" i="5" s="1"/>
  <c r="T30" i="5" a="1"/>
  <c r="T30" i="5" s="1"/>
  <c r="T21" i="5" a="1"/>
  <c r="T21" i="5" s="1"/>
  <c r="T41" i="5" a="1"/>
  <c r="T41" i="5" s="1"/>
  <c r="T23" i="5" a="1"/>
  <c r="T23" i="5" s="1"/>
  <c r="T7" i="5" a="1"/>
  <c r="T7" i="5" s="1"/>
  <c r="T37" i="5" a="1"/>
  <c r="T37" i="5" s="1"/>
  <c r="T10" i="5" a="1"/>
  <c r="T10" i="5" s="1"/>
  <c r="T17" i="5" a="1"/>
  <c r="T17" i="5" s="1"/>
  <c r="T25" i="5" a="1"/>
  <c r="T25" i="5" s="1"/>
  <c r="T29" i="5" a="1"/>
  <c r="T29" i="5" s="1"/>
  <c r="T36" i="5" a="1"/>
  <c r="T36" i="5" s="1"/>
  <c r="T22" i="5" a="1"/>
  <c r="T22" i="5" s="1"/>
  <c r="T39" i="5" a="1"/>
  <c r="T39" i="5" s="1"/>
  <c r="T20" i="5" a="1"/>
  <c r="T20" i="5" s="1"/>
  <c r="T33" i="5" a="1"/>
  <c r="T33" i="5" s="1"/>
  <c r="T46" i="5" a="1"/>
  <c r="T46" i="5" s="1"/>
  <c r="T28" i="5" a="1"/>
  <c r="T28" i="5" s="1"/>
  <c r="T12" i="5" a="1"/>
  <c r="T12" i="5" s="1"/>
  <c r="T42" i="5" a="1"/>
  <c r="T42" i="5" s="1"/>
  <c r="T15" i="5" a="1"/>
  <c r="T15" i="5" s="1"/>
  <c r="T9" i="5" a="1"/>
  <c r="T9" i="5" s="1"/>
  <c r="T8" i="5" a="1"/>
  <c r="T8" i="5" s="1"/>
  <c r="T40" i="5" a="1"/>
  <c r="T40" i="5" s="1"/>
  <c r="T38" i="5" a="1"/>
  <c r="T38" i="5" s="1"/>
  <c r="T45" i="5" a="1"/>
  <c r="T45" i="5" s="1"/>
  <c r="T19" i="5" a="1"/>
  <c r="T19" i="5" s="1"/>
  <c r="T27" i="5" a="1"/>
  <c r="T27" i="5" s="1"/>
  <c r="T26" i="5" a="1"/>
  <c r="T26" i="5" s="1"/>
  <c r="T14" i="5" a="1"/>
  <c r="T14" i="5" s="1"/>
  <c r="E11" i="7" l="1" a="1"/>
  <c r="E11" i="7" s="1"/>
  <c r="E12" i="7" s="1"/>
  <c r="L5" i="7" s="1"/>
  <c r="N5" i="7" l="1"/>
  <c r="O5" i="7" s="1"/>
  <c r="M5" i="7"/>
  <c r="L6" i="7" s="1"/>
  <c r="N6" i="7" l="1"/>
  <c r="O6" i="7" s="1"/>
  <c r="M6" i="7"/>
  <c r="L7" i="7" s="1"/>
  <c r="N7" i="7" l="1"/>
  <c r="O7" i="7" s="1"/>
  <c r="M7" i="7"/>
  <c r="L8" i="7" s="1"/>
  <c r="N8" i="7" l="1"/>
  <c r="O8" i="7" s="1"/>
  <c r="M8" i="7"/>
  <c r="L9" i="7" s="1"/>
  <c r="M9" i="7" l="1"/>
  <c r="L10" i="7" s="1"/>
  <c r="N9" i="7"/>
  <c r="O9" i="7" s="1"/>
  <c r="M10" i="7" l="1"/>
  <c r="L11" i="7" s="1"/>
  <c r="N10" i="7"/>
  <c r="O10" i="7" s="1"/>
  <c r="N11" i="7" l="1"/>
  <c r="O11" i="7" s="1"/>
  <c r="M11" i="7"/>
  <c r="L12" i="7" s="1"/>
  <c r="N12" i="7" l="1"/>
  <c r="O12" i="7" s="1"/>
  <c r="M12" i="7"/>
  <c r="L13" i="7" s="1"/>
  <c r="N13" i="7" l="1"/>
  <c r="O13" i="7" s="1"/>
  <c r="M13" i="7"/>
  <c r="L14" i="7" s="1"/>
  <c r="N14" i="7" l="1"/>
  <c r="O14" i="7" s="1"/>
  <c r="M14" i="7"/>
  <c r="L15" i="7" s="1"/>
  <c r="N15" i="7" l="1"/>
  <c r="O15" i="7" s="1"/>
  <c r="M15" i="7"/>
  <c r="L16" i="7" s="1"/>
  <c r="N16" i="7" l="1"/>
  <c r="O16" i="7" s="1"/>
  <c r="M16" i="7"/>
  <c r="L17" i="7" s="1"/>
  <c r="N17" i="7" l="1"/>
  <c r="O17" i="7" s="1"/>
  <c r="M17" i="7"/>
  <c r="L18" i="7" s="1"/>
  <c r="N18" i="7" l="1"/>
  <c r="O18" i="7" s="1"/>
  <c r="M18" i="7"/>
  <c r="L19" i="7" s="1"/>
  <c r="N19" i="7" l="1"/>
  <c r="O19" i="7" s="1"/>
  <c r="M19" i="7"/>
  <c r="L20" i="7" s="1"/>
  <c r="M20" i="7" l="1"/>
  <c r="L21" i="7" s="1"/>
  <c r="N20" i="7"/>
  <c r="O20" i="7" s="1"/>
  <c r="N21" i="7" l="1"/>
  <c r="O21" i="7" s="1"/>
  <c r="M21" i="7"/>
  <c r="L22" i="7" s="1"/>
  <c r="N22" i="7" l="1"/>
  <c r="O22" i="7" s="1"/>
  <c r="M22" i="7"/>
  <c r="L23" i="7" s="1"/>
  <c r="N23" i="7" l="1"/>
  <c r="O23" i="7" s="1"/>
  <c r="M23" i="7"/>
  <c r="L24" i="7" s="1"/>
  <c r="N24" i="7" l="1"/>
  <c r="O24" i="7" s="1"/>
  <c r="M24" i="7"/>
  <c r="L25" i="7" s="1"/>
  <c r="N25" i="7" l="1"/>
  <c r="O25" i="7" s="1"/>
  <c r="M25" i="7"/>
  <c r="L26" i="7" s="1"/>
  <c r="N26" i="7" l="1"/>
  <c r="O26" i="7" s="1"/>
  <c r="M26" i="7"/>
  <c r="L27" i="7" s="1"/>
  <c r="N27" i="7" l="1"/>
  <c r="O27" i="7" s="1"/>
  <c r="M27" i="7"/>
  <c r="L28" i="7" s="1"/>
  <c r="M28" i="7" l="1"/>
  <c r="L29" i="7" s="1"/>
  <c r="N28" i="7"/>
  <c r="O28" i="7" s="1"/>
  <c r="M29" i="7" l="1"/>
  <c r="L30" i="7" s="1"/>
  <c r="N29" i="7"/>
  <c r="O29" i="7" s="1"/>
  <c r="M30" i="7" l="1"/>
  <c r="L31" i="7" s="1"/>
  <c r="N30" i="7"/>
  <c r="O30" i="7" s="1"/>
  <c r="N31" i="7" l="1"/>
  <c r="O31" i="7" s="1"/>
  <c r="M31" i="7"/>
  <c r="L32" i="7" s="1"/>
  <c r="M32" i="7" l="1"/>
  <c r="L33" i="7" s="1"/>
  <c r="N32" i="7"/>
  <c r="O32" i="7" s="1"/>
  <c r="N33" i="7" l="1"/>
  <c r="O33" i="7" s="1"/>
  <c r="M33" i="7"/>
  <c r="L34" i="7" s="1"/>
  <c r="M34" i="7" l="1"/>
  <c r="L35" i="7" s="1"/>
  <c r="N34" i="7"/>
  <c r="O34" i="7" s="1"/>
  <c r="M35" i="7" l="1"/>
  <c r="L36" i="7" s="1"/>
  <c r="N35" i="7"/>
  <c r="O35" i="7" s="1"/>
  <c r="M36" i="7" l="1"/>
  <c r="L37" i="7" s="1"/>
  <c r="N36" i="7"/>
  <c r="O36" i="7" s="1"/>
  <c r="M37" i="7" l="1"/>
  <c r="L38" i="7" s="1"/>
  <c r="N37" i="7"/>
  <c r="O37" i="7" s="1"/>
  <c r="N38" i="7" l="1"/>
  <c r="O38" i="7" s="1"/>
  <c r="M38" i="7"/>
  <c r="L39" i="7" s="1"/>
  <c r="N39" i="7" l="1"/>
  <c r="O39" i="7" s="1"/>
  <c r="M39" i="7"/>
  <c r="L40" i="7" s="1"/>
  <c r="N40" i="7" l="1"/>
  <c r="O40" i="7" s="1"/>
  <c r="M40" i="7"/>
  <c r="L41" i="7" s="1"/>
  <c r="N41" i="7" l="1"/>
  <c r="O41" i="7" s="1"/>
  <c r="M41" i="7"/>
  <c r="L42" i="7" s="1"/>
  <c r="N42" i="7" l="1"/>
  <c r="O42" i="7" s="1"/>
  <c r="M42" i="7"/>
  <c r="L43" i="7" s="1"/>
  <c r="M43" i="7" l="1"/>
  <c r="L44" i="7" s="1"/>
  <c r="N43" i="7"/>
  <c r="O43" i="7" s="1"/>
  <c r="N44" i="7" l="1"/>
  <c r="O44" i="7" s="1"/>
  <c r="M44" i="7"/>
  <c r="L45" i="7" s="1"/>
  <c r="N45" i="7" l="1"/>
  <c r="O45" i="7" s="1"/>
  <c r="M45" i="7"/>
  <c r="L46" i="7" s="1"/>
  <c r="M46" i="7" l="1"/>
  <c r="L47" i="7" s="1"/>
  <c r="N46" i="7"/>
  <c r="O46" i="7" s="1"/>
  <c r="M47" i="7" l="1"/>
  <c r="L48" i="7" s="1"/>
  <c r="N47" i="7"/>
  <c r="O47" i="7" s="1"/>
  <c r="N48" i="7" l="1"/>
  <c r="O48" i="7" s="1"/>
  <c r="M48" i="7"/>
  <c r="L49" i="7" s="1"/>
  <c r="M49" i="7" l="1"/>
  <c r="L50" i="7" s="1"/>
  <c r="N49" i="7"/>
  <c r="O49" i="7" s="1"/>
  <c r="N50" i="7" l="1"/>
  <c r="O50" i="7" s="1"/>
  <c r="M50" i="7"/>
  <c r="L51" i="7" s="1"/>
  <c r="M51" i="7" l="1"/>
  <c r="L52" i="7" s="1"/>
  <c r="N51" i="7"/>
  <c r="O51" i="7" s="1"/>
  <c r="M52" i="7" l="1"/>
  <c r="L53" i="7" s="1"/>
  <c r="N52" i="7"/>
  <c r="O52" i="7" s="1"/>
  <c r="M53" i="7" l="1"/>
  <c r="L54" i="7" s="1"/>
  <c r="N53" i="7"/>
  <c r="O53" i="7" s="1"/>
  <c r="M54" i="7" l="1"/>
  <c r="L55" i="7" s="1"/>
  <c r="N54" i="7"/>
  <c r="O54" i="7" s="1"/>
  <c r="M55" i="7" l="1"/>
  <c r="L56" i="7" s="1"/>
  <c r="N55" i="7"/>
  <c r="O55" i="7" s="1"/>
  <c r="N56" i="7" l="1"/>
  <c r="O56" i="7" s="1"/>
  <c r="M56" i="7"/>
  <c r="L57" i="7" s="1"/>
  <c r="N57" i="7" l="1"/>
  <c r="O57" i="7" s="1"/>
  <c r="M57" i="7"/>
  <c r="L58" i="7" s="1"/>
  <c r="M58" i="7" l="1"/>
  <c r="L59" i="7" s="1"/>
  <c r="N58" i="7"/>
  <c r="O58" i="7" s="1"/>
  <c r="M59" i="7" l="1"/>
  <c r="L60" i="7" s="1"/>
  <c r="N59" i="7"/>
  <c r="O59" i="7" s="1"/>
  <c r="N60" i="7" l="1"/>
  <c r="O60" i="7" s="1"/>
  <c r="M60" i="7"/>
  <c r="L61" i="7" s="1"/>
  <c r="N61" i="7" l="1"/>
  <c r="O61" i="7" s="1"/>
  <c r="M61" i="7"/>
  <c r="L62" i="7" s="1"/>
  <c r="M62" i="7" l="1"/>
  <c r="L63" i="7" s="1"/>
  <c r="N62" i="7"/>
  <c r="O62" i="7" s="1"/>
  <c r="N63" i="7" l="1"/>
  <c r="O63" i="7" s="1"/>
  <c r="M63" i="7"/>
  <c r="L64" i="7" s="1"/>
  <c r="M64" i="7" l="1"/>
  <c r="L65" i="7" s="1"/>
  <c r="N64" i="7"/>
  <c r="O64" i="7" s="1"/>
  <c r="M65" i="7" l="1"/>
  <c r="L66" i="7" s="1"/>
  <c r="N65" i="7"/>
  <c r="O65" i="7" s="1"/>
  <c r="N66" i="7" l="1"/>
  <c r="O66" i="7" s="1"/>
  <c r="M66" i="7"/>
  <c r="L67" i="7" s="1"/>
  <c r="M67" i="7" l="1"/>
  <c r="L68" i="7" s="1"/>
  <c r="N67" i="7"/>
  <c r="O67" i="7" s="1"/>
  <c r="M68" i="7" l="1"/>
  <c r="L69" i="7" s="1"/>
  <c r="N68" i="7"/>
  <c r="O68" i="7" s="1"/>
  <c r="N69" i="7" l="1"/>
  <c r="O69" i="7" s="1"/>
  <c r="M69" i="7"/>
  <c r="L70" i="7" s="1"/>
  <c r="M70" i="7" l="1"/>
  <c r="L71" i="7" s="1"/>
  <c r="N70" i="7"/>
  <c r="O70" i="7" s="1"/>
  <c r="M71" i="7" l="1"/>
  <c r="L72" i="7" s="1"/>
  <c r="N71" i="7"/>
  <c r="O71" i="7" s="1"/>
  <c r="N72" i="7" l="1"/>
  <c r="O72" i="7" s="1"/>
  <c r="M72" i="7"/>
  <c r="L73" i="7" s="1"/>
  <c r="M73" i="7" l="1"/>
  <c r="L74" i="7" s="1"/>
  <c r="N73" i="7"/>
  <c r="O73" i="7" s="1"/>
  <c r="N74" i="7" l="1"/>
  <c r="O74" i="7" s="1"/>
  <c r="M74" i="7"/>
  <c r="L75" i="7" s="1"/>
  <c r="N75" i="7" l="1"/>
  <c r="O75" i="7" s="1"/>
  <c r="M75" i="7"/>
  <c r="L76" i="7" s="1"/>
  <c r="M76" i="7" l="1"/>
  <c r="L77" i="7" s="1"/>
  <c r="N76" i="7"/>
  <c r="O76" i="7" s="1"/>
  <c r="N77" i="7" l="1"/>
  <c r="O77" i="7" s="1"/>
  <c r="M77" i="7"/>
  <c r="L78" i="7" s="1"/>
  <c r="M78" i="7" l="1"/>
  <c r="L79" i="7" s="1"/>
  <c r="N78" i="7"/>
  <c r="O78" i="7" s="1"/>
  <c r="M79" i="7" l="1"/>
  <c r="L80" i="7" s="1"/>
  <c r="N79" i="7"/>
  <c r="O79" i="7" s="1"/>
  <c r="M80" i="7" l="1"/>
  <c r="L81" i="7" s="1"/>
  <c r="N80" i="7"/>
  <c r="O80" i="7" s="1"/>
  <c r="M81" i="7" l="1"/>
  <c r="L82" i="7" s="1"/>
  <c r="N81" i="7"/>
  <c r="O81" i="7" s="1"/>
  <c r="M82" i="7" l="1"/>
  <c r="L83" i="7" s="1"/>
  <c r="N82" i="7"/>
  <c r="O82" i="7" s="1"/>
  <c r="N83" i="7" l="1"/>
  <c r="O83" i="7" s="1"/>
  <c r="M83" i="7"/>
  <c r="L84" i="7" s="1"/>
  <c r="M84" i="7" l="1"/>
  <c r="L85" i="7" s="1"/>
  <c r="N84" i="7"/>
  <c r="O84" i="7" s="1"/>
  <c r="M85" i="7" l="1"/>
  <c r="L86" i="7" s="1"/>
  <c r="N85" i="7"/>
  <c r="O85" i="7" s="1"/>
  <c r="M86" i="7" l="1"/>
  <c r="L87" i="7" s="1"/>
  <c r="N86" i="7"/>
  <c r="O86" i="7" s="1"/>
  <c r="M87" i="7" l="1"/>
  <c r="L88" i="7" s="1"/>
  <c r="N87" i="7"/>
  <c r="O87" i="7" s="1"/>
  <c r="N88" i="7" l="1"/>
  <c r="O88" i="7" s="1"/>
  <c r="M88" i="7"/>
  <c r="L89" i="7" s="1"/>
  <c r="M89" i="7" l="1"/>
  <c r="L90" i="7" s="1"/>
  <c r="N89" i="7"/>
  <c r="O89" i="7" s="1"/>
  <c r="M90" i="7" l="1"/>
  <c r="L91" i="7" s="1"/>
  <c r="N90" i="7"/>
  <c r="O90" i="7" s="1"/>
  <c r="M91" i="7" l="1"/>
  <c r="L92" i="7" s="1"/>
  <c r="N91" i="7"/>
  <c r="O91" i="7" s="1"/>
  <c r="M92" i="7" l="1"/>
  <c r="L93" i="7" s="1"/>
  <c r="N92" i="7"/>
  <c r="O92" i="7" s="1"/>
  <c r="N93" i="7" l="1"/>
  <c r="O93" i="7" s="1"/>
  <c r="M93" i="7"/>
  <c r="L94" i="7" s="1"/>
  <c r="N94" i="7" l="1"/>
  <c r="O94" i="7" s="1"/>
  <c r="M94" i="7"/>
  <c r="L95" i="7" s="1"/>
  <c r="M95" i="7" l="1"/>
  <c r="L96" i="7" s="1"/>
  <c r="N95" i="7"/>
  <c r="O95" i="7" s="1"/>
  <c r="M96" i="7" l="1"/>
  <c r="L97" i="7" s="1"/>
  <c r="N96" i="7"/>
  <c r="O96" i="7" s="1"/>
  <c r="M97" i="7" l="1"/>
  <c r="L98" i="7" s="1"/>
  <c r="N97" i="7"/>
  <c r="O97" i="7" s="1"/>
  <c r="M98" i="7" l="1"/>
  <c r="L99" i="7" s="1"/>
  <c r="N98" i="7"/>
  <c r="O98" i="7" s="1"/>
  <c r="M99" i="7" l="1"/>
  <c r="L100" i="7" s="1"/>
  <c r="N99" i="7"/>
  <c r="O99" i="7" s="1"/>
  <c r="N100" i="7" l="1"/>
  <c r="O100" i="7" s="1"/>
  <c r="M100" i="7"/>
  <c r="L101" i="7" s="1"/>
  <c r="N101" i="7" l="1"/>
  <c r="O101" i="7" s="1"/>
  <c r="M101" i="7"/>
  <c r="L102" i="7" s="1"/>
  <c r="N102" i="7" l="1"/>
  <c r="O102" i="7" s="1"/>
  <c r="M102" i="7"/>
  <c r="L103" i="7" s="1"/>
  <c r="N103" i="7" l="1"/>
  <c r="O103" i="7" s="1"/>
  <c r="M103" i="7"/>
  <c r="L104" i="7" s="1"/>
  <c r="M104" i="7" l="1"/>
  <c r="L105" i="7" s="1"/>
  <c r="N104" i="7"/>
  <c r="O104" i="7" s="1"/>
  <c r="M105" i="7" l="1"/>
  <c r="L106" i="7" s="1"/>
  <c r="N105" i="7"/>
  <c r="O105" i="7" s="1"/>
  <c r="M106" i="7" l="1"/>
  <c r="L107" i="7" s="1"/>
  <c r="N106" i="7"/>
  <c r="O106" i="7" s="1"/>
  <c r="M107" i="7" l="1"/>
  <c r="L108" i="7" s="1"/>
  <c r="N107" i="7"/>
  <c r="O107" i="7" s="1"/>
  <c r="M108" i="7" l="1"/>
  <c r="L109" i="7" s="1"/>
  <c r="N108" i="7"/>
  <c r="O108" i="7" s="1"/>
  <c r="M109" i="7" l="1"/>
  <c r="L110" i="7" s="1"/>
  <c r="N109" i="7"/>
  <c r="O109" i="7" s="1"/>
  <c r="M110" i="7" l="1"/>
  <c r="L111" i="7" s="1"/>
  <c r="N110" i="7"/>
  <c r="O110" i="7" s="1"/>
  <c r="M111" i="7" l="1"/>
  <c r="L112" i="7" s="1"/>
  <c r="N111" i="7"/>
  <c r="O111" i="7" s="1"/>
  <c r="M112" i="7" l="1"/>
  <c r="L113" i="7" s="1"/>
  <c r="N112" i="7"/>
  <c r="O112" i="7" s="1"/>
  <c r="N113" i="7" l="1"/>
  <c r="O113" i="7" s="1"/>
  <c r="M113" i="7"/>
  <c r="L114" i="7" s="1"/>
  <c r="N114" i="7" l="1"/>
  <c r="O114" i="7" s="1"/>
  <c r="M114" i="7"/>
  <c r="L115" i="7" s="1"/>
  <c r="M115" i="7" l="1"/>
  <c r="L116" i="7" s="1"/>
  <c r="N115" i="7"/>
  <c r="O115" i="7" s="1"/>
  <c r="M116" i="7" l="1"/>
  <c r="L117" i="7" s="1"/>
  <c r="N116" i="7"/>
  <c r="O116" i="7" s="1"/>
  <c r="M117" i="7" l="1"/>
  <c r="L118" i="7" s="1"/>
  <c r="N117" i="7"/>
  <c r="O117" i="7" s="1"/>
  <c r="N118" i="7" l="1"/>
  <c r="O118" i="7" s="1"/>
  <c r="M118" i="7"/>
  <c r="L119" i="7" s="1"/>
  <c r="M119" i="7" l="1"/>
  <c r="L120" i="7" s="1"/>
  <c r="N119" i="7"/>
  <c r="O119" i="7" s="1"/>
  <c r="N120" i="7" l="1"/>
  <c r="O120" i="7" s="1"/>
  <c r="M120" i="7"/>
  <c r="L121" i="7" s="1"/>
  <c r="M121" i="7" l="1"/>
  <c r="L122" i="7" s="1"/>
  <c r="N121" i="7"/>
  <c r="O121" i="7" s="1"/>
  <c r="N122" i="7" l="1"/>
  <c r="O122" i="7" s="1"/>
  <c r="M122" i="7"/>
  <c r="L123" i="7" s="1"/>
  <c r="N123" i="7" l="1"/>
  <c r="O123" i="7" s="1"/>
  <c r="M123" i="7"/>
  <c r="L124" i="7" s="1"/>
  <c r="M124" i="7" l="1"/>
  <c r="L125" i="7" s="1"/>
  <c r="N124" i="7"/>
  <c r="O124" i="7" s="1"/>
  <c r="M125" i="7" l="1"/>
  <c r="L126" i="7" s="1"/>
  <c r="N125" i="7"/>
  <c r="O125" i="7" s="1"/>
  <c r="M126" i="7" l="1"/>
  <c r="L127" i="7" s="1"/>
  <c r="N126" i="7"/>
  <c r="O126" i="7" s="1"/>
  <c r="N127" i="7" l="1"/>
  <c r="O127" i="7" s="1"/>
  <c r="M127" i="7"/>
  <c r="L128" i="7" s="1"/>
  <c r="M128" i="7" l="1"/>
  <c r="L129" i="7" s="1"/>
  <c r="N128" i="7"/>
  <c r="O128" i="7" s="1"/>
  <c r="N129" i="7" l="1"/>
  <c r="O129" i="7" s="1"/>
  <c r="M129" i="7"/>
  <c r="L130" i="7" s="1"/>
  <c r="N130" i="7" l="1"/>
  <c r="O130" i="7" s="1"/>
  <c r="M130" i="7"/>
  <c r="L131" i="7" s="1"/>
  <c r="M131" i="7" l="1"/>
  <c r="L132" i="7" s="1"/>
  <c r="N131" i="7"/>
  <c r="O131" i="7" s="1"/>
  <c r="M132" i="7" l="1"/>
  <c r="L133" i="7" s="1"/>
  <c r="N132" i="7"/>
  <c r="O132" i="7" s="1"/>
  <c r="M133" i="7" l="1"/>
  <c r="L134" i="7" s="1"/>
  <c r="N133" i="7"/>
  <c r="O133" i="7" s="1"/>
  <c r="M134" i="7" l="1"/>
  <c r="L135" i="7" s="1"/>
  <c r="N134" i="7"/>
  <c r="O134" i="7" s="1"/>
  <c r="M135" i="7" l="1"/>
  <c r="L136" i="7" s="1"/>
  <c r="N135" i="7"/>
  <c r="O135" i="7" s="1"/>
  <c r="M136" i="7" l="1"/>
  <c r="L137" i="7" s="1"/>
  <c r="N136" i="7"/>
  <c r="O136" i="7" s="1"/>
  <c r="M137" i="7" l="1"/>
  <c r="L138" i="7" s="1"/>
  <c r="N137" i="7"/>
  <c r="O137" i="7" s="1"/>
  <c r="M138" i="7" l="1"/>
  <c r="L139" i="7" s="1"/>
  <c r="N138" i="7"/>
  <c r="O138" i="7" s="1"/>
  <c r="N139" i="7" l="1"/>
  <c r="O139" i="7" s="1"/>
  <c r="M139" i="7"/>
  <c r="L140" i="7" s="1"/>
  <c r="N140" i="7" l="1"/>
  <c r="O140" i="7" s="1"/>
  <c r="M140" i="7"/>
  <c r="L141" i="7" s="1"/>
  <c r="N141" i="7" l="1"/>
  <c r="O141" i="7" s="1"/>
  <c r="M141" i="7"/>
  <c r="L142" i="7" s="1"/>
  <c r="N142" i="7" l="1"/>
  <c r="O142" i="7" s="1"/>
  <c r="M142" i="7"/>
  <c r="L143" i="7" s="1"/>
  <c r="M143" i="7" l="1"/>
  <c r="L144" i="7" s="1"/>
  <c r="N143" i="7"/>
  <c r="O143" i="7" s="1"/>
  <c r="M144" i="7" l="1"/>
  <c r="L145" i="7" s="1"/>
  <c r="N144" i="7"/>
  <c r="O144" i="7" s="1"/>
  <c r="M145" i="7" l="1"/>
  <c r="L146" i="7" s="1"/>
  <c r="N145" i="7"/>
  <c r="O145" i="7" s="1"/>
  <c r="N146" i="7" l="1"/>
  <c r="O146" i="7" s="1"/>
  <c r="M146" i="7"/>
  <c r="L147" i="7" s="1"/>
  <c r="M147" i="7" l="1"/>
  <c r="L148" i="7" s="1"/>
  <c r="N147" i="7"/>
  <c r="O147" i="7" s="1"/>
  <c r="M148" i="7" l="1"/>
  <c r="L149" i="7" s="1"/>
  <c r="N148" i="7"/>
  <c r="O148" i="7" s="1"/>
  <c r="N149" i="7" l="1"/>
  <c r="O149" i="7" s="1"/>
  <c r="M149" i="7"/>
  <c r="L150" i="7" s="1"/>
  <c r="N150" i="7" l="1"/>
  <c r="O150" i="7" s="1"/>
  <c r="M150" i="7"/>
  <c r="L151" i="7" s="1"/>
  <c r="N151" i="7" l="1"/>
  <c r="O151" i="7" s="1"/>
  <c r="M151" i="7"/>
  <c r="L152" i="7" s="1"/>
  <c r="N152" i="7" l="1"/>
  <c r="O152" i="7" s="1"/>
  <c r="M152" i="7"/>
  <c r="L153" i="7" s="1"/>
  <c r="N153" i="7" l="1"/>
  <c r="O153" i="7" s="1"/>
  <c r="M153" i="7"/>
  <c r="L154" i="7" s="1"/>
  <c r="N154" i="7" l="1"/>
  <c r="O154" i="7" s="1"/>
  <c r="M154" i="7"/>
  <c r="L155" i="7" s="1"/>
  <c r="N155" i="7" l="1"/>
  <c r="O155" i="7" s="1"/>
  <c r="M155" i="7"/>
  <c r="L156" i="7" s="1"/>
  <c r="N156" i="7" l="1"/>
  <c r="O156" i="7" s="1"/>
  <c r="M156" i="7"/>
  <c r="L157" i="7" s="1"/>
  <c r="N157" i="7" l="1"/>
  <c r="O157" i="7" s="1"/>
  <c r="M157" i="7"/>
  <c r="L158" i="7" s="1"/>
  <c r="N158" i="7" l="1"/>
  <c r="O158" i="7" s="1"/>
  <c r="M158" i="7"/>
  <c r="L159" i="7" s="1"/>
  <c r="M159" i="7" l="1"/>
  <c r="L160" i="7" s="1"/>
  <c r="N159" i="7"/>
  <c r="O159" i="7" s="1"/>
  <c r="M160" i="7" l="1"/>
  <c r="L161" i="7" s="1"/>
  <c r="N160" i="7"/>
  <c r="O160" i="7" s="1"/>
  <c r="N161" i="7" l="1"/>
  <c r="O161" i="7" s="1"/>
  <c r="M161" i="7"/>
  <c r="L162" i="7" s="1"/>
  <c r="N162" i="7" l="1"/>
  <c r="O162" i="7" s="1"/>
  <c r="M162" i="7"/>
  <c r="L163" i="7" s="1"/>
  <c r="N163" i="7" l="1"/>
  <c r="O163" i="7" s="1"/>
  <c r="M163" i="7"/>
  <c r="L164" i="7" s="1"/>
  <c r="M164" i="7" l="1"/>
  <c r="L165" i="7" s="1"/>
  <c r="N164" i="7"/>
  <c r="O164" i="7" s="1"/>
  <c r="M165" i="7" l="1"/>
  <c r="L166" i="7" s="1"/>
  <c r="N165" i="7"/>
  <c r="O165" i="7" s="1"/>
  <c r="N166" i="7" l="1"/>
  <c r="O166" i="7" s="1"/>
  <c r="M166" i="7"/>
  <c r="L167" i="7" s="1"/>
  <c r="N167" i="7" l="1"/>
  <c r="O167" i="7" s="1"/>
  <c r="M167" i="7"/>
  <c r="L168" i="7" s="1"/>
  <c r="M168" i="7" l="1"/>
  <c r="L169" i="7" s="1"/>
  <c r="N168" i="7"/>
  <c r="O168" i="7" s="1"/>
  <c r="M169" i="7" l="1"/>
  <c r="L170" i="7" s="1"/>
  <c r="N169" i="7"/>
  <c r="O169" i="7" s="1"/>
  <c r="M170" i="7" l="1"/>
  <c r="L171" i="7" s="1"/>
  <c r="N170" i="7"/>
  <c r="O170" i="7" s="1"/>
  <c r="N171" i="7" l="1"/>
  <c r="O171" i="7" s="1"/>
  <c r="M171" i="7"/>
  <c r="L172" i="7" s="1"/>
  <c r="M172" i="7" l="1"/>
  <c r="L173" i="7" s="1"/>
  <c r="N172" i="7"/>
  <c r="O172" i="7" s="1"/>
  <c r="N173" i="7" l="1"/>
  <c r="O173" i="7" s="1"/>
  <c r="M173" i="7"/>
  <c r="L174" i="7" s="1"/>
  <c r="N174" i="7" l="1"/>
  <c r="O174" i="7" s="1"/>
  <c r="M174" i="7"/>
  <c r="L175" i="7" s="1"/>
  <c r="N175" i="7" l="1"/>
  <c r="O175" i="7" s="1"/>
  <c r="M175" i="7"/>
  <c r="L176" i="7" s="1"/>
  <c r="M176" i="7" l="1"/>
  <c r="L177" i="7" s="1"/>
  <c r="N176" i="7"/>
  <c r="O176" i="7" s="1"/>
  <c r="M177" i="7" l="1"/>
  <c r="L178" i="7" s="1"/>
  <c r="N177" i="7"/>
  <c r="O177" i="7" s="1"/>
  <c r="N178" i="7" l="1"/>
  <c r="O178" i="7" s="1"/>
  <c r="M178" i="7"/>
  <c r="L179" i="7" s="1"/>
  <c r="N179" i="7" l="1"/>
  <c r="O179" i="7" s="1"/>
  <c r="M179" i="7"/>
  <c r="L180" i="7" s="1"/>
  <c r="M180" i="7" l="1"/>
  <c r="L181" i="7" s="1"/>
  <c r="N180" i="7"/>
  <c r="O180" i="7" s="1"/>
  <c r="M181" i="7" l="1"/>
  <c r="L182" i="7" s="1"/>
  <c r="N181" i="7"/>
  <c r="O181" i="7" s="1"/>
  <c r="M182" i="7" l="1"/>
  <c r="L183" i="7" s="1"/>
  <c r="N182" i="7"/>
  <c r="O182" i="7" s="1"/>
  <c r="N183" i="7" l="1"/>
  <c r="O183" i="7" s="1"/>
  <c r="M183" i="7"/>
  <c r="L184" i="7" s="1"/>
  <c r="M184" i="7" l="1"/>
  <c r="L185" i="7" s="1"/>
  <c r="N184" i="7"/>
  <c r="O184" i="7" s="1"/>
  <c r="M185" i="7" l="1"/>
  <c r="L186" i="7" s="1"/>
  <c r="N185" i="7"/>
  <c r="O185" i="7" s="1"/>
  <c r="M186" i="7" l="1"/>
  <c r="L187" i="7" s="1"/>
  <c r="N186" i="7"/>
  <c r="O186" i="7" s="1"/>
  <c r="M187" i="7" l="1"/>
  <c r="L188" i="7" s="1"/>
  <c r="N187" i="7"/>
  <c r="O187" i="7" s="1"/>
  <c r="N188" i="7" l="1"/>
  <c r="O188" i="7" s="1"/>
  <c r="M188" i="7"/>
  <c r="L189" i="7" s="1"/>
  <c r="N189" i="7" l="1"/>
  <c r="O189" i="7" s="1"/>
  <c r="M189" i="7"/>
  <c r="L190" i="7" s="1"/>
  <c r="M190" i="7" l="1"/>
  <c r="L191" i="7" s="1"/>
  <c r="N190" i="7"/>
  <c r="O190" i="7" s="1"/>
  <c r="M191" i="7" l="1"/>
  <c r="L192" i="7" s="1"/>
  <c r="N191" i="7"/>
  <c r="O191" i="7" s="1"/>
  <c r="N192" i="7" l="1"/>
  <c r="O192" i="7" s="1"/>
  <c r="M192" i="7"/>
  <c r="L193" i="7" s="1"/>
  <c r="N193" i="7" l="1"/>
  <c r="O193" i="7" s="1"/>
  <c r="M193" i="7"/>
  <c r="L194" i="7" s="1"/>
  <c r="N194" i="7" l="1"/>
  <c r="O194" i="7" s="1"/>
  <c r="M194" i="7"/>
  <c r="L195" i="7" s="1"/>
  <c r="M195" i="7" l="1"/>
  <c r="L196" i="7" s="1"/>
  <c r="N195" i="7"/>
  <c r="O195" i="7" s="1"/>
  <c r="M196" i="7" l="1"/>
  <c r="L197" i="7" s="1"/>
  <c r="N196" i="7"/>
  <c r="O196" i="7" s="1"/>
  <c r="M197" i="7" l="1"/>
  <c r="L198" i="7" s="1"/>
  <c r="N197" i="7"/>
  <c r="O197" i="7" s="1"/>
  <c r="N198" i="7" l="1"/>
  <c r="O198" i="7" s="1"/>
  <c r="M198" i="7"/>
  <c r="L199" i="7" s="1"/>
  <c r="M199" i="7" l="1"/>
  <c r="L200" i="7" s="1"/>
  <c r="N199" i="7"/>
  <c r="O199" i="7" s="1"/>
  <c r="N200" i="7" l="1"/>
  <c r="O200" i="7" s="1"/>
  <c r="M200" i="7"/>
  <c r="L201" i="7" s="1"/>
  <c r="M201" i="7" l="1"/>
  <c r="L202" i="7" s="1"/>
  <c r="N201" i="7"/>
  <c r="O201" i="7" s="1"/>
  <c r="M202" i="7" l="1"/>
  <c r="L203" i="7" s="1"/>
  <c r="N202" i="7"/>
  <c r="O202" i="7" s="1"/>
  <c r="N203" i="7" l="1"/>
  <c r="O203" i="7" s="1"/>
  <c r="M203" i="7"/>
  <c r="L204" i="7" s="1"/>
  <c r="M204" i="7" l="1"/>
  <c r="L205" i="7" s="1"/>
  <c r="N204" i="7"/>
  <c r="O204" i="7" s="1"/>
  <c r="M205" i="7" l="1"/>
  <c r="L206" i="7" s="1"/>
  <c r="N205" i="7"/>
  <c r="O205" i="7" s="1"/>
  <c r="M206" i="7" l="1"/>
  <c r="L207" i="7" s="1"/>
  <c r="N206" i="7"/>
  <c r="O206" i="7" s="1"/>
  <c r="M207" i="7" l="1"/>
  <c r="L208" i="7" s="1"/>
  <c r="N207" i="7"/>
  <c r="O207" i="7" s="1"/>
  <c r="N208" i="7" l="1"/>
  <c r="O208" i="7" s="1"/>
  <c r="M208" i="7"/>
  <c r="L209" i="7" s="1"/>
  <c r="N209" i="7" l="1"/>
  <c r="O209" i="7" s="1"/>
  <c r="M209" i="7"/>
  <c r="L210" i="7" s="1"/>
  <c r="M210" i="7" l="1"/>
  <c r="L211" i="7" s="1"/>
  <c r="N210" i="7"/>
  <c r="O210" i="7" s="1"/>
  <c r="M211" i="7" l="1"/>
  <c r="L212" i="7" s="1"/>
  <c r="N211" i="7"/>
  <c r="O211" i="7" s="1"/>
  <c r="M212" i="7" l="1"/>
  <c r="L213" i="7" s="1"/>
  <c r="N212" i="7"/>
  <c r="O212" i="7" s="1"/>
  <c r="M213" i="7" l="1"/>
  <c r="L214" i="7" s="1"/>
  <c r="N213" i="7"/>
  <c r="O213" i="7" s="1"/>
  <c r="M214" i="7" l="1"/>
  <c r="L215" i="7" s="1"/>
  <c r="N214" i="7"/>
  <c r="O214" i="7" s="1"/>
  <c r="M215" i="7" l="1"/>
  <c r="L216" i="7" s="1"/>
  <c r="N215" i="7"/>
  <c r="O215" i="7" s="1"/>
  <c r="N216" i="7" l="1"/>
  <c r="O216" i="7" s="1"/>
  <c r="M216" i="7"/>
  <c r="L217" i="7" s="1"/>
  <c r="N217" i="7" l="1"/>
  <c r="O217" i="7" s="1"/>
  <c r="M217" i="7"/>
  <c r="L218" i="7" s="1"/>
  <c r="N218" i="7" l="1"/>
  <c r="O218" i="7" s="1"/>
  <c r="M218" i="7"/>
  <c r="L219" i="7" s="1"/>
  <c r="M219" i="7" l="1"/>
  <c r="L220" i="7" s="1"/>
  <c r="N219" i="7"/>
  <c r="O219" i="7" s="1"/>
  <c r="M220" i="7" l="1"/>
  <c r="L221" i="7" s="1"/>
  <c r="N220" i="7"/>
  <c r="O220" i="7" s="1"/>
  <c r="N221" i="7" l="1"/>
  <c r="O221" i="7" s="1"/>
  <c r="M221" i="7"/>
  <c r="L222" i="7" s="1"/>
  <c r="M222" i="7" l="1"/>
  <c r="L223" i="7" s="1"/>
  <c r="N222" i="7"/>
  <c r="O222" i="7" s="1"/>
  <c r="N223" i="7" l="1"/>
  <c r="O223" i="7" s="1"/>
  <c r="M223" i="7"/>
  <c r="L224" i="7" s="1"/>
  <c r="N224" i="7" l="1"/>
  <c r="O224" i="7" s="1"/>
  <c r="M224" i="7"/>
  <c r="L225" i="7" s="1"/>
  <c r="M225" i="7" l="1"/>
  <c r="L226" i="7" s="1"/>
  <c r="N225" i="7"/>
  <c r="O225" i="7" s="1"/>
  <c r="M226" i="7" l="1"/>
  <c r="L227" i="7" s="1"/>
  <c r="N226" i="7"/>
  <c r="O226" i="7" s="1"/>
  <c r="M227" i="7" l="1"/>
  <c r="L228" i="7" s="1"/>
  <c r="N227" i="7"/>
  <c r="O227" i="7" s="1"/>
  <c r="M228" i="7" l="1"/>
  <c r="L229" i="7" s="1"/>
  <c r="N228" i="7"/>
  <c r="O228" i="7" s="1"/>
  <c r="N229" i="7" l="1"/>
  <c r="O229" i="7" s="1"/>
  <c r="M229" i="7"/>
  <c r="L230" i="7" s="1"/>
  <c r="M230" i="7" l="1"/>
  <c r="L231" i="7" s="1"/>
  <c r="N230" i="7"/>
  <c r="O230" i="7" s="1"/>
  <c r="M231" i="7" l="1"/>
  <c r="L232" i="7" s="1"/>
  <c r="N231" i="7"/>
  <c r="O231" i="7" s="1"/>
  <c r="M232" i="7" l="1"/>
  <c r="L233" i="7" s="1"/>
  <c r="N232" i="7"/>
  <c r="O232" i="7" s="1"/>
  <c r="N233" i="7" l="1"/>
  <c r="O233" i="7" s="1"/>
  <c r="M233" i="7"/>
  <c r="L234" i="7" s="1"/>
  <c r="M234" i="7" l="1"/>
  <c r="L235" i="7" s="1"/>
  <c r="N234" i="7"/>
  <c r="O234" i="7" s="1"/>
  <c r="N235" i="7" l="1"/>
  <c r="O235" i="7" s="1"/>
  <c r="M235" i="7"/>
  <c r="L236" i="7" s="1"/>
  <c r="N236" i="7" l="1"/>
  <c r="O236" i="7" s="1"/>
  <c r="M236" i="7"/>
  <c r="L237" i="7" s="1"/>
  <c r="M237" i="7" l="1"/>
  <c r="L238" i="7" s="1"/>
  <c r="N237" i="7"/>
  <c r="O237" i="7" s="1"/>
  <c r="N238" i="7" l="1"/>
  <c r="O238" i="7" s="1"/>
  <c r="M238" i="7"/>
  <c r="L239" i="7" s="1"/>
  <c r="M239" i="7" l="1"/>
  <c r="L240" i="7" s="1"/>
  <c r="N239" i="7"/>
  <c r="O239" i="7" s="1"/>
  <c r="N240" i="7" l="1"/>
  <c r="O240" i="7" s="1"/>
  <c r="M240" i="7"/>
  <c r="L241" i="7" s="1"/>
  <c r="M241" i="7" l="1"/>
  <c r="L242" i="7" s="1"/>
  <c r="N241" i="7"/>
  <c r="O241" i="7" s="1"/>
  <c r="M242" i="7" l="1"/>
  <c r="L243" i="7" s="1"/>
  <c r="N242" i="7"/>
  <c r="O242" i="7" s="1"/>
  <c r="N243" i="7" l="1"/>
  <c r="O243" i="7" s="1"/>
  <c r="M243" i="7"/>
  <c r="L244" i="7" s="1"/>
  <c r="M244" i="7" l="1"/>
  <c r="L245" i="7" s="1"/>
  <c r="N244" i="7"/>
  <c r="O244" i="7" s="1"/>
  <c r="N245" i="7" l="1"/>
  <c r="O245" i="7" s="1"/>
  <c r="M245" i="7"/>
  <c r="L246" i="7" s="1"/>
  <c r="M246" i="7" l="1"/>
  <c r="L247" i="7" s="1"/>
  <c r="N246" i="7"/>
  <c r="O246" i="7" s="1"/>
  <c r="N247" i="7" l="1"/>
  <c r="O247" i="7" s="1"/>
  <c r="M247" i="7"/>
  <c r="L248" i="7" s="1"/>
  <c r="M248" i="7" l="1"/>
  <c r="L249" i="7" s="1"/>
  <c r="N248" i="7"/>
  <c r="O248" i="7" s="1"/>
  <c r="N249" i="7" l="1"/>
  <c r="O249" i="7" s="1"/>
  <c r="M249" i="7"/>
  <c r="L250" i="7" s="1"/>
  <c r="M250" i="7" l="1"/>
  <c r="L251" i="7" s="1"/>
  <c r="N250" i="7"/>
  <c r="O250" i="7" s="1"/>
  <c r="M251" i="7" l="1"/>
  <c r="L252" i="7" s="1"/>
  <c r="N251" i="7"/>
  <c r="O251" i="7" s="1"/>
  <c r="M252" i="7" l="1"/>
  <c r="L253" i="7" s="1"/>
  <c r="N252" i="7"/>
  <c r="O252" i="7" s="1"/>
  <c r="N253" i="7" l="1"/>
  <c r="O253" i="7" s="1"/>
  <c r="M253" i="7"/>
  <c r="L254" i="7" s="1"/>
  <c r="M254" i="7" l="1"/>
  <c r="L255" i="7" s="1"/>
  <c r="N254" i="7"/>
  <c r="O254" i="7" s="1"/>
  <c r="N255" i="7" l="1"/>
  <c r="O255" i="7" s="1"/>
  <c r="M255" i="7"/>
  <c r="L256" i="7" s="1"/>
  <c r="M256" i="7" l="1"/>
  <c r="L257" i="7" s="1"/>
  <c r="N256" i="7"/>
  <c r="O256" i="7" s="1"/>
  <c r="M257" i="7" l="1"/>
  <c r="L258" i="7" s="1"/>
  <c r="N257" i="7"/>
  <c r="O257" i="7" s="1"/>
  <c r="N258" i="7" l="1"/>
  <c r="O258" i="7" s="1"/>
  <c r="M258" i="7"/>
  <c r="L259" i="7" s="1"/>
  <c r="N259" i="7" l="1"/>
  <c r="O259" i="7" s="1"/>
  <c r="M259" i="7"/>
  <c r="L260" i="7" s="1"/>
  <c r="N260" i="7" l="1"/>
  <c r="O260" i="7" s="1"/>
  <c r="M260" i="7"/>
  <c r="L261" i="7" s="1"/>
  <c r="N261" i="7" l="1"/>
  <c r="O261" i="7" s="1"/>
  <c r="M261" i="7"/>
  <c r="L262" i="7" s="1"/>
  <c r="M262" i="7" l="1"/>
  <c r="L263" i="7" s="1"/>
  <c r="N262" i="7"/>
  <c r="O262" i="7" s="1"/>
  <c r="N263" i="7" l="1"/>
  <c r="O263" i="7" s="1"/>
  <c r="M263" i="7"/>
  <c r="L264" i="7" s="1"/>
  <c r="N264" i="7" l="1"/>
  <c r="O264" i="7" s="1"/>
  <c r="M264" i="7"/>
  <c r="L265" i="7" s="1"/>
  <c r="N265" i="7" l="1"/>
  <c r="O265" i="7" s="1"/>
  <c r="M265" i="7"/>
  <c r="L266" i="7" s="1"/>
  <c r="N266" i="7" l="1"/>
  <c r="O266" i="7" s="1"/>
  <c r="M266" i="7"/>
  <c r="L267" i="7" s="1"/>
  <c r="M267" i="7" l="1"/>
  <c r="L268" i="7" s="1"/>
  <c r="N267" i="7"/>
  <c r="O267" i="7" s="1"/>
  <c r="N268" i="7" l="1"/>
  <c r="O268" i="7" s="1"/>
  <c r="M268" i="7"/>
  <c r="L269" i="7" s="1"/>
  <c r="N269" i="7" l="1"/>
  <c r="O269" i="7" s="1"/>
  <c r="M269" i="7"/>
  <c r="L270" i="7" s="1"/>
  <c r="M270" i="7" l="1"/>
  <c r="L271" i="7" s="1"/>
  <c r="N270" i="7"/>
  <c r="O270" i="7" s="1"/>
  <c r="M271" i="7" l="1"/>
  <c r="L272" i="7" s="1"/>
  <c r="N271" i="7"/>
  <c r="O271" i="7" s="1"/>
  <c r="M272" i="7" l="1"/>
  <c r="L273" i="7" s="1"/>
  <c r="N272" i="7"/>
  <c r="O272" i="7" s="1"/>
  <c r="N273" i="7" l="1"/>
  <c r="O273" i="7" s="1"/>
  <c r="M273" i="7"/>
  <c r="L274" i="7" s="1"/>
  <c r="M274" i="7" l="1"/>
  <c r="L275" i="7" s="1"/>
  <c r="N274" i="7"/>
  <c r="O274" i="7" s="1"/>
  <c r="N275" i="7" l="1"/>
  <c r="O275" i="7" s="1"/>
  <c r="M275" i="7"/>
  <c r="L276" i="7" s="1"/>
  <c r="M276" i="7" l="1"/>
  <c r="L277" i="7" s="1"/>
  <c r="N276" i="7"/>
  <c r="O276" i="7" s="1"/>
  <c r="N277" i="7" l="1"/>
  <c r="O277" i="7" s="1"/>
  <c r="M277" i="7"/>
  <c r="L278" i="7" s="1"/>
  <c r="M278" i="7" l="1"/>
  <c r="L279" i="7" s="1"/>
  <c r="N278" i="7"/>
  <c r="O278" i="7" s="1"/>
  <c r="M279" i="7" l="1"/>
  <c r="L280" i="7" s="1"/>
  <c r="N279" i="7"/>
  <c r="O279" i="7" s="1"/>
  <c r="M280" i="7" l="1"/>
  <c r="L281" i="7" s="1"/>
  <c r="N280" i="7"/>
  <c r="O280" i="7" s="1"/>
  <c r="N281" i="7" l="1"/>
  <c r="O281" i="7" s="1"/>
  <c r="M281" i="7"/>
  <c r="L282" i="7" s="1"/>
  <c r="N282" i="7" l="1"/>
  <c r="O282" i="7" s="1"/>
  <c r="M282" i="7"/>
  <c r="L283" i="7" s="1"/>
  <c r="N283" i="7" l="1"/>
  <c r="O283" i="7" s="1"/>
  <c r="M283" i="7"/>
  <c r="L284" i="7" s="1"/>
  <c r="M284" i="7" l="1"/>
  <c r="L285" i="7" s="1"/>
  <c r="N284" i="7"/>
  <c r="O284" i="7" s="1"/>
  <c r="N285" i="7" l="1"/>
  <c r="O285" i="7" s="1"/>
  <c r="M285" i="7"/>
  <c r="L286" i="7" s="1"/>
  <c r="N286" i="7" l="1"/>
  <c r="O286" i="7" s="1"/>
  <c r="M286" i="7"/>
  <c r="L287" i="7" s="1"/>
  <c r="N287" i="7" l="1"/>
  <c r="O287" i="7" s="1"/>
  <c r="M287" i="7"/>
  <c r="L288" i="7" s="1"/>
  <c r="N288" i="7" l="1"/>
  <c r="O288" i="7" s="1"/>
  <c r="M288" i="7"/>
  <c r="L289" i="7" s="1"/>
  <c r="N289" i="7" l="1"/>
  <c r="O289" i="7" s="1"/>
  <c r="M289" i="7"/>
  <c r="L290" i="7" s="1"/>
  <c r="N290" i="7" l="1"/>
  <c r="O290" i="7" s="1"/>
  <c r="M290" i="7"/>
  <c r="L291" i="7" s="1"/>
  <c r="M291" i="7" l="1"/>
  <c r="L292" i="7" s="1"/>
  <c r="N291" i="7"/>
  <c r="O291" i="7" s="1"/>
  <c r="M292" i="7" l="1"/>
  <c r="L293" i="7" s="1"/>
  <c r="N292" i="7"/>
  <c r="O292" i="7" s="1"/>
  <c r="N293" i="7" l="1"/>
  <c r="O293" i="7" s="1"/>
  <c r="M293" i="7"/>
  <c r="L294" i="7" s="1"/>
  <c r="N294" i="7" l="1"/>
  <c r="O294" i="7" s="1"/>
  <c r="M294" i="7"/>
  <c r="L295" i="7" s="1"/>
  <c r="M295" i="7" l="1"/>
  <c r="L296" i="7" s="1"/>
  <c r="N295" i="7"/>
  <c r="O295" i="7" s="1"/>
  <c r="M296" i="7" l="1"/>
  <c r="L297" i="7" s="1"/>
  <c r="N296" i="7"/>
  <c r="O296" i="7" s="1"/>
  <c r="M297" i="7" l="1"/>
  <c r="L298" i="7" s="1"/>
  <c r="N297" i="7"/>
  <c r="O297" i="7" s="1"/>
  <c r="M298" i="7" l="1"/>
  <c r="L299" i="7" s="1"/>
  <c r="N298" i="7"/>
  <c r="O298" i="7" s="1"/>
  <c r="N299" i="7" l="1"/>
  <c r="O299" i="7" s="1"/>
  <c r="M299" i="7"/>
  <c r="L300" i="7" s="1"/>
  <c r="N300" i="7" l="1"/>
  <c r="O300" i="7" s="1"/>
  <c r="M300" i="7"/>
  <c r="L301" i="7" s="1"/>
  <c r="N301" i="7" l="1"/>
  <c r="O301" i="7" s="1"/>
  <c r="M301" i="7"/>
  <c r="L302" i="7" s="1"/>
  <c r="M302" i="7" l="1"/>
  <c r="L303" i="7" s="1"/>
  <c r="N302" i="7"/>
  <c r="O302" i="7" s="1"/>
  <c r="N303" i="7" l="1"/>
  <c r="O303" i="7" s="1"/>
  <c r="M303" i="7"/>
  <c r="L304" i="7" s="1"/>
  <c r="N304" i="7" l="1"/>
  <c r="O304" i="7" s="1"/>
  <c r="M304" i="7"/>
  <c r="L305" i="7" s="1"/>
  <c r="M305" i="7" l="1"/>
  <c r="L306" i="7" s="1"/>
  <c r="N305" i="7"/>
  <c r="O305" i="7" s="1"/>
  <c r="M306" i="7" l="1"/>
  <c r="L307" i="7" s="1"/>
  <c r="N306" i="7"/>
  <c r="O306" i="7" s="1"/>
  <c r="N307" i="7" l="1"/>
  <c r="O307" i="7" s="1"/>
  <c r="M307" i="7"/>
  <c r="L308" i="7" s="1"/>
  <c r="M308" i="7" l="1"/>
  <c r="L309" i="7" s="1"/>
  <c r="N308" i="7"/>
  <c r="O308" i="7" s="1"/>
  <c r="M309" i="7" l="1"/>
  <c r="L310" i="7" s="1"/>
  <c r="N309" i="7"/>
  <c r="O309" i="7" s="1"/>
  <c r="M310" i="7" l="1"/>
  <c r="L311" i="7" s="1"/>
  <c r="N310" i="7"/>
  <c r="O310" i="7" s="1"/>
  <c r="M311" i="7" l="1"/>
  <c r="L312" i="7" s="1"/>
  <c r="N311" i="7"/>
  <c r="O311" i="7" s="1"/>
  <c r="N312" i="7" l="1"/>
  <c r="O312" i="7" s="1"/>
  <c r="M312" i="7"/>
  <c r="L313" i="7" s="1"/>
  <c r="N313" i="7" l="1"/>
  <c r="O313" i="7" s="1"/>
  <c r="M313" i="7"/>
  <c r="L314" i="7" s="1"/>
  <c r="M314" i="7" l="1"/>
  <c r="L315" i="7" s="1"/>
  <c r="N314" i="7"/>
  <c r="O314" i="7" s="1"/>
  <c r="M315" i="7" l="1"/>
  <c r="L316" i="7" s="1"/>
  <c r="N315" i="7"/>
  <c r="O315" i="7" s="1"/>
  <c r="N316" i="7" l="1"/>
  <c r="O316" i="7" s="1"/>
  <c r="M316" i="7"/>
  <c r="L317" i="7" s="1"/>
  <c r="M317" i="7" l="1"/>
  <c r="L318" i="7" s="1"/>
  <c r="N317" i="7"/>
  <c r="O317" i="7" s="1"/>
  <c r="N318" i="7" l="1"/>
  <c r="O318" i="7" s="1"/>
  <c r="M318" i="7"/>
  <c r="L319" i="7" s="1"/>
  <c r="N319" i="7" l="1"/>
  <c r="O319" i="7" s="1"/>
  <c r="M319" i="7"/>
  <c r="L320" i="7" s="1"/>
  <c r="N320" i="7" l="1"/>
  <c r="O320" i="7" s="1"/>
  <c r="M320" i="7"/>
  <c r="L321" i="7" s="1"/>
  <c r="N321" i="7" l="1"/>
  <c r="O321" i="7" s="1"/>
  <c r="M321" i="7"/>
  <c r="L322" i="7" s="1"/>
  <c r="N322" i="7" l="1"/>
  <c r="O322" i="7" s="1"/>
  <c r="M322" i="7"/>
  <c r="L323" i="7" s="1"/>
  <c r="M323" i="7" l="1"/>
  <c r="L324" i="7" s="1"/>
  <c r="N323" i="7"/>
  <c r="O323" i="7" s="1"/>
  <c r="M324" i="7" l="1"/>
  <c r="L325" i="7" s="1"/>
  <c r="N324" i="7"/>
  <c r="O324" i="7" s="1"/>
  <c r="N325" i="7" l="1"/>
  <c r="O325" i="7" s="1"/>
  <c r="M325" i="7"/>
  <c r="L326" i="7" s="1"/>
  <c r="M326" i="7" l="1"/>
  <c r="L327" i="7" s="1"/>
  <c r="N326" i="7"/>
  <c r="O326" i="7" s="1"/>
  <c r="N327" i="7" l="1"/>
  <c r="O327" i="7" s="1"/>
  <c r="M327" i="7"/>
  <c r="L328" i="7" s="1"/>
  <c r="N328" i="7" l="1"/>
  <c r="O328" i="7" s="1"/>
  <c r="M328" i="7"/>
  <c r="L329" i="7" s="1"/>
  <c r="N329" i="7" l="1"/>
  <c r="O329" i="7" s="1"/>
  <c r="M329" i="7"/>
  <c r="L330" i="7" s="1"/>
  <c r="M330" i="7" l="1"/>
  <c r="L331" i="7" s="1"/>
  <c r="N330" i="7"/>
  <c r="O330" i="7" s="1"/>
  <c r="M331" i="7" l="1"/>
  <c r="L332" i="7" s="1"/>
  <c r="N331" i="7"/>
  <c r="O331" i="7" s="1"/>
  <c r="N332" i="7" l="1"/>
  <c r="O332" i="7" s="1"/>
  <c r="M332" i="7"/>
  <c r="L333" i="7" s="1"/>
  <c r="M333" i="7" l="1"/>
  <c r="L334" i="7" s="1"/>
  <c r="N333" i="7"/>
  <c r="O333" i="7" s="1"/>
  <c r="M334" i="7" l="1"/>
  <c r="L335" i="7" s="1"/>
  <c r="N334" i="7"/>
  <c r="O334" i="7" s="1"/>
  <c r="N335" i="7" l="1"/>
  <c r="O335" i="7" s="1"/>
  <c r="M335" i="7"/>
  <c r="L336" i="7" s="1"/>
  <c r="M336" i="7" l="1"/>
  <c r="L337" i="7" s="1"/>
  <c r="N336" i="7"/>
  <c r="O336" i="7" s="1"/>
  <c r="M337" i="7" l="1"/>
  <c r="L338" i="7" s="1"/>
  <c r="N337" i="7"/>
  <c r="O337" i="7" s="1"/>
  <c r="N338" i="7" l="1"/>
  <c r="O338" i="7" s="1"/>
  <c r="M338" i="7"/>
  <c r="L339" i="7" s="1"/>
  <c r="N339" i="7" l="1"/>
  <c r="O339" i="7" s="1"/>
  <c r="M339" i="7"/>
  <c r="L340" i="7" s="1"/>
  <c r="M340" i="7" l="1"/>
  <c r="L341" i="7" s="1"/>
  <c r="N340" i="7"/>
  <c r="O340" i="7" s="1"/>
  <c r="N341" i="7" l="1"/>
  <c r="O341" i="7" s="1"/>
  <c r="M341" i="7"/>
  <c r="L342" i="7" s="1"/>
  <c r="M342" i="7" l="1"/>
  <c r="L343" i="7" s="1"/>
  <c r="N342" i="7"/>
  <c r="O342" i="7" s="1"/>
  <c r="N343" i="7" l="1"/>
  <c r="O343" i="7" s="1"/>
  <c r="M343" i="7"/>
  <c r="L344" i="7" s="1"/>
  <c r="M344" i="7" l="1"/>
  <c r="L345" i="7" s="1"/>
  <c r="N344" i="7"/>
  <c r="O344" i="7" s="1"/>
  <c r="N345" i="7" l="1"/>
  <c r="O345" i="7" s="1"/>
  <c r="M345" i="7"/>
  <c r="L346" i="7" s="1"/>
  <c r="N346" i="7" l="1"/>
  <c r="O346" i="7" s="1"/>
  <c r="M346" i="7"/>
  <c r="L347" i="7" s="1"/>
  <c r="N347" i="7" l="1"/>
  <c r="O347" i="7" s="1"/>
  <c r="M347" i="7"/>
  <c r="L348" i="7" s="1"/>
  <c r="M348" i="7" l="1"/>
  <c r="L349" i="7" s="1"/>
  <c r="N348" i="7"/>
  <c r="O348" i="7" s="1"/>
  <c r="M349" i="7" l="1"/>
  <c r="L350" i="7" s="1"/>
  <c r="N349" i="7"/>
  <c r="O349" i="7" s="1"/>
  <c r="M350" i="7" l="1"/>
  <c r="L351" i="7" s="1"/>
  <c r="N350" i="7"/>
  <c r="O350" i="7" s="1"/>
  <c r="M351" i="7" l="1"/>
  <c r="L352" i="7" s="1"/>
  <c r="N351" i="7"/>
  <c r="O351" i="7" s="1"/>
  <c r="N352" i="7" l="1"/>
  <c r="O352" i="7" s="1"/>
  <c r="M352" i="7"/>
  <c r="L353" i="7" s="1"/>
  <c r="M353" i="7" l="1"/>
  <c r="L354" i="7" s="1"/>
  <c r="N353" i="7"/>
  <c r="O353" i="7" s="1"/>
  <c r="N354" i="7" l="1"/>
  <c r="O354" i="7" s="1"/>
  <c r="M354" i="7"/>
  <c r="L355" i="7" s="1"/>
  <c r="N355" i="7" l="1"/>
  <c r="O355" i="7" s="1"/>
  <c r="M355" i="7"/>
  <c r="L356" i="7" s="1"/>
  <c r="M356" i="7" l="1"/>
  <c r="L357" i="7" s="1"/>
  <c r="N356" i="7"/>
  <c r="O356" i="7" s="1"/>
  <c r="M357" i="7" l="1"/>
  <c r="L358" i="7" s="1"/>
  <c r="N357" i="7"/>
  <c r="O357" i="7" s="1"/>
  <c r="M358" i="7" l="1"/>
  <c r="L359" i="7" s="1"/>
  <c r="N358" i="7"/>
  <c r="O358" i="7" s="1"/>
  <c r="N359" i="7" l="1"/>
  <c r="O359" i="7" s="1"/>
  <c r="M359" i="7"/>
  <c r="L360" i="7" s="1"/>
  <c r="N360" i="7" l="1"/>
  <c r="O360" i="7" s="1"/>
  <c r="M360" i="7"/>
  <c r="L361" i="7" s="1"/>
  <c r="N361" i="7" l="1"/>
  <c r="O361" i="7" s="1"/>
  <c r="M361" i="7"/>
  <c r="L362" i="7" s="1"/>
  <c r="N362" i="7" l="1"/>
  <c r="O362" i="7" s="1"/>
  <c r="M362" i="7"/>
  <c r="L363" i="7" s="1"/>
  <c r="M363" i="7" l="1"/>
  <c r="L364" i="7" s="1"/>
  <c r="N363" i="7"/>
  <c r="O363" i="7" s="1"/>
  <c r="M364" i="7" l="1"/>
  <c r="L365" i="7" s="1"/>
  <c r="N364" i="7"/>
  <c r="O364" i="7" s="1"/>
  <c r="N365" i="7" l="1"/>
  <c r="O365" i="7" s="1"/>
  <c r="M365" i="7"/>
  <c r="L366" i="7" s="1"/>
  <c r="M366" i="7" l="1"/>
  <c r="L367" i="7" s="1"/>
  <c r="N366" i="7"/>
  <c r="O366" i="7" s="1"/>
  <c r="M367" i="7" l="1"/>
  <c r="L368" i="7" s="1"/>
  <c r="N367" i="7"/>
  <c r="O367" i="7" s="1"/>
  <c r="N368" i="7" l="1"/>
  <c r="O368" i="7" s="1"/>
  <c r="M368" i="7"/>
  <c r="L369" i="7" s="1"/>
  <c r="N369" i="7" l="1"/>
  <c r="O369" i="7" s="1"/>
  <c r="M369" i="7"/>
  <c r="L370" i="7" s="1"/>
  <c r="M370" i="7" l="1"/>
  <c r="L371" i="7" s="1"/>
  <c r="N370" i="7"/>
  <c r="O370" i="7" s="1"/>
  <c r="M371" i="7" l="1"/>
  <c r="L372" i="7" s="1"/>
  <c r="N371" i="7"/>
  <c r="O371" i="7" s="1"/>
  <c r="N372" i="7" l="1"/>
  <c r="O372" i="7" s="1"/>
  <c r="M372" i="7"/>
  <c r="L373" i="7" s="1"/>
  <c r="N373" i="7" l="1"/>
  <c r="O373" i="7" s="1"/>
  <c r="M373" i="7"/>
  <c r="L374" i="7" s="1"/>
  <c r="M374" i="7" l="1"/>
  <c r="L375" i="7" s="1"/>
  <c r="N374" i="7"/>
  <c r="O374" i="7" s="1"/>
  <c r="N375" i="7" l="1"/>
  <c r="O375" i="7" s="1"/>
  <c r="M375" i="7"/>
  <c r="L376" i="7" s="1"/>
  <c r="M376" i="7" l="1"/>
  <c r="L377" i="7" s="1"/>
  <c r="N376" i="7"/>
  <c r="O376" i="7" s="1"/>
  <c r="M377" i="7" l="1"/>
  <c r="L378" i="7" s="1"/>
  <c r="N377" i="7"/>
  <c r="O377" i="7" s="1"/>
  <c r="N378" i="7" l="1"/>
  <c r="O378" i="7" s="1"/>
  <c r="M378" i="7"/>
  <c r="L379" i="7" s="1"/>
  <c r="N379" i="7" l="1"/>
  <c r="O379" i="7" s="1"/>
  <c r="M379" i="7"/>
  <c r="L380" i="7" s="1"/>
  <c r="N380" i="7" l="1"/>
  <c r="O380" i="7" s="1"/>
  <c r="M380" i="7"/>
  <c r="L381" i="7" s="1"/>
  <c r="M381" i="7" l="1"/>
  <c r="L382" i="7" s="1"/>
  <c r="N381" i="7"/>
  <c r="O381" i="7" s="1"/>
  <c r="M382" i="7" l="1"/>
  <c r="L383" i="7" s="1"/>
  <c r="N382" i="7"/>
  <c r="O382" i="7" s="1"/>
  <c r="N383" i="7" l="1"/>
  <c r="O383" i="7" s="1"/>
  <c r="M383" i="7"/>
  <c r="L384" i="7" s="1"/>
  <c r="M384" i="7" l="1"/>
  <c r="L385" i="7" s="1"/>
  <c r="N384" i="7"/>
  <c r="O384" i="7" s="1"/>
  <c r="N385" i="7" l="1"/>
  <c r="O385" i="7" s="1"/>
  <c r="M385" i="7"/>
  <c r="L386" i="7" s="1"/>
  <c r="M386" i="7" l="1"/>
  <c r="L387" i="7" s="1"/>
  <c r="N386" i="7"/>
  <c r="O386" i="7" s="1"/>
  <c r="N387" i="7" l="1"/>
  <c r="O387" i="7" s="1"/>
  <c r="M387" i="7"/>
  <c r="L388" i="7" s="1"/>
  <c r="N388" i="7" l="1"/>
  <c r="O388" i="7" s="1"/>
  <c r="M388" i="7"/>
  <c r="L389" i="7" s="1"/>
  <c r="N389" i="7" l="1"/>
  <c r="O389" i="7" s="1"/>
  <c r="M389" i="7"/>
  <c r="L390" i="7" s="1"/>
  <c r="M390" i="7" l="1"/>
  <c r="L391" i="7" s="1"/>
  <c r="N390" i="7"/>
  <c r="O390" i="7" s="1"/>
  <c r="N391" i="7" l="1"/>
  <c r="O391" i="7" s="1"/>
  <c r="M391" i="7"/>
  <c r="L392" i="7" s="1"/>
  <c r="N392" i="7" l="1"/>
  <c r="O392" i="7" s="1"/>
  <c r="M392" i="7"/>
  <c r="L393" i="7" s="1"/>
  <c r="N393" i="7" l="1"/>
  <c r="O393" i="7" s="1"/>
  <c r="M393" i="7"/>
  <c r="L394" i="7" s="1"/>
  <c r="N394" i="7" l="1"/>
  <c r="O394" i="7" s="1"/>
  <c r="M394" i="7"/>
  <c r="L395" i="7" s="1"/>
  <c r="N395" i="7" l="1"/>
  <c r="O395" i="7" s="1"/>
  <c r="M395" i="7"/>
  <c r="L396" i="7" s="1"/>
  <c r="M396" i="7" l="1"/>
  <c r="L397" i="7" s="1"/>
  <c r="N396" i="7"/>
  <c r="O396" i="7" s="1"/>
  <c r="N397" i="7" l="1"/>
  <c r="O397" i="7" s="1"/>
  <c r="M397" i="7"/>
  <c r="L398" i="7" s="1"/>
  <c r="M398" i="7" l="1"/>
  <c r="L399" i="7" s="1"/>
  <c r="N398" i="7"/>
  <c r="O398" i="7" s="1"/>
  <c r="M399" i="7" l="1"/>
  <c r="L400" i="7" s="1"/>
  <c r="N399" i="7"/>
  <c r="O399" i="7" s="1"/>
  <c r="M400" i="7" l="1"/>
  <c r="L401" i="7" s="1"/>
  <c r="N400" i="7"/>
  <c r="O400" i="7" s="1"/>
  <c r="M401" i="7" l="1"/>
  <c r="L402" i="7" s="1"/>
  <c r="N401" i="7"/>
  <c r="O401" i="7" s="1"/>
  <c r="M402" i="7" l="1"/>
  <c r="L403" i="7" s="1"/>
  <c r="N402" i="7"/>
  <c r="O402" i="7" s="1"/>
  <c r="M403" i="7" l="1"/>
  <c r="L404" i="7" s="1"/>
  <c r="N403" i="7"/>
  <c r="O403" i="7" s="1"/>
  <c r="M404" i="7" l="1"/>
  <c r="L405" i="7" s="1"/>
  <c r="N404" i="7"/>
  <c r="O404" i="7" s="1"/>
  <c r="N405" i="7" l="1"/>
  <c r="O405" i="7" s="1"/>
  <c r="M405" i="7"/>
  <c r="L406" i="7" s="1"/>
  <c r="N406" i="7" l="1"/>
  <c r="O406" i="7" s="1"/>
  <c r="M406" i="7"/>
  <c r="L407" i="7" s="1"/>
  <c r="M407" i="7" l="1"/>
  <c r="L408" i="7" s="1"/>
  <c r="N407" i="7"/>
  <c r="O407" i="7" s="1"/>
  <c r="N408" i="7" l="1"/>
  <c r="O408" i="7" s="1"/>
  <c r="M408" i="7"/>
  <c r="L409" i="7" s="1"/>
  <c r="M409" i="7" l="1"/>
  <c r="L410" i="7" s="1"/>
  <c r="N409" i="7"/>
  <c r="O409" i="7" s="1"/>
  <c r="N410" i="7" l="1"/>
  <c r="O410" i="7" s="1"/>
  <c r="M410" i="7"/>
  <c r="L411" i="7" s="1"/>
  <c r="N411" i="7" l="1"/>
  <c r="O411" i="7" s="1"/>
  <c r="M411" i="7"/>
  <c r="L412" i="7" s="1"/>
  <c r="N412" i="7" l="1"/>
  <c r="O412" i="7" s="1"/>
  <c r="M412" i="7"/>
  <c r="L413" i="7" s="1"/>
  <c r="N413" i="7" l="1"/>
  <c r="O413" i="7" s="1"/>
  <c r="M413" i="7"/>
  <c r="L414" i="7" s="1"/>
  <c r="N414" i="7" l="1"/>
  <c r="O414" i="7" s="1"/>
  <c r="M414" i="7"/>
  <c r="L415" i="7" s="1"/>
  <c r="M415" i="7" l="1"/>
  <c r="L416" i="7" s="1"/>
  <c r="N415" i="7"/>
  <c r="O415" i="7" s="1"/>
  <c r="N416" i="7" l="1"/>
  <c r="O416" i="7" s="1"/>
  <c r="M416" i="7"/>
  <c r="L417" i="7" s="1"/>
  <c r="M417" i="7" l="1"/>
  <c r="L418" i="7" s="1"/>
  <c r="N417" i="7"/>
  <c r="O417" i="7" s="1"/>
  <c r="M418" i="7" l="1"/>
  <c r="L419" i="7" s="1"/>
  <c r="N418" i="7"/>
  <c r="O418" i="7" s="1"/>
  <c r="M419" i="7" l="1"/>
  <c r="L420" i="7" s="1"/>
  <c r="N419" i="7"/>
  <c r="O419" i="7" s="1"/>
  <c r="M420" i="7" l="1"/>
  <c r="L421" i="7" s="1"/>
  <c r="N420" i="7"/>
  <c r="O420" i="7" s="1"/>
  <c r="M421" i="7" l="1"/>
  <c r="L422" i="7" s="1"/>
  <c r="N421" i="7"/>
  <c r="O421" i="7" s="1"/>
  <c r="M422" i="7" l="1"/>
  <c r="L423" i="7" s="1"/>
  <c r="N422" i="7"/>
  <c r="O422" i="7" s="1"/>
  <c r="M423" i="7" l="1"/>
  <c r="L424" i="7" s="1"/>
  <c r="N423" i="7"/>
  <c r="O423" i="7" s="1"/>
  <c r="M424" i="7" l="1"/>
  <c r="L425" i="7" s="1"/>
  <c r="N424" i="7"/>
  <c r="O424" i="7" s="1"/>
  <c r="M425" i="7" l="1"/>
  <c r="L426" i="7" s="1"/>
  <c r="N425" i="7"/>
  <c r="O425" i="7" s="1"/>
  <c r="M426" i="7" l="1"/>
  <c r="L427" i="7" s="1"/>
  <c r="N426" i="7"/>
  <c r="O426" i="7" s="1"/>
  <c r="N427" i="7" l="1"/>
  <c r="O427" i="7" s="1"/>
  <c r="M427" i="7"/>
  <c r="L428" i="7" s="1"/>
  <c r="N428" i="7" l="1"/>
  <c r="O428" i="7" s="1"/>
  <c r="M428" i="7"/>
  <c r="L429" i="7" s="1"/>
  <c r="N429" i="7" l="1"/>
  <c r="O429" i="7" s="1"/>
  <c r="M429" i="7"/>
  <c r="L430" i="7" s="1"/>
  <c r="M430" i="7" l="1"/>
  <c r="L431" i="7" s="1"/>
  <c r="N430" i="7"/>
  <c r="O430" i="7" s="1"/>
  <c r="M431" i="7" l="1"/>
  <c r="L432" i="7" s="1"/>
  <c r="N431" i="7"/>
  <c r="O431" i="7" s="1"/>
  <c r="M432" i="7" l="1"/>
  <c r="L433" i="7" s="1"/>
  <c r="N432" i="7"/>
  <c r="O432" i="7" s="1"/>
  <c r="N433" i="7" l="1"/>
  <c r="O433" i="7" s="1"/>
  <c r="M433" i="7"/>
  <c r="L434" i="7" s="1"/>
  <c r="N434" i="7" l="1"/>
  <c r="O434" i="7" s="1"/>
  <c r="M434" i="7"/>
  <c r="L435" i="7" s="1"/>
  <c r="N435" i="7" l="1"/>
  <c r="O435" i="7" s="1"/>
  <c r="M435" i="7"/>
  <c r="L436" i="7" s="1"/>
  <c r="M436" i="7" l="1"/>
  <c r="L437" i="7" s="1"/>
  <c r="N436" i="7"/>
  <c r="O436" i="7" s="1"/>
  <c r="N437" i="7" l="1"/>
  <c r="O437" i="7" s="1"/>
  <c r="M437" i="7"/>
  <c r="L438" i="7" s="1"/>
  <c r="N438" i="7" l="1"/>
  <c r="O438" i="7" s="1"/>
  <c r="M438" i="7"/>
  <c r="L439" i="7" s="1"/>
  <c r="N439" i="7" l="1"/>
  <c r="O439" i="7" s="1"/>
  <c r="M439" i="7"/>
  <c r="L440" i="7" s="1"/>
  <c r="M440" i="7" l="1"/>
  <c r="L441" i="7" s="1"/>
  <c r="N440" i="7"/>
  <c r="O440" i="7" s="1"/>
  <c r="M441" i="7" l="1"/>
  <c r="L442" i="7" s="1"/>
  <c r="N441" i="7"/>
  <c r="O441" i="7" s="1"/>
  <c r="N442" i="7" l="1"/>
  <c r="O442" i="7" s="1"/>
  <c r="M442" i="7"/>
  <c r="L443" i="7" s="1"/>
  <c r="N443" i="7" l="1"/>
  <c r="O443" i="7" s="1"/>
  <c r="M443" i="7"/>
  <c r="L444" i="7" s="1"/>
  <c r="M444" i="7" l="1"/>
  <c r="L445" i="7" s="1"/>
  <c r="N444" i="7"/>
  <c r="O444" i="7" s="1"/>
  <c r="M445" i="7" l="1"/>
  <c r="L446" i="7" s="1"/>
  <c r="N445" i="7"/>
  <c r="O445" i="7" s="1"/>
  <c r="N446" i="7" l="1"/>
  <c r="O446" i="7" s="1"/>
  <c r="M446" i="7"/>
  <c r="L447" i="7" s="1"/>
  <c r="N447" i="7" l="1"/>
  <c r="O447" i="7" s="1"/>
  <c r="M447" i="7"/>
  <c r="L448" i="7" s="1"/>
  <c r="M448" i="7" l="1"/>
  <c r="L449" i="7" s="1"/>
  <c r="N448" i="7"/>
  <c r="O448" i="7" s="1"/>
  <c r="N449" i="7" l="1"/>
  <c r="O449" i="7" s="1"/>
  <c r="M449" i="7"/>
  <c r="L450" i="7" s="1"/>
  <c r="N450" i="7" l="1"/>
  <c r="O450" i="7" s="1"/>
  <c r="M450" i="7"/>
  <c r="L451" i="7" s="1"/>
  <c r="N451" i="7" l="1"/>
  <c r="O451" i="7" s="1"/>
  <c r="M451" i="7"/>
  <c r="L452" i="7" s="1"/>
  <c r="M452" i="7" l="1"/>
  <c r="L453" i="7" s="1"/>
  <c r="N452" i="7"/>
  <c r="O452" i="7" s="1"/>
  <c r="M453" i="7" l="1"/>
  <c r="L454" i="7" s="1"/>
  <c r="N453" i="7"/>
  <c r="O453" i="7" s="1"/>
  <c r="M454" i="7" l="1"/>
  <c r="L455" i="7" s="1"/>
  <c r="N454" i="7"/>
  <c r="O454" i="7" s="1"/>
  <c r="N455" i="7" l="1"/>
  <c r="O455" i="7" s="1"/>
  <c r="M455" i="7"/>
  <c r="L456" i="7" s="1"/>
  <c r="M456" i="7" l="1"/>
  <c r="L457" i="7" s="1"/>
  <c r="N456" i="7"/>
  <c r="O456" i="7" s="1"/>
  <c r="M457" i="7" l="1"/>
  <c r="L458" i="7" s="1"/>
  <c r="N457" i="7"/>
  <c r="O457" i="7" s="1"/>
  <c r="M458" i="7" l="1"/>
  <c r="L459" i="7" s="1"/>
  <c r="N458" i="7"/>
  <c r="O458" i="7" s="1"/>
  <c r="N459" i="7" l="1"/>
  <c r="O459" i="7" s="1"/>
  <c r="M459" i="7"/>
  <c r="L460" i="7" s="1"/>
  <c r="N460" i="7" l="1"/>
  <c r="O460" i="7" s="1"/>
  <c r="M460" i="7"/>
  <c r="L461" i="7" s="1"/>
  <c r="M461" i="7" l="1"/>
  <c r="L462" i="7" s="1"/>
  <c r="N461" i="7"/>
  <c r="O461" i="7" s="1"/>
  <c r="M462" i="7" l="1"/>
  <c r="L463" i="7" s="1"/>
  <c r="N462" i="7"/>
  <c r="O462" i="7" s="1"/>
  <c r="M463" i="7" l="1"/>
  <c r="L464" i="7" s="1"/>
  <c r="N463" i="7"/>
  <c r="O463" i="7" s="1"/>
  <c r="N464" i="7" l="1"/>
  <c r="O464" i="7" s="1"/>
  <c r="M464" i="7"/>
  <c r="L465" i="7" s="1"/>
  <c r="M465" i="7" l="1"/>
  <c r="L466" i="7" s="1"/>
  <c r="N465" i="7"/>
  <c r="O465" i="7" s="1"/>
  <c r="N466" i="7" l="1"/>
  <c r="O466" i="7" s="1"/>
  <c r="M466" i="7"/>
  <c r="L467" i="7" s="1"/>
  <c r="M467" i="7" l="1"/>
  <c r="L468" i="7" s="1"/>
  <c r="N467" i="7"/>
  <c r="O467" i="7" s="1"/>
  <c r="N468" i="7" l="1"/>
  <c r="O468" i="7" s="1"/>
  <c r="M468" i="7"/>
  <c r="L469" i="7" s="1"/>
  <c r="N469" i="7" l="1"/>
  <c r="O469" i="7" s="1"/>
  <c r="M469" i="7"/>
  <c r="L470" i="7" s="1"/>
  <c r="N470" i="7" l="1"/>
  <c r="O470" i="7" s="1"/>
  <c r="M470" i="7"/>
  <c r="L471" i="7" s="1"/>
  <c r="M471" i="7" l="1"/>
  <c r="L472" i="7" s="1"/>
  <c r="N471" i="7"/>
  <c r="O471" i="7" s="1"/>
  <c r="M472" i="7" l="1"/>
  <c r="L473" i="7" s="1"/>
  <c r="N472" i="7"/>
  <c r="O472" i="7" s="1"/>
  <c r="M473" i="7" l="1"/>
  <c r="L474" i="7" s="1"/>
  <c r="N473" i="7"/>
  <c r="O473" i="7" s="1"/>
  <c r="N474" i="7" l="1"/>
  <c r="O474" i="7" s="1"/>
  <c r="M474" i="7"/>
  <c r="L475" i="7" s="1"/>
  <c r="M475" i="7" l="1"/>
  <c r="L476" i="7" s="1"/>
  <c r="N475" i="7"/>
  <c r="O475" i="7" s="1"/>
  <c r="M476" i="7" l="1"/>
  <c r="L477" i="7" s="1"/>
  <c r="N476" i="7"/>
  <c r="O476" i="7" s="1"/>
  <c r="M477" i="7" l="1"/>
  <c r="L478" i="7" s="1"/>
  <c r="N477" i="7"/>
  <c r="O477" i="7" s="1"/>
  <c r="N478" i="7" l="1"/>
  <c r="O478" i="7" s="1"/>
  <c r="M478" i="7"/>
  <c r="L479" i="7" s="1"/>
  <c r="N479" i="7" l="1"/>
  <c r="O479" i="7" s="1"/>
  <c r="M479" i="7"/>
  <c r="L480" i="7" s="1"/>
  <c r="N480" i="7" l="1"/>
  <c r="O480" i="7" s="1"/>
  <c r="M480" i="7"/>
  <c r="L481" i="7" s="1"/>
  <c r="M481" i="7" l="1"/>
  <c r="L482" i="7" s="1"/>
  <c r="N481" i="7"/>
  <c r="O481" i="7" s="1"/>
  <c r="N482" i="7" l="1"/>
  <c r="O482" i="7" s="1"/>
  <c r="M482" i="7"/>
  <c r="L483" i="7" s="1"/>
  <c r="N483" i="7" l="1"/>
  <c r="O483" i="7" s="1"/>
  <c r="M483" i="7"/>
  <c r="L484" i="7" s="1"/>
  <c r="N484" i="7" l="1"/>
  <c r="O484" i="7" s="1"/>
  <c r="M484" i="7"/>
  <c r="L485" i="7" s="1"/>
  <c r="M485" i="7" l="1"/>
  <c r="L486" i="7" s="1"/>
  <c r="N485" i="7"/>
  <c r="O485" i="7" s="1"/>
  <c r="N486" i="7" l="1"/>
  <c r="O486" i="7" s="1"/>
  <c r="M486" i="7"/>
  <c r="L487" i="7" s="1"/>
  <c r="N487" i="7" l="1"/>
  <c r="O487" i="7" s="1"/>
  <c r="M487" i="7"/>
  <c r="L488" i="7" s="1"/>
  <c r="M488" i="7" l="1"/>
  <c r="L489" i="7" s="1"/>
  <c r="N488" i="7"/>
  <c r="O488" i="7" s="1"/>
  <c r="M489" i="7" l="1"/>
  <c r="L490" i="7" s="1"/>
  <c r="N489" i="7"/>
  <c r="O489" i="7" s="1"/>
  <c r="M490" i="7" l="1"/>
  <c r="L491" i="7" s="1"/>
  <c r="N490" i="7"/>
  <c r="O490" i="7" s="1"/>
  <c r="M491" i="7" l="1"/>
  <c r="L492" i="7" s="1"/>
  <c r="N491" i="7"/>
  <c r="O491" i="7" s="1"/>
  <c r="N492" i="7" l="1"/>
  <c r="O492" i="7" s="1"/>
  <c r="M492" i="7"/>
  <c r="L493" i="7" s="1"/>
  <c r="M493" i="7" l="1"/>
  <c r="L494" i="7" s="1"/>
  <c r="N493" i="7"/>
  <c r="O493" i="7" s="1"/>
  <c r="M494" i="7" l="1"/>
  <c r="L495" i="7" s="1"/>
  <c r="N494" i="7"/>
  <c r="O494" i="7" s="1"/>
  <c r="M495" i="7" l="1"/>
  <c r="L496" i="7" s="1"/>
  <c r="N495" i="7"/>
  <c r="O495" i="7" s="1"/>
  <c r="M496" i="7" l="1"/>
  <c r="L497" i="7" s="1"/>
  <c r="N496" i="7"/>
  <c r="O496" i="7" s="1"/>
  <c r="M497" i="7" l="1"/>
  <c r="L498" i="7" s="1"/>
  <c r="N497" i="7"/>
  <c r="O497" i="7" s="1"/>
  <c r="M498" i="7" l="1"/>
  <c r="L499" i="7" s="1"/>
  <c r="N498" i="7"/>
  <c r="O498" i="7" s="1"/>
  <c r="N499" i="7" l="1"/>
  <c r="O499" i="7" s="1"/>
  <c r="M499" i="7"/>
  <c r="L500" i="7" s="1"/>
  <c r="M500" i="7" l="1"/>
  <c r="L501" i="7" s="1"/>
  <c r="N500" i="7"/>
  <c r="O500" i="7" s="1"/>
  <c r="M501" i="7" l="1"/>
  <c r="L502" i="7" s="1"/>
  <c r="N501" i="7"/>
  <c r="O501" i="7" s="1"/>
  <c r="M502" i="7" l="1"/>
  <c r="L503" i="7" s="1"/>
  <c r="N502" i="7"/>
  <c r="O502" i="7" s="1"/>
  <c r="N503" i="7" l="1"/>
  <c r="O503" i="7" s="1"/>
  <c r="M503" i="7"/>
  <c r="L504" i="7" s="1"/>
  <c r="N504" i="7" l="1"/>
  <c r="O504" i="7" s="1"/>
  <c r="M504" i="7"/>
  <c r="L505" i="7" s="1"/>
  <c r="N505" i="7" l="1"/>
  <c r="O505" i="7" s="1"/>
  <c r="M505" i="7"/>
  <c r="L506" i="7" s="1"/>
  <c r="M506" i="7" l="1"/>
  <c r="L507" i="7" s="1"/>
  <c r="N506" i="7"/>
  <c r="O506" i="7" s="1"/>
  <c r="M507" i="7" l="1"/>
  <c r="L508" i="7" s="1"/>
  <c r="N507" i="7"/>
  <c r="O507" i="7" s="1"/>
  <c r="M508" i="7" l="1"/>
  <c r="L509" i="7" s="1"/>
  <c r="N508" i="7"/>
  <c r="O508" i="7" s="1"/>
  <c r="M509" i="7" l="1"/>
  <c r="L510" i="7" s="1"/>
  <c r="N509" i="7"/>
  <c r="O509" i="7" s="1"/>
  <c r="N510" i="7" l="1"/>
  <c r="O510" i="7" s="1"/>
  <c r="M510" i="7"/>
  <c r="L511" i="7" s="1"/>
  <c r="M511" i="7" l="1"/>
  <c r="L512" i="7" s="1"/>
  <c r="N511" i="7"/>
  <c r="O511" i="7" s="1"/>
  <c r="N512" i="7" l="1"/>
  <c r="O512" i="7" s="1"/>
  <c r="M512" i="7"/>
  <c r="L513" i="7" s="1"/>
  <c r="M513" i="7" l="1"/>
  <c r="L514" i="7" s="1"/>
  <c r="N513" i="7"/>
  <c r="O513" i="7" s="1"/>
  <c r="M514" i="7" l="1"/>
  <c r="L515" i="7" s="1"/>
  <c r="N514" i="7"/>
  <c r="O514" i="7" s="1"/>
  <c r="M515" i="7" l="1"/>
  <c r="L516" i="7" s="1"/>
  <c r="N515" i="7"/>
  <c r="O515" i="7" s="1"/>
  <c r="N516" i="7" l="1"/>
  <c r="O516" i="7" s="1"/>
  <c r="M516" i="7"/>
  <c r="L517" i="7" s="1"/>
  <c r="M517" i="7" l="1"/>
  <c r="L518" i="7" s="1"/>
  <c r="N517" i="7"/>
  <c r="O517" i="7" s="1"/>
  <c r="N518" i="7" l="1"/>
  <c r="O518" i="7" s="1"/>
  <c r="M518" i="7"/>
  <c r="L519" i="7" s="1"/>
  <c r="N519" i="7" l="1"/>
  <c r="O519" i="7" s="1"/>
  <c r="M519" i="7"/>
  <c r="L520" i="7" s="1"/>
  <c r="N520" i="7" l="1"/>
  <c r="O520" i="7" s="1"/>
  <c r="M520" i="7"/>
  <c r="L521" i="7" s="1"/>
  <c r="N521" i="7" l="1"/>
  <c r="O521" i="7" s="1"/>
  <c r="M521" i="7"/>
  <c r="L522" i="7" s="1"/>
  <c r="N522" i="7" l="1"/>
  <c r="O522" i="7" s="1"/>
  <c r="M522" i="7"/>
  <c r="L523" i="7" s="1"/>
  <c r="M523" i="7" l="1"/>
  <c r="L524" i="7" s="1"/>
  <c r="N523" i="7"/>
  <c r="O523" i="7" s="1"/>
  <c r="N524" i="7" l="1"/>
  <c r="O524" i="7" s="1"/>
  <c r="M524" i="7"/>
  <c r="L525" i="7" s="1"/>
  <c r="M525" i="7" l="1"/>
  <c r="L526" i="7" s="1"/>
  <c r="N525" i="7"/>
  <c r="O525" i="7" s="1"/>
  <c r="M526" i="7" l="1"/>
  <c r="L527" i="7" s="1"/>
  <c r="N526" i="7"/>
  <c r="O526" i="7" s="1"/>
  <c r="M527" i="7" l="1"/>
  <c r="L528" i="7" s="1"/>
  <c r="N527" i="7"/>
  <c r="O527" i="7" s="1"/>
  <c r="M528" i="7" l="1"/>
  <c r="L529" i="7" s="1"/>
  <c r="N528" i="7"/>
  <c r="O528" i="7" s="1"/>
  <c r="M529" i="7" l="1"/>
  <c r="L530" i="7" s="1"/>
  <c r="N529" i="7"/>
  <c r="O529" i="7" s="1"/>
  <c r="M530" i="7" l="1"/>
  <c r="L531" i="7" s="1"/>
  <c r="N530" i="7"/>
  <c r="O530" i="7" s="1"/>
  <c r="M531" i="7" l="1"/>
  <c r="L532" i="7" s="1"/>
  <c r="N531" i="7"/>
  <c r="O531" i="7" s="1"/>
  <c r="M532" i="7" l="1"/>
  <c r="L533" i="7" s="1"/>
  <c r="N532" i="7"/>
  <c r="O532" i="7" s="1"/>
  <c r="N533" i="7" l="1"/>
  <c r="O533" i="7" s="1"/>
  <c r="M533" i="7"/>
  <c r="L534" i="7" s="1"/>
  <c r="M534" i="7" l="1"/>
  <c r="L535" i="7" s="1"/>
  <c r="N534" i="7"/>
  <c r="O534" i="7" s="1"/>
  <c r="N535" i="7" l="1"/>
  <c r="O535" i="7" s="1"/>
  <c r="M535" i="7"/>
  <c r="L536" i="7" s="1"/>
  <c r="N536" i="7" l="1"/>
  <c r="O536" i="7" s="1"/>
  <c r="M536" i="7"/>
  <c r="L537" i="7" s="1"/>
  <c r="N537" i="7" l="1"/>
  <c r="O537" i="7" s="1"/>
  <c r="M537" i="7"/>
  <c r="L538" i="7" s="1"/>
  <c r="N538" i="7" l="1"/>
  <c r="O538" i="7" s="1"/>
  <c r="M538" i="7"/>
  <c r="L539" i="7" s="1"/>
  <c r="N539" i="7" l="1"/>
  <c r="O539" i="7" s="1"/>
  <c r="M539" i="7"/>
  <c r="L540" i="7" s="1"/>
  <c r="M540" i="7" l="1"/>
  <c r="L541" i="7" s="1"/>
  <c r="N540" i="7"/>
  <c r="O540" i="7" s="1"/>
  <c r="N541" i="7" l="1"/>
  <c r="O541" i="7" s="1"/>
  <c r="M541" i="7"/>
  <c r="L542" i="7" s="1"/>
  <c r="N542" i="7" l="1"/>
  <c r="O542" i="7" s="1"/>
  <c r="M542" i="7"/>
  <c r="L543" i="7" s="1"/>
  <c r="N543" i="7" l="1"/>
  <c r="O543" i="7" s="1"/>
  <c r="M543" i="7"/>
  <c r="L544" i="7" s="1"/>
  <c r="N544" i="7" l="1"/>
  <c r="O544" i="7" s="1"/>
  <c r="M544" i="7"/>
  <c r="L545" i="7" s="1"/>
  <c r="N545" i="7" l="1"/>
  <c r="O545" i="7" s="1"/>
  <c r="M545" i="7"/>
  <c r="L546" i="7" s="1"/>
  <c r="M546" i="7" l="1"/>
  <c r="L547" i="7" s="1"/>
  <c r="N546" i="7"/>
  <c r="O546" i="7" s="1"/>
  <c r="M547" i="7" l="1"/>
  <c r="L548" i="7" s="1"/>
  <c r="N547" i="7"/>
  <c r="O547" i="7" s="1"/>
  <c r="N548" i="7" l="1"/>
  <c r="O548" i="7" s="1"/>
  <c r="M548" i="7"/>
  <c r="L549" i="7" s="1"/>
  <c r="N549" i="7" l="1"/>
  <c r="O549" i="7" s="1"/>
  <c r="M549" i="7"/>
  <c r="L550" i="7" s="1"/>
  <c r="M550" i="7" l="1"/>
  <c r="L551" i="7" s="1"/>
  <c r="N550" i="7"/>
  <c r="O550" i="7" s="1"/>
  <c r="N551" i="7" l="1"/>
  <c r="O551" i="7" s="1"/>
  <c r="M551" i="7"/>
  <c r="L552" i="7" s="1"/>
  <c r="M552" i="7" l="1"/>
  <c r="L553" i="7" s="1"/>
  <c r="N552" i="7"/>
  <c r="O552" i="7" s="1"/>
  <c r="M553" i="7" l="1"/>
  <c r="L554" i="7" s="1"/>
  <c r="N553" i="7"/>
  <c r="O553" i="7" s="1"/>
  <c r="M554" i="7" l="1"/>
  <c r="L555" i="7" s="1"/>
  <c r="N554" i="7"/>
  <c r="O554" i="7" s="1"/>
  <c r="M555" i="7" l="1"/>
  <c r="L556" i="7" s="1"/>
  <c r="N555" i="7"/>
  <c r="O555" i="7" s="1"/>
  <c r="N556" i="7" l="1"/>
  <c r="O556" i="7" s="1"/>
  <c r="M556" i="7"/>
  <c r="L557" i="7" s="1"/>
  <c r="M557" i="7" l="1"/>
  <c r="L558" i="7" s="1"/>
  <c r="N557" i="7"/>
  <c r="O557" i="7" s="1"/>
  <c r="N558" i="7" l="1"/>
  <c r="O558" i="7" s="1"/>
  <c r="M558" i="7"/>
  <c r="L559" i="7" s="1"/>
  <c r="N559" i="7" l="1"/>
  <c r="O559" i="7" s="1"/>
  <c r="M559" i="7"/>
  <c r="L560" i="7" s="1"/>
  <c r="N560" i="7" l="1"/>
  <c r="O560" i="7" s="1"/>
  <c r="M560" i="7"/>
  <c r="L561" i="7" s="1"/>
  <c r="M561" i="7" l="1"/>
  <c r="L562" i="7" s="1"/>
  <c r="N561" i="7"/>
  <c r="O561" i="7" s="1"/>
  <c r="M562" i="7" l="1"/>
  <c r="L563" i="7" s="1"/>
  <c r="N562" i="7"/>
  <c r="O562" i="7" s="1"/>
  <c r="M563" i="7" l="1"/>
  <c r="L564" i="7" s="1"/>
  <c r="N563" i="7"/>
  <c r="O563" i="7" s="1"/>
  <c r="N564" i="7" l="1"/>
  <c r="O564" i="7" s="1"/>
  <c r="M564" i="7"/>
  <c r="L565" i="7" s="1"/>
  <c r="M565" i="7" l="1"/>
  <c r="L566" i="7" s="1"/>
  <c r="N565" i="7"/>
  <c r="O565" i="7" s="1"/>
  <c r="M566" i="7" l="1"/>
  <c r="L567" i="7" s="1"/>
  <c r="N566" i="7"/>
  <c r="O566" i="7" s="1"/>
  <c r="M567" i="7" l="1"/>
  <c r="L568" i="7" s="1"/>
  <c r="N567" i="7"/>
  <c r="O567" i="7" s="1"/>
  <c r="M568" i="7" l="1"/>
  <c r="L569" i="7" s="1"/>
  <c r="N568" i="7"/>
  <c r="O568" i="7" s="1"/>
  <c r="M569" i="7" l="1"/>
  <c r="L570" i="7" s="1"/>
  <c r="N569" i="7"/>
  <c r="O569" i="7" s="1"/>
  <c r="M570" i="7" l="1"/>
  <c r="L571" i="7" s="1"/>
  <c r="N570" i="7"/>
  <c r="O570" i="7" s="1"/>
  <c r="M571" i="7" l="1"/>
  <c r="L572" i="7" s="1"/>
  <c r="N571" i="7"/>
  <c r="O571" i="7" s="1"/>
  <c r="M572" i="7" l="1"/>
  <c r="L573" i="7" s="1"/>
  <c r="N572" i="7"/>
  <c r="O572" i="7" s="1"/>
  <c r="M573" i="7" l="1"/>
  <c r="L574" i="7" s="1"/>
  <c r="N573" i="7"/>
  <c r="O573" i="7" s="1"/>
  <c r="M574" i="7" l="1"/>
  <c r="L575" i="7" s="1"/>
  <c r="N574" i="7"/>
  <c r="O574" i="7" s="1"/>
  <c r="M575" i="7" l="1"/>
  <c r="L576" i="7" s="1"/>
  <c r="N575" i="7"/>
  <c r="O575" i="7" s="1"/>
  <c r="M576" i="7" l="1"/>
  <c r="L577" i="7" s="1"/>
  <c r="N576" i="7"/>
  <c r="O576" i="7" s="1"/>
  <c r="M577" i="7" l="1"/>
  <c r="L578" i="7" s="1"/>
  <c r="N577" i="7"/>
  <c r="O577" i="7" s="1"/>
  <c r="N578" i="7" l="1"/>
  <c r="O578" i="7" s="1"/>
  <c r="M578" i="7"/>
  <c r="L579" i="7" s="1"/>
  <c r="N579" i="7" l="1"/>
  <c r="O579" i="7" s="1"/>
  <c r="M579" i="7"/>
  <c r="L580" i="7" s="1"/>
  <c r="N580" i="7" l="1"/>
  <c r="O580" i="7" s="1"/>
  <c r="M580" i="7"/>
  <c r="L581" i="7" s="1"/>
  <c r="N581" i="7" l="1"/>
  <c r="O581" i="7" s="1"/>
  <c r="M581" i="7"/>
  <c r="L582" i="7" s="1"/>
  <c r="N582" i="7" l="1"/>
  <c r="O582" i="7" s="1"/>
  <c r="M582" i="7"/>
  <c r="L583" i="7" s="1"/>
  <c r="N583" i="7" l="1"/>
  <c r="O583" i="7" s="1"/>
  <c r="M583" i="7"/>
  <c r="L584" i="7" s="1"/>
  <c r="M584" i="7" l="1"/>
  <c r="L585" i="7" s="1"/>
  <c r="N584" i="7"/>
  <c r="O584" i="7" s="1"/>
  <c r="N585" i="7" l="1"/>
  <c r="O585" i="7" s="1"/>
  <c r="M585" i="7"/>
  <c r="L586" i="7" s="1"/>
  <c r="M586" i="7" l="1"/>
  <c r="L587" i="7" s="1"/>
  <c r="N586" i="7"/>
  <c r="O586" i="7" s="1"/>
  <c r="M587" i="7" l="1"/>
  <c r="L588" i="7" s="1"/>
  <c r="N587" i="7"/>
  <c r="O587" i="7" s="1"/>
  <c r="M588" i="7" l="1"/>
  <c r="L589" i="7" s="1"/>
  <c r="N588" i="7"/>
  <c r="O588" i="7" s="1"/>
  <c r="M589" i="7" l="1"/>
  <c r="L590" i="7" s="1"/>
  <c r="N589" i="7"/>
  <c r="O589" i="7" s="1"/>
  <c r="M590" i="7" l="1"/>
  <c r="L591" i="7" s="1"/>
  <c r="N590" i="7"/>
  <c r="O590" i="7" s="1"/>
  <c r="M591" i="7" l="1"/>
  <c r="L592" i="7" s="1"/>
  <c r="N591" i="7"/>
  <c r="O591" i="7" s="1"/>
  <c r="N592" i="7" l="1"/>
  <c r="O592" i="7" s="1"/>
  <c r="M592" i="7"/>
  <c r="L593" i="7" s="1"/>
  <c r="N593" i="7" l="1"/>
  <c r="O593" i="7" s="1"/>
  <c r="M593" i="7"/>
  <c r="L594" i="7" s="1"/>
  <c r="N594" i="7" l="1"/>
  <c r="O594" i="7" s="1"/>
  <c r="M594" i="7"/>
  <c r="L595" i="7" s="1"/>
  <c r="N595" i="7" l="1"/>
  <c r="O595" i="7" s="1"/>
  <c r="M595" i="7"/>
  <c r="L596" i="7" s="1"/>
  <c r="M596" i="7" l="1"/>
  <c r="L597" i="7" s="1"/>
  <c r="N596" i="7"/>
  <c r="O596" i="7" s="1"/>
  <c r="N597" i="7" l="1"/>
  <c r="O597" i="7" s="1"/>
  <c r="M597" i="7"/>
  <c r="L598" i="7" s="1"/>
  <c r="M598" i="7" l="1"/>
  <c r="L599" i="7" s="1"/>
  <c r="N598" i="7"/>
  <c r="O598" i="7" s="1"/>
  <c r="M599" i="7" l="1"/>
  <c r="L600" i="7" s="1"/>
  <c r="N599" i="7"/>
  <c r="O599" i="7" s="1"/>
  <c r="M600" i="7" l="1"/>
  <c r="L601" i="7" s="1"/>
  <c r="N600" i="7"/>
  <c r="O600" i="7" s="1"/>
  <c r="M601" i="7" l="1"/>
  <c r="L602" i="7" s="1"/>
  <c r="N601" i="7"/>
  <c r="O601" i="7" s="1"/>
  <c r="M602" i="7" l="1"/>
  <c r="L603" i="7" s="1"/>
  <c r="N602" i="7"/>
  <c r="O602" i="7" s="1"/>
  <c r="M603" i="7" l="1"/>
  <c r="L604" i="7" s="1"/>
  <c r="N603" i="7"/>
  <c r="O603" i="7" s="1"/>
  <c r="M604" i="7" l="1"/>
  <c r="L605" i="7" s="1"/>
  <c r="N604" i="7"/>
  <c r="O604" i="7" s="1"/>
  <c r="M605" i="7" l="1"/>
  <c r="L606" i="7" s="1"/>
  <c r="N605" i="7"/>
  <c r="O605" i="7" s="1"/>
  <c r="M606" i="7" l="1"/>
  <c r="L607" i="7" s="1"/>
  <c r="N606" i="7"/>
  <c r="O606" i="7" s="1"/>
  <c r="N607" i="7" l="1"/>
  <c r="O607" i="7" s="1"/>
  <c r="M607" i="7"/>
  <c r="L608" i="7" s="1"/>
  <c r="M608" i="7" l="1"/>
  <c r="L609" i="7" s="1"/>
  <c r="N608" i="7"/>
  <c r="O608" i="7" s="1"/>
  <c r="N609" i="7" l="1"/>
  <c r="O609" i="7" s="1"/>
  <c r="M609" i="7"/>
  <c r="L610" i="7" s="1"/>
  <c r="M610" i="7" l="1"/>
  <c r="L611" i="7" s="1"/>
  <c r="N610" i="7"/>
  <c r="O610" i="7" s="1"/>
  <c r="M611" i="7" l="1"/>
  <c r="L612" i="7" s="1"/>
  <c r="N611" i="7"/>
  <c r="O611" i="7" s="1"/>
  <c r="M612" i="7" l="1"/>
  <c r="L613" i="7" s="1"/>
  <c r="N612" i="7"/>
  <c r="O612" i="7" s="1"/>
  <c r="M613" i="7" l="1"/>
  <c r="L614" i="7" s="1"/>
  <c r="N613" i="7"/>
  <c r="O613" i="7" s="1"/>
  <c r="M614" i="7" l="1"/>
  <c r="L615" i="7" s="1"/>
  <c r="N614" i="7"/>
  <c r="O614" i="7" s="1"/>
  <c r="M615" i="7" l="1"/>
  <c r="L616" i="7" s="1"/>
  <c r="N615" i="7"/>
  <c r="O615" i="7" s="1"/>
  <c r="M616" i="7" l="1"/>
  <c r="L617" i="7" s="1"/>
  <c r="N616" i="7"/>
  <c r="O616" i="7" s="1"/>
  <c r="N617" i="7" l="1"/>
  <c r="O617" i="7" s="1"/>
  <c r="M617" i="7"/>
  <c r="L618" i="7" s="1"/>
  <c r="N618" i="7" l="1"/>
  <c r="O618" i="7" s="1"/>
  <c r="M618" i="7"/>
  <c r="L619" i="7" s="1"/>
  <c r="N619" i="7" l="1"/>
  <c r="O619" i="7" s="1"/>
  <c r="M619" i="7"/>
  <c r="L620" i="7" s="1"/>
  <c r="N620" i="7" l="1"/>
  <c r="O620" i="7" s="1"/>
  <c r="M620" i="7"/>
  <c r="L621" i="7" s="1"/>
  <c r="M621" i="7" l="1"/>
  <c r="L622" i="7" s="1"/>
  <c r="N621" i="7"/>
  <c r="O621" i="7" s="1"/>
  <c r="N622" i="7" l="1"/>
  <c r="O622" i="7" s="1"/>
  <c r="M622" i="7"/>
  <c r="L623" i="7" s="1"/>
  <c r="M623" i="7" l="1"/>
  <c r="L624" i="7" s="1"/>
  <c r="N623" i="7"/>
  <c r="O623" i="7" s="1"/>
  <c r="M624" i="7" l="1"/>
  <c r="L625" i="7" s="1"/>
  <c r="N624" i="7"/>
  <c r="O624" i="7" s="1"/>
  <c r="N625" i="7" l="1"/>
  <c r="O625" i="7" s="1"/>
  <c r="M625" i="7"/>
  <c r="L626" i="7" s="1"/>
  <c r="M626" i="7" l="1"/>
  <c r="L627" i="7" s="1"/>
  <c r="N626" i="7"/>
  <c r="O626" i="7" s="1"/>
  <c r="N627" i="7" l="1"/>
  <c r="O627" i="7" s="1"/>
  <c r="M627" i="7"/>
  <c r="L628" i="7" s="1"/>
  <c r="N628" i="7" l="1"/>
  <c r="O628" i="7" s="1"/>
  <c r="M628" i="7"/>
  <c r="L629" i="7" s="1"/>
  <c r="N629" i="7" l="1"/>
  <c r="O629" i="7" s="1"/>
  <c r="M629" i="7"/>
  <c r="L630" i="7" s="1"/>
  <c r="M630" i="7" l="1"/>
  <c r="L631" i="7" s="1"/>
  <c r="N630" i="7"/>
  <c r="O630" i="7" s="1"/>
  <c r="N631" i="7" l="1"/>
  <c r="O631" i="7" s="1"/>
  <c r="M631" i="7"/>
  <c r="L632" i="7" s="1"/>
  <c r="N632" i="7" l="1"/>
  <c r="O632" i="7" s="1"/>
  <c r="M632" i="7"/>
  <c r="L633" i="7" s="1"/>
  <c r="N633" i="7" l="1"/>
  <c r="O633" i="7" s="1"/>
  <c r="M633" i="7"/>
  <c r="L634" i="7" s="1"/>
  <c r="M634" i="7" l="1"/>
  <c r="L635" i="7" s="1"/>
  <c r="N634" i="7"/>
  <c r="O634" i="7" s="1"/>
  <c r="M635" i="7" l="1"/>
  <c r="L636" i="7" s="1"/>
  <c r="N635" i="7"/>
  <c r="O635" i="7" s="1"/>
  <c r="N636" i="7" l="1"/>
  <c r="O636" i="7" s="1"/>
  <c r="M636" i="7"/>
  <c r="L637" i="7" s="1"/>
  <c r="M637" i="7" l="1"/>
  <c r="L638" i="7" s="1"/>
  <c r="N637" i="7"/>
  <c r="O637" i="7" s="1"/>
  <c r="N638" i="7" l="1"/>
  <c r="O638" i="7" s="1"/>
  <c r="M638" i="7"/>
  <c r="L639" i="7" s="1"/>
  <c r="N639" i="7" l="1"/>
  <c r="O639" i="7" s="1"/>
  <c r="M639" i="7"/>
  <c r="L640" i="7" s="1"/>
  <c r="N640" i="7" l="1"/>
  <c r="O640" i="7" s="1"/>
  <c r="M640" i="7"/>
  <c r="L641" i="7" s="1"/>
  <c r="M641" i="7" l="1"/>
  <c r="L642" i="7" s="1"/>
  <c r="N641" i="7"/>
  <c r="O641" i="7" s="1"/>
  <c r="M642" i="7" l="1"/>
  <c r="L643" i="7" s="1"/>
  <c r="N642" i="7"/>
  <c r="O642" i="7" s="1"/>
  <c r="M643" i="7" l="1"/>
  <c r="L644" i="7" s="1"/>
  <c r="N643" i="7"/>
  <c r="O643" i="7" s="1"/>
  <c r="M644" i="7" l="1"/>
  <c r="L645" i="7" s="1"/>
  <c r="N644" i="7"/>
  <c r="O644" i="7" s="1"/>
  <c r="M645" i="7" l="1"/>
  <c r="L646" i="7" s="1"/>
  <c r="N645" i="7"/>
  <c r="O645" i="7" s="1"/>
  <c r="M646" i="7" l="1"/>
  <c r="L647" i="7" s="1"/>
  <c r="N646" i="7"/>
  <c r="O646" i="7" s="1"/>
  <c r="N647" i="7" l="1"/>
  <c r="O647" i="7" s="1"/>
  <c r="M647" i="7"/>
  <c r="L648" i="7" s="1"/>
  <c r="M648" i="7" l="1"/>
  <c r="L649" i="7" s="1"/>
  <c r="N648" i="7"/>
  <c r="O648" i="7" s="1"/>
  <c r="M649" i="7" l="1"/>
  <c r="L650" i="7" s="1"/>
  <c r="N649" i="7"/>
  <c r="O649" i="7" s="1"/>
  <c r="N650" i="7" l="1"/>
  <c r="O650" i="7" s="1"/>
  <c r="M650" i="7"/>
  <c r="L651" i="7" s="1"/>
  <c r="N651" i="7" l="1"/>
  <c r="O651" i="7" s="1"/>
  <c r="M651" i="7"/>
  <c r="L652" i="7" s="1"/>
  <c r="N652" i="7" l="1"/>
  <c r="O652" i="7" s="1"/>
  <c r="M652" i="7"/>
  <c r="L653" i="7" s="1"/>
  <c r="M653" i="7" l="1"/>
  <c r="L654" i="7" s="1"/>
  <c r="N653" i="7"/>
  <c r="O653" i="7" s="1"/>
  <c r="M654" i="7" l="1"/>
  <c r="L655" i="7" s="1"/>
  <c r="N654" i="7"/>
  <c r="O654" i="7" s="1"/>
  <c r="M655" i="7" l="1"/>
  <c r="L656" i="7" s="1"/>
  <c r="N655" i="7"/>
  <c r="O655" i="7" s="1"/>
  <c r="M656" i="7" l="1"/>
  <c r="L657" i="7" s="1"/>
  <c r="N656" i="7"/>
  <c r="O656" i="7" s="1"/>
  <c r="M657" i="7" l="1"/>
  <c r="L658" i="7" s="1"/>
  <c r="N657" i="7"/>
  <c r="O657" i="7" s="1"/>
  <c r="N658" i="7" l="1"/>
  <c r="O658" i="7" s="1"/>
  <c r="M658" i="7"/>
  <c r="L659" i="7" s="1"/>
  <c r="N659" i="7" l="1"/>
  <c r="O659" i="7" s="1"/>
  <c r="M659" i="7"/>
  <c r="L660" i="7" s="1"/>
  <c r="N660" i="7" l="1"/>
  <c r="O660" i="7" s="1"/>
  <c r="M660" i="7"/>
  <c r="L661" i="7" s="1"/>
  <c r="M661" i="7" l="1"/>
  <c r="L662" i="7" s="1"/>
  <c r="N661" i="7"/>
  <c r="O661" i="7" s="1"/>
  <c r="N662" i="7" l="1"/>
  <c r="O662" i="7" s="1"/>
  <c r="M662" i="7"/>
  <c r="L663" i="7" s="1"/>
  <c r="M663" i="7" l="1"/>
  <c r="L664" i="7" s="1"/>
  <c r="N663" i="7"/>
  <c r="O663" i="7" s="1"/>
  <c r="M664" i="7" l="1"/>
  <c r="L665" i="7" s="1"/>
  <c r="N664" i="7"/>
  <c r="O664" i="7" s="1"/>
  <c r="N665" i="7" l="1"/>
  <c r="O665" i="7" s="1"/>
  <c r="M665" i="7"/>
  <c r="L666" i="7" s="1"/>
  <c r="M666" i="7" l="1"/>
  <c r="L667" i="7" s="1"/>
  <c r="N666" i="7"/>
  <c r="O666" i="7" s="1"/>
  <c r="M667" i="7" l="1"/>
  <c r="L668" i="7" s="1"/>
  <c r="N667" i="7"/>
  <c r="O667" i="7" s="1"/>
  <c r="M668" i="7" l="1"/>
  <c r="L669" i="7" s="1"/>
  <c r="N668" i="7"/>
  <c r="O668" i="7" s="1"/>
  <c r="M669" i="7" l="1"/>
  <c r="L670" i="7" s="1"/>
  <c r="N669" i="7"/>
  <c r="O669" i="7" s="1"/>
  <c r="M670" i="7" l="1"/>
  <c r="L671" i="7" s="1"/>
  <c r="N670" i="7"/>
  <c r="O670" i="7" s="1"/>
  <c r="N671" i="7" l="1"/>
  <c r="O671" i="7" s="1"/>
  <c r="M671" i="7"/>
  <c r="L672" i="7" s="1"/>
  <c r="N672" i="7" l="1"/>
  <c r="O672" i="7" s="1"/>
  <c r="M672" i="7"/>
  <c r="L673" i="7" s="1"/>
  <c r="N673" i="7" l="1"/>
  <c r="O673" i="7" s="1"/>
  <c r="M673" i="7"/>
  <c r="L674" i="7" s="1"/>
  <c r="M674" i="7" l="1"/>
  <c r="L675" i="7" s="1"/>
  <c r="N674" i="7"/>
  <c r="O674" i="7" s="1"/>
  <c r="M675" i="7" l="1"/>
  <c r="L676" i="7" s="1"/>
  <c r="N675" i="7"/>
  <c r="O675" i="7" s="1"/>
  <c r="M676" i="7" l="1"/>
  <c r="L677" i="7" s="1"/>
  <c r="N676" i="7"/>
  <c r="O676" i="7" s="1"/>
  <c r="N677" i="7" l="1"/>
  <c r="O677" i="7" s="1"/>
  <c r="M677" i="7"/>
  <c r="L678" i="7" s="1"/>
  <c r="N678" i="7" l="1"/>
  <c r="O678" i="7" s="1"/>
  <c r="M678" i="7"/>
  <c r="L679" i="7" s="1"/>
  <c r="M679" i="7" l="1"/>
  <c r="L680" i="7" s="1"/>
  <c r="N679" i="7"/>
  <c r="O679" i="7" s="1"/>
  <c r="N680" i="7" l="1"/>
  <c r="O680" i="7" s="1"/>
  <c r="M680" i="7"/>
  <c r="L681" i="7" s="1"/>
  <c r="M681" i="7" l="1"/>
  <c r="L682" i="7" s="1"/>
  <c r="N681" i="7"/>
  <c r="O681" i="7" s="1"/>
  <c r="N682" i="7" l="1"/>
  <c r="O682" i="7" s="1"/>
  <c r="M682" i="7"/>
  <c r="L683" i="7" s="1"/>
  <c r="M683" i="7" l="1"/>
  <c r="L684" i="7" s="1"/>
  <c r="N683" i="7"/>
  <c r="O683" i="7" s="1"/>
  <c r="N684" i="7" l="1"/>
  <c r="O684" i="7" s="1"/>
  <c r="M684" i="7"/>
  <c r="L685" i="7" s="1"/>
  <c r="N685" i="7" l="1"/>
  <c r="O685" i="7" s="1"/>
  <c r="M685" i="7"/>
  <c r="L686" i="7" s="1"/>
  <c r="N686" i="7" l="1"/>
  <c r="O686" i="7" s="1"/>
  <c r="M686" i="7"/>
  <c r="L687" i="7" s="1"/>
  <c r="N687" i="7" l="1"/>
  <c r="O687" i="7" s="1"/>
  <c r="M687" i="7"/>
  <c r="L688" i="7" s="1"/>
  <c r="M688" i="7" l="1"/>
  <c r="L689" i="7" s="1"/>
  <c r="N688" i="7"/>
  <c r="O688" i="7" s="1"/>
  <c r="M689" i="7" l="1"/>
  <c r="L690" i="7" s="1"/>
  <c r="N689" i="7"/>
  <c r="O689" i="7" s="1"/>
  <c r="N690" i="7" l="1"/>
  <c r="O690" i="7" s="1"/>
  <c r="M690" i="7"/>
  <c r="L691" i="7" s="1"/>
  <c r="N691" i="7" l="1"/>
  <c r="O691" i="7" s="1"/>
  <c r="M691" i="7"/>
  <c r="L692" i="7" s="1"/>
  <c r="N692" i="7" l="1"/>
  <c r="O692" i="7" s="1"/>
  <c r="M692" i="7"/>
  <c r="L693" i="7" s="1"/>
  <c r="N693" i="7" l="1"/>
  <c r="O693" i="7" s="1"/>
  <c r="M693" i="7"/>
  <c r="L694" i="7" s="1"/>
  <c r="M694" i="7" l="1"/>
  <c r="L695" i="7" s="1"/>
  <c r="N694" i="7"/>
  <c r="O694" i="7" s="1"/>
  <c r="M695" i="7" l="1"/>
  <c r="L696" i="7" s="1"/>
  <c r="N695" i="7"/>
  <c r="O695" i="7" s="1"/>
  <c r="M696" i="7" l="1"/>
  <c r="L697" i="7" s="1"/>
  <c r="N696" i="7"/>
  <c r="O696" i="7" s="1"/>
  <c r="M697" i="7" l="1"/>
  <c r="L698" i="7" s="1"/>
  <c r="N697" i="7"/>
  <c r="O697" i="7" s="1"/>
  <c r="M698" i="7" l="1"/>
  <c r="L699" i="7" s="1"/>
  <c r="N698" i="7"/>
  <c r="O698" i="7" s="1"/>
  <c r="M699" i="7" l="1"/>
  <c r="L700" i="7" s="1"/>
  <c r="N699" i="7"/>
  <c r="O699" i="7" s="1"/>
  <c r="M700" i="7" l="1"/>
  <c r="L701" i="7" s="1"/>
  <c r="N700" i="7"/>
  <c r="O700" i="7" s="1"/>
  <c r="M701" i="7" l="1"/>
  <c r="L702" i="7" s="1"/>
  <c r="N701" i="7"/>
  <c r="O701" i="7" s="1"/>
  <c r="N702" i="7" l="1"/>
  <c r="O702" i="7" s="1"/>
  <c r="M702" i="7"/>
  <c r="L703" i="7" s="1"/>
  <c r="N703" i="7" l="1"/>
  <c r="O703" i="7" s="1"/>
  <c r="M703" i="7"/>
  <c r="L704" i="7" s="1"/>
  <c r="M704" i="7" l="1"/>
  <c r="L705" i="7" s="1"/>
  <c r="N704" i="7"/>
  <c r="O704" i="7" s="1"/>
  <c r="M705" i="7" l="1"/>
  <c r="L706" i="7" s="1"/>
  <c r="N705" i="7"/>
  <c r="O705" i="7" s="1"/>
  <c r="N706" i="7" l="1"/>
  <c r="O706" i="7" s="1"/>
  <c r="M706" i="7"/>
  <c r="L707" i="7" s="1"/>
  <c r="M707" i="7" l="1"/>
  <c r="L708" i="7" s="1"/>
  <c r="N707" i="7"/>
  <c r="O707" i="7" s="1"/>
  <c r="N708" i="7" l="1"/>
  <c r="O708" i="7" s="1"/>
  <c r="M708" i="7"/>
  <c r="L709" i="7" s="1"/>
  <c r="M709" i="7" l="1"/>
  <c r="L710" i="7" s="1"/>
  <c r="N709" i="7"/>
  <c r="O709" i="7" s="1"/>
  <c r="N710" i="7" l="1"/>
  <c r="O710" i="7" s="1"/>
  <c r="M710" i="7"/>
  <c r="L711" i="7" s="1"/>
  <c r="M711" i="7" l="1"/>
  <c r="L712" i="7" s="1"/>
  <c r="N711" i="7"/>
  <c r="O711" i="7" s="1"/>
  <c r="N712" i="7" l="1"/>
  <c r="O712" i="7" s="1"/>
  <c r="M712" i="7"/>
  <c r="L713" i="7" s="1"/>
  <c r="M713" i="7" l="1"/>
  <c r="L714" i="7" s="1"/>
  <c r="N713" i="7"/>
  <c r="O713" i="7" s="1"/>
  <c r="N714" i="7" l="1"/>
  <c r="O714" i="7" s="1"/>
  <c r="M714" i="7"/>
  <c r="L715" i="7" s="1"/>
  <c r="M715" i="7" l="1"/>
  <c r="L716" i="7" s="1"/>
  <c r="N715" i="7"/>
  <c r="O715" i="7" s="1"/>
  <c r="N716" i="7" l="1"/>
  <c r="O716" i="7" s="1"/>
  <c r="M716" i="7"/>
  <c r="L717" i="7" s="1"/>
  <c r="M717" i="7" l="1"/>
  <c r="L718" i="7" s="1"/>
  <c r="N717" i="7"/>
  <c r="O717" i="7" s="1"/>
  <c r="N718" i="7" l="1"/>
  <c r="O718" i="7" s="1"/>
  <c r="M718" i="7"/>
  <c r="L719" i="7" s="1"/>
  <c r="M719" i="7" l="1"/>
  <c r="L720" i="7" s="1"/>
  <c r="N719" i="7"/>
  <c r="O719" i="7" s="1"/>
  <c r="N720" i="7" l="1"/>
  <c r="O720" i="7" s="1"/>
  <c r="M720" i="7"/>
  <c r="L721" i="7" s="1"/>
  <c r="M721" i="7" l="1"/>
  <c r="L722" i="7" s="1"/>
  <c r="N721" i="7"/>
  <c r="O721" i="7" s="1"/>
  <c r="N722" i="7" l="1"/>
  <c r="O722" i="7" s="1"/>
  <c r="M722" i="7"/>
  <c r="L723" i="7" s="1"/>
  <c r="M723" i="7" l="1"/>
  <c r="L724" i="7" s="1"/>
  <c r="N723" i="7"/>
  <c r="O723" i="7" s="1"/>
  <c r="N724" i="7" l="1"/>
  <c r="O724" i="7" s="1"/>
  <c r="M724" i="7"/>
  <c r="L725" i="7" s="1"/>
  <c r="N725" i="7" l="1"/>
  <c r="O725" i="7" s="1"/>
  <c r="M725" i="7"/>
  <c r="L726" i="7" s="1"/>
  <c r="M726" i="7" l="1"/>
  <c r="L727" i="7" s="1"/>
  <c r="N726" i="7"/>
  <c r="O726" i="7" s="1"/>
  <c r="N727" i="7" l="1"/>
  <c r="O727" i="7" s="1"/>
  <c r="M727" i="7"/>
  <c r="L728" i="7" s="1"/>
  <c r="N728" i="7" l="1"/>
  <c r="O728" i="7" s="1"/>
  <c r="M728" i="7"/>
  <c r="L729" i="7" s="1"/>
  <c r="M729" i="7" l="1"/>
  <c r="L730" i="7" s="1"/>
  <c r="N729" i="7"/>
  <c r="O729" i="7" s="1"/>
  <c r="M730" i="7" l="1"/>
  <c r="L731" i="7" s="1"/>
  <c r="N730" i="7"/>
  <c r="O730" i="7" s="1"/>
  <c r="N731" i="7" l="1"/>
  <c r="O731" i="7" s="1"/>
  <c r="M731" i="7"/>
  <c r="L732" i="7" s="1"/>
  <c r="M732" i="7" l="1"/>
  <c r="L733" i="7" s="1"/>
  <c r="N732" i="7"/>
  <c r="O732" i="7" s="1"/>
  <c r="N733" i="7" l="1"/>
  <c r="O733" i="7" s="1"/>
  <c r="M733" i="7"/>
  <c r="L734" i="7" s="1"/>
  <c r="M734" i="7" l="1"/>
  <c r="L735" i="7" s="1"/>
  <c r="N734" i="7"/>
  <c r="O734" i="7" s="1"/>
  <c r="M735" i="7" l="1"/>
  <c r="L736" i="7" s="1"/>
  <c r="N735" i="7"/>
  <c r="O735" i="7" s="1"/>
  <c r="N736" i="7" l="1"/>
  <c r="O736" i="7" s="1"/>
  <c r="M736" i="7"/>
  <c r="L737" i="7" s="1"/>
  <c r="M737" i="7" l="1"/>
  <c r="L738" i="7" s="1"/>
  <c r="N737" i="7"/>
  <c r="O737" i="7" s="1"/>
  <c r="N738" i="7" l="1"/>
  <c r="O738" i="7" s="1"/>
  <c r="M738" i="7"/>
  <c r="L739" i="7" s="1"/>
  <c r="M739" i="7" l="1"/>
  <c r="L740" i="7" s="1"/>
  <c r="N739" i="7"/>
  <c r="O739" i="7" s="1"/>
  <c r="N740" i="7" l="1"/>
  <c r="O740" i="7" s="1"/>
  <c r="M740" i="7"/>
  <c r="L741" i="7" s="1"/>
  <c r="M741" i="7" l="1"/>
  <c r="L742" i="7" s="1"/>
  <c r="N741" i="7"/>
  <c r="O741" i="7" s="1"/>
  <c r="M742" i="7" l="1"/>
  <c r="L743" i="7" s="1"/>
  <c r="N742" i="7"/>
  <c r="O742" i="7" s="1"/>
  <c r="M743" i="7" l="1"/>
  <c r="L744" i="7" s="1"/>
  <c r="N743" i="7"/>
  <c r="O743" i="7" s="1"/>
  <c r="N744" i="7" l="1"/>
  <c r="O744" i="7" s="1"/>
  <c r="M744" i="7"/>
  <c r="L745" i="7" s="1"/>
  <c r="N745" i="7" l="1"/>
  <c r="O745" i="7" s="1"/>
  <c r="M745"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67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3"/>
        </ext>
      </extLst>
    </bk>
    <bk>
      <extLst>
        <ext uri="{3e2802c4-a4d2-4d8b-9148-e3be6c30e623}">
          <xlrd:rvb i="8755"/>
        </ext>
      </extLst>
    </bk>
    <bk>
      <extLst>
        <ext uri="{3e2802c4-a4d2-4d8b-9148-e3be6c30e623}">
          <xlrd:rvb i="8757"/>
        </ext>
      </extLst>
    </bk>
    <bk>
      <extLst>
        <ext uri="{3e2802c4-a4d2-4d8b-9148-e3be6c30e623}">
          <xlrd:rvb i="8759"/>
        </ext>
      </extLst>
    </bk>
    <bk>
      <extLst>
        <ext uri="{3e2802c4-a4d2-4d8b-9148-e3be6c30e623}">
          <xlrd:rvb i="8761"/>
        </ext>
      </extLst>
    </bk>
    <bk>
      <extLst>
        <ext uri="{3e2802c4-a4d2-4d8b-9148-e3be6c30e623}">
          <xlrd:rvb i="8763"/>
        </ext>
      </extLst>
    </bk>
  </futureMetadata>
  <cellMetadata count="1">
    <bk>
      <rc t="1" v="0"/>
    </bk>
  </cellMetadata>
  <valueMetadata count="86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valueMetadata>
</metadata>
</file>

<file path=xl/sharedStrings.xml><?xml version="1.0" encoding="utf-8"?>
<sst xmlns="http://schemas.openxmlformats.org/spreadsheetml/2006/main" count="312" uniqueCount="153">
  <si>
    <t>Título</t>
  </si>
  <si>
    <t>Coluna</t>
  </si>
  <si>
    <t>Outra</t>
  </si>
  <si>
    <t>Mais uma</t>
  </si>
  <si>
    <t>Um coisa</t>
  </si>
  <si>
    <t>Outra coisa</t>
  </si>
  <si>
    <t>Aquilo outro</t>
  </si>
  <si>
    <t>Total</t>
  </si>
  <si>
    <t>Um pouco de texto tradicional</t>
  </si>
  <si>
    <t>Hey</t>
  </si>
  <si>
    <t>Transações:</t>
  </si>
  <si>
    <t>Tipo</t>
  </si>
  <si>
    <t>Data</t>
  </si>
  <si>
    <t>Ativo</t>
  </si>
  <si>
    <t>Qtd</t>
  </si>
  <si>
    <t>Preço</t>
  </si>
  <si>
    <t>Valor Total</t>
  </si>
  <si>
    <t>Comissão</t>
  </si>
  <si>
    <t>Câmbio</t>
  </si>
  <si>
    <t>Comissão BRL</t>
  </si>
  <si>
    <t>V. Total BRL</t>
  </si>
  <si>
    <t>compra</t>
  </si>
  <si>
    <t>CSPX</t>
  </si>
  <si>
    <t>EIMI</t>
  </si>
  <si>
    <t>IWDA</t>
  </si>
  <si>
    <t>venda</t>
  </si>
  <si>
    <t>SUAS</t>
  </si>
  <si>
    <t>SWRD</t>
  </si>
  <si>
    <t>ETFs Irlandesas Acumuladoras:</t>
  </si>
  <si>
    <t>Fav</t>
  </si>
  <si>
    <t>Ticker</t>
  </si>
  <si>
    <t>Índice</t>
  </si>
  <si>
    <t>Descrição</t>
  </si>
  <si>
    <t>Beta</t>
  </si>
  <si>
    <t>Valor de mercado</t>
  </si>
  <si>
    <t>Possível</t>
  </si>
  <si>
    <t>Troco</t>
  </si>
  <si>
    <t>TER</t>
  </si>
  <si>
    <t>% Portfólio</t>
  </si>
  <si>
    <t>Geografía</t>
  </si>
  <si>
    <t>Var. dia</t>
  </si>
  <si>
    <t>Volume do ETF</t>
  </si>
  <si>
    <t>Tamanho do ETF</t>
  </si>
  <si>
    <t>x</t>
  </si>
  <si>
    <t>US</t>
  </si>
  <si>
    <t>S&amp;P 500</t>
  </si>
  <si>
    <t>500 das maiores empresas americanas, o índice mais popular</t>
  </si>
  <si>
    <t>Global</t>
  </si>
  <si>
    <t>MSCI World</t>
  </si>
  <si>
    <t>Grandes e médias, países desenvolvidos</t>
  </si>
  <si>
    <t>Emerg.</t>
  </si>
  <si>
    <t>MSCI EM IMI</t>
  </si>
  <si>
    <t>Todos os tamannhos, países emergentes</t>
  </si>
  <si>
    <t>500 das maiores empresas americanas</t>
  </si>
  <si>
    <t>Nasdaq 100</t>
  </si>
  <si>
    <t>100 grandes empresas negociadas na Nasdaq (exclui setor financeiro)</t>
  </si>
  <si>
    <t>MSCI USA SRI</t>
  </si>
  <si>
    <t>Grandes e médias americanas, filtro SRI (socialmente responsável)</t>
  </si>
  <si>
    <t>MSCI USA</t>
  </si>
  <si>
    <t>Grandes e médias americanas</t>
  </si>
  <si>
    <t>MSCI EM</t>
  </si>
  <si>
    <t>Grandes e médias, países emergentes</t>
  </si>
  <si>
    <t>MSCI World Value</t>
  </si>
  <si>
    <t>Grandes e médias, países desenvolvidos, fator valor</t>
  </si>
  <si>
    <t>S&amp;P 500 Equal W.</t>
  </si>
  <si>
    <t>500 das maiores empresas americanas, com pesos iguais.</t>
  </si>
  <si>
    <t>MSCI USA ESG</t>
  </si>
  <si>
    <t>Grandes e médias americanas, filtro ESG (sustentável)</t>
  </si>
  <si>
    <t>Grandes e médias americanas, filtro ESG</t>
  </si>
  <si>
    <t>MSCI ACWI</t>
  </si>
  <si>
    <t>Grandes e médias, todas as geografias</t>
  </si>
  <si>
    <t>FTSE All-World</t>
  </si>
  <si>
    <t>VT and chill</t>
  </si>
  <si>
    <t>S&amp;P 500 IT</t>
  </si>
  <si>
    <t>75 empresas de tecnologia que fazem parte do S&amp;P 500</t>
  </si>
  <si>
    <t>MSCI World Min Vol</t>
  </si>
  <si>
    <t>Grandes e médias, países desenvolvidos, baixa volatilidade</t>
  </si>
  <si>
    <t>EU</t>
  </si>
  <si>
    <t>MSCI EMU</t>
  </si>
  <si>
    <t>Grandes e médias, zona do euro</t>
  </si>
  <si>
    <t>MSCI EM SRI</t>
  </si>
  <si>
    <t>Grandes e médias, países emergentes, filtro SRI</t>
  </si>
  <si>
    <t>MSCI World ESG</t>
  </si>
  <si>
    <t>Grandes e médias, países desenvolvidos, filtro ESG</t>
  </si>
  <si>
    <t>MSCI World Momentum</t>
  </si>
  <si>
    <t>Grandes e médias, países desenvolvidos, fator momento</t>
  </si>
  <si>
    <t>MSCI USA Value</t>
  </si>
  <si>
    <t>Grandes e médias americanas, fator valor</t>
  </si>
  <si>
    <t>Pacific</t>
  </si>
  <si>
    <t>MSCI Pacific ex Japan</t>
  </si>
  <si>
    <t>Grandes e médias de países desenvolvidos da Asia e Oceania, exclui Japão</t>
  </si>
  <si>
    <t>MSCI World IT</t>
  </si>
  <si>
    <t>Grandes e médias de tecnologia, países desenvolvidos</t>
  </si>
  <si>
    <t>MSCI World Quality</t>
  </si>
  <si>
    <t>Grandes e médias, países desenvolvidos, fator qualidade</t>
  </si>
  <si>
    <t>MSCI World Small Cap</t>
  </si>
  <si>
    <t>Empresas pequenas de países desenvolvidos</t>
  </si>
  <si>
    <t>Russell 2000</t>
  </si>
  <si>
    <t>Empresas pequenas americanas</t>
  </si>
  <si>
    <t>MSCI EM IMI ESG</t>
  </si>
  <si>
    <t>Todos os tamannhos, países emergentes, filtro ESG</t>
  </si>
  <si>
    <t>Foxberry Sustainability Consensus US</t>
  </si>
  <si>
    <t>Grandes e médias americanas, filtro sustentável</t>
  </si>
  <si>
    <t>MSCI EM Asia</t>
  </si>
  <si>
    <t>Grandes e médias, países emergentes da Asia</t>
  </si>
  <si>
    <t xml:space="preserve"> MSCI EM ESG</t>
  </si>
  <si>
    <t>Grandes e médias, países emergentes, filtro ESG</t>
  </si>
  <si>
    <t>MSCI USA Quality</t>
  </si>
  <si>
    <t>Grandes e médias americanas, fator qualidade</t>
  </si>
  <si>
    <t>MSCI USA Small Cap</t>
  </si>
  <si>
    <t>Grandes e médias, países desenvolvidos.</t>
  </si>
  <si>
    <t xml:space="preserve"> ETF</t>
  </si>
  <si>
    <t xml:space="preserve">Aporte: </t>
  </si>
  <si>
    <t>Var. ano</t>
  </si>
  <si>
    <t>Gráfico ano</t>
  </si>
  <si>
    <t>Row Labels</t>
  </si>
  <si>
    <t>Grand Total</t>
  </si>
  <si>
    <t>Sum of Valor de mercado</t>
  </si>
  <si>
    <t>(Multiple Items)</t>
  </si>
  <si>
    <t>Parâmetros:</t>
  </si>
  <si>
    <t>Rendimento histórico anual:</t>
  </si>
  <si>
    <t>Rendimento histórico mensal:</t>
  </si>
  <si>
    <t>Taxa segura de saque (SWR):</t>
  </si>
  <si>
    <t>Riqueza hoje:</t>
  </si>
  <si>
    <t>Riqueza hoje em BRL:</t>
  </si>
  <si>
    <t>Taxa de despesa ETFs:</t>
  </si>
  <si>
    <t>Taxa de despesa ETFs mensal:</t>
  </si>
  <si>
    <t>Comissão estimada:</t>
  </si>
  <si>
    <t>Estimativa de dist. de dividendos:</t>
  </si>
  <si>
    <t>Imposto sobre dividendos:</t>
  </si>
  <si>
    <t>Desconto de dividendos anual:</t>
  </si>
  <si>
    <t>Desconto de dividendos mensal:</t>
  </si>
  <si>
    <t>Custo de repatriação:</t>
  </si>
  <si>
    <t>Custo de remessa:</t>
  </si>
  <si>
    <t>Imposto sobre ganho de capital:</t>
  </si>
  <si>
    <t>Data de nascimento:</t>
  </si>
  <si>
    <t>Aportes:</t>
  </si>
  <si>
    <t>Saques:</t>
  </si>
  <si>
    <t>Traduzido para BRL</t>
  </si>
  <si>
    <t>Convsersor de Moedas:</t>
  </si>
  <si>
    <t>USD</t>
  </si>
  <si>
    <t>BRL</t>
  </si>
  <si>
    <t>EUR</t>
  </si>
  <si>
    <t>Um futuro plausível:</t>
  </si>
  <si>
    <t>meses</t>
  </si>
  <si>
    <t>idade</t>
  </si>
  <si>
    <t>data</t>
  </si>
  <si>
    <t>aportes</t>
  </si>
  <si>
    <t>saques</t>
  </si>
  <si>
    <t>riqueza</t>
  </si>
  <si>
    <t>rendimento</t>
  </si>
  <si>
    <t>renda</t>
  </si>
  <si>
    <t>renda BRL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</si>
</sst>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R$-416]\ * #,##0.00_-;\-[$R$-416]\ * #,##0.00_-;_-[$R$-416]\ * &quot;-&quot;??_-;_-@_-"/>
    <numFmt numFmtId="168" formatCode="_-[$$-409]* #,##0.00_ ;_-[$$-409]* \-#,##0.00\ ;_-[$$-409]* &quot;-&quot;??_ ;_-@_ "/>
    <numFmt numFmtId="169" formatCode="_-[$R$-416]\ * #,##0.0000_-;\-[$R$-416]\ * #,##0.0000_-;_-[$R$-416]\ * &quot;-&quot;??_-;_-@_-"/>
    <numFmt numFmtId="170" formatCode="###,###.0,,\ \M"/>
    <numFmt numFmtId="171" formatCode="0.0%"/>
    <numFmt numFmtId="172" formatCode="0.000%"/>
    <numFmt numFmtId="173" formatCode="mm/yy"/>
    <numFmt numFmtId="174" formatCode="mm/yyyy"/>
    <numFmt numFmtId="175" formatCode="_-[$$-409]* #,##0_ ;_-[$$-409]* \-#,##0\ ;_-[$$-409]* &quot;-&quot;??_ ;_-@_ "/>
  </numFmts>
  <fonts count="14" x14ac:knownFonts="1">
    <font>
      <sz val="12"/>
      <color theme="1"/>
      <name val="Corbel"/>
      <family val="2"/>
      <scheme val="minor"/>
    </font>
    <font>
      <sz val="11"/>
      <color theme="1"/>
      <name val="Corbel"/>
      <family val="2"/>
      <scheme val="minor"/>
    </font>
    <font>
      <sz val="11"/>
      <color theme="0"/>
      <name val="Corbel"/>
      <family val="2"/>
      <scheme val="minor"/>
    </font>
    <font>
      <sz val="22"/>
      <color theme="3"/>
      <name val="Cambria"/>
      <family val="2"/>
      <scheme val="major"/>
    </font>
    <font>
      <sz val="48"/>
      <color theme="3"/>
      <name val="Cambria"/>
      <family val="2"/>
      <scheme val="major"/>
    </font>
    <font>
      <sz val="12"/>
      <color theme="0"/>
      <name val="Corbel"/>
      <family val="2"/>
      <scheme val="minor"/>
    </font>
    <font>
      <sz val="10"/>
      <color theme="1" tint="0.24994659260841701"/>
      <name val="Comic Sans MS"/>
      <family val="4"/>
    </font>
    <font>
      <sz val="12"/>
      <color theme="1"/>
      <name val="Consolas"/>
      <family val="3"/>
    </font>
    <font>
      <b/>
      <sz val="12"/>
      <color theme="1"/>
      <name val="Consolas"/>
      <family val="3"/>
    </font>
    <font>
      <sz val="12"/>
      <color theme="0"/>
      <name val="Consolas"/>
      <family val="3"/>
    </font>
    <font>
      <b/>
      <sz val="12"/>
      <color theme="0"/>
      <name val="Consolas"/>
      <family val="3"/>
    </font>
    <font>
      <sz val="10"/>
      <color theme="0"/>
      <name val="Comic Sans MS"/>
      <family val="4"/>
    </font>
    <font>
      <sz val="12"/>
      <color theme="5" tint="0.59999389629810485"/>
      <name val="Consolas"/>
      <family val="3"/>
    </font>
    <font>
      <sz val="12"/>
      <name val="Consolas"/>
      <family val="3"/>
    </font>
  </fonts>
  <fills count="9">
    <fill>
      <patternFill patternType="none"/>
    </fill>
    <fill>
      <patternFill patternType="gray125"/>
    </fill>
    <fill>
      <patternFill patternType="solid">
        <fgColor theme="5" tint="0.79998168889431442"/>
        <bgColor indexed="64"/>
      </patternFill>
    </fill>
    <fill>
      <patternFill patternType="solid">
        <fgColor theme="7"/>
      </patternFill>
    </fill>
    <fill>
      <patternFill patternType="solid">
        <fgColor theme="0" tint="-4.9989318521683403E-2"/>
        <bgColor indexed="64"/>
      </patternFill>
    </fill>
    <fill>
      <patternFill patternType="solid">
        <fgColor theme="3" tint="-0.249977111117893"/>
        <bgColor indexed="64"/>
      </patternFill>
    </fill>
    <fill>
      <patternFill patternType="solid">
        <fgColor theme="0"/>
        <bgColor indexed="64"/>
      </patternFill>
    </fill>
    <fill>
      <patternFill patternType="solid">
        <fgColor rgb="FFD2E1E5"/>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4" fillId="0" borderId="0" applyNumberFormat="0" applyFill="0" applyBorder="0" applyAlignment="0" applyProtection="0"/>
    <xf numFmtId="9" fontId="1" fillId="0" borderId="0" applyFont="0" applyFill="0" applyBorder="0" applyAlignment="0" applyProtection="0"/>
    <xf numFmtId="0" fontId="2" fillId="3" borderId="0" applyNumberFormat="0" applyBorder="0" applyAlignment="0" applyProtection="0"/>
    <xf numFmtId="10" fontId="6" fillId="4" borderId="0" applyNumberFormat="0" applyAlignment="0" applyProtection="0"/>
    <xf numFmtId="168" fontId="7" fillId="2" borderId="0" applyNumberFormat="0" applyFill="0" applyBorder="0" applyAlignment="0" applyProtection="0"/>
    <xf numFmtId="173" fontId="7" fillId="7" borderId="0" applyNumberFormat="0" applyFill="0" applyBorder="0" applyAlignment="0" applyProtection="0">
      <alignment horizontal="left"/>
    </xf>
  </cellStyleXfs>
  <cellXfs count="77">
    <xf numFmtId="0" fontId="0" fillId="0" borderId="0" xfId="0"/>
    <xf numFmtId="0" fontId="0" fillId="0" borderId="0" xfId="0" applyFill="1"/>
    <xf numFmtId="0" fontId="0" fillId="2" borderId="0" xfId="0" applyFill="1"/>
    <xf numFmtId="0" fontId="4" fillId="2" borderId="0" xfId="1" applyFill="1"/>
    <xf numFmtId="0" fontId="3" fillId="2" borderId="0" xfId="1" applyFont="1" applyFill="1"/>
    <xf numFmtId="0" fontId="0" fillId="2" borderId="0" xfId="0" applyFill="1" applyAlignment="1">
      <alignment wrapText="1"/>
    </xf>
    <xf numFmtId="168" fontId="0" fillId="2" borderId="0" xfId="0" applyNumberFormat="1" applyFill="1"/>
    <xf numFmtId="14" fontId="6" fillId="4" borderId="0" xfId="4" applyNumberFormat="1"/>
    <xf numFmtId="0" fontId="0" fillId="0" borderId="0" xfId="0"/>
    <xf numFmtId="168" fontId="6" fillId="4" borderId="0" xfId="4" applyNumberFormat="1"/>
    <xf numFmtId="0" fontId="6" fillId="4" borderId="0" xfId="4" applyNumberFormat="1"/>
    <xf numFmtId="169" fontId="6" fillId="4" borderId="0" xfId="4" applyNumberFormat="1"/>
    <xf numFmtId="168" fontId="7" fillId="2" borderId="0" xfId="0" applyNumberFormat="1" applyFont="1" applyFill="1"/>
    <xf numFmtId="0" fontId="6" fillId="4" borderId="0" xfId="4" applyNumberFormat="1" applyAlignment="1">
      <alignment horizontal="center"/>
    </xf>
    <xf numFmtId="168" fontId="7" fillId="2" borderId="0" xfId="5" applyNumberFormat="1" applyFill="1"/>
    <xf numFmtId="0" fontId="7" fillId="2" borderId="0" xfId="5" applyNumberFormat="1" applyFill="1"/>
    <xf numFmtId="164" fontId="7" fillId="2" borderId="0" xfId="5" applyNumberFormat="1" applyFill="1"/>
    <xf numFmtId="0" fontId="0" fillId="5" borderId="0" xfId="0" applyFill="1"/>
    <xf numFmtId="0" fontId="2" fillId="5" borderId="0" xfId="3" applyFill="1"/>
    <xf numFmtId="0" fontId="7" fillId="5" borderId="0" xfId="5" applyNumberFormat="1" applyFill="1"/>
    <xf numFmtId="0" fontId="7" fillId="5" borderId="0" xfId="5" applyNumberFormat="1" applyFill="1" applyAlignment="1">
      <alignment horizontal="center"/>
    </xf>
    <xf numFmtId="0" fontId="9" fillId="5" borderId="0" xfId="5" applyNumberFormat="1" applyFont="1" applyFill="1" applyAlignment="1">
      <alignment horizontal="center"/>
    </xf>
    <xf numFmtId="0" fontId="9" fillId="5" borderId="0" xfId="5" applyNumberFormat="1" applyFont="1" applyFill="1" applyBorder="1"/>
    <xf numFmtId="168" fontId="9" fillId="5" borderId="0" xfId="5" applyNumberFormat="1" applyFont="1" applyFill="1"/>
    <xf numFmtId="0" fontId="9" fillId="5" borderId="0" xfId="5" applyNumberFormat="1" applyFont="1" applyFill="1"/>
    <xf numFmtId="0" fontId="9" fillId="5" borderId="0" xfId="0" applyNumberFormat="1" applyFont="1" applyFill="1"/>
    <xf numFmtId="0" fontId="7" fillId="2" borderId="0" xfId="5" applyNumberFormat="1" applyFill="1" applyAlignment="1">
      <alignment horizontal="center"/>
    </xf>
    <xf numFmtId="2" fontId="7" fillId="2" borderId="0" xfId="5" applyNumberFormat="1" applyFill="1"/>
    <xf numFmtId="168" fontId="6" fillId="4" borderId="1" xfId="4" applyNumberFormat="1" applyBorder="1" applyAlignment="1">
      <alignment horizontal="center" vertical="center"/>
    </xf>
    <xf numFmtId="0" fontId="0" fillId="5" borderId="0" xfId="0" applyFill="1" applyAlignment="1">
      <alignment vertical="top"/>
    </xf>
    <xf numFmtId="168" fontId="8" fillId="2" borderId="0" xfId="5" applyNumberFormat="1" applyFont="1" applyFill="1"/>
    <xf numFmtId="0" fontId="11" fillId="5" borderId="0" xfId="0" applyFont="1" applyFill="1" applyBorder="1" applyAlignment="1">
      <alignment horizontal="center"/>
    </xf>
    <xf numFmtId="0" fontId="5" fillId="5" borderId="0" xfId="0" applyFont="1" applyFill="1"/>
    <xf numFmtId="0" fontId="9" fillId="5" borderId="0" xfId="0" applyFont="1" applyFill="1"/>
    <xf numFmtId="0" fontId="10" fillId="5" borderId="0" xfId="0" applyFont="1" applyFill="1"/>
    <xf numFmtId="10" fontId="7" fillId="2" borderId="0" xfId="5" applyNumberFormat="1" applyFill="1"/>
    <xf numFmtId="3" fontId="7" fillId="2" borderId="0" xfId="5" applyNumberFormat="1" applyFill="1"/>
    <xf numFmtId="9" fontId="7" fillId="2" borderId="0" xfId="5" applyNumberFormat="1" applyFill="1"/>
    <xf numFmtId="170" fontId="7" fillId="2" borderId="0" xfId="5" applyNumberFormat="1" applyFill="1"/>
    <xf numFmtId="0" fontId="12" fillId="2" borderId="0" xfId="5" applyNumberFormat="1" applyFont="1" applyFill="1"/>
    <xf numFmtId="171" fontId="7" fillId="2" borderId="0" xfId="5" applyNumberFormat="1" applyFill="1"/>
    <xf numFmtId="0" fontId="0" fillId="0" borderId="0" xfId="0" pivotButton="1"/>
    <xf numFmtId="0" fontId="0" fillId="0" borderId="0" xfId="0" applyAlignment="1">
      <alignment horizontal="left"/>
    </xf>
    <xf numFmtId="168" fontId="7" fillId="0" borderId="0" xfId="0" applyNumberFormat="1" applyFont="1"/>
    <xf numFmtId="0" fontId="7" fillId="6" borderId="0" xfId="5" applyNumberFormat="1" applyFill="1"/>
    <xf numFmtId="164" fontId="0" fillId="2" borderId="0" xfId="0" applyNumberFormat="1" applyFill="1"/>
    <xf numFmtId="0" fontId="7" fillId="2" borderId="0" xfId="6" applyNumberFormat="1" applyFill="1" applyAlignment="1"/>
    <xf numFmtId="168" fontId="6" fillId="4" borderId="10" xfId="4" applyNumberFormat="1" applyBorder="1" applyAlignment="1"/>
    <xf numFmtId="168" fontId="6" fillId="4" borderId="1" xfId="4" applyNumberFormat="1" applyBorder="1" applyAlignment="1"/>
    <xf numFmtId="0" fontId="0" fillId="2" borderId="3" xfId="0" applyFill="1" applyBorder="1"/>
    <xf numFmtId="0" fontId="0" fillId="2" borderId="4" xfId="0" applyFill="1" applyBorder="1"/>
    <xf numFmtId="0" fontId="0" fillId="2" borderId="7" xfId="0" applyFill="1" applyBorder="1"/>
    <xf numFmtId="0" fontId="0" fillId="2" borderId="8" xfId="0" applyFill="1" applyBorder="1"/>
    <xf numFmtId="164" fontId="7" fillId="2" borderId="5" xfId="6" applyNumberFormat="1" applyFill="1" applyBorder="1" applyAlignment="1"/>
    <xf numFmtId="164" fontId="7" fillId="2" borderId="9" xfId="6" applyNumberFormat="1" applyFill="1" applyBorder="1" applyAlignment="1"/>
    <xf numFmtId="10" fontId="7" fillId="2" borderId="5" xfId="2" applyNumberFormat="1" applyFont="1" applyFill="1" applyBorder="1" applyAlignment="1"/>
    <xf numFmtId="0" fontId="0" fillId="2" borderId="6" xfId="0" applyFill="1" applyBorder="1"/>
    <xf numFmtId="0" fontId="0" fillId="2" borderId="0" xfId="0" applyFill="1" applyBorder="1"/>
    <xf numFmtId="172" fontId="7" fillId="2" borderId="2" xfId="2" applyNumberFormat="1" applyFont="1" applyFill="1" applyBorder="1" applyAlignment="1"/>
    <xf numFmtId="168" fontId="7" fillId="2" borderId="2" xfId="6" applyNumberFormat="1" applyFill="1" applyBorder="1" applyAlignment="1"/>
    <xf numFmtId="9" fontId="7" fillId="2" borderId="2" xfId="6" applyNumberFormat="1" applyFill="1" applyBorder="1" applyAlignment="1"/>
    <xf numFmtId="10" fontId="7" fillId="2" borderId="2" xfId="6" applyNumberFormat="1" applyFill="1" applyBorder="1" applyAlignment="1"/>
    <xf numFmtId="171" fontId="7" fillId="2" borderId="2" xfId="6" applyNumberFormat="1" applyFill="1" applyBorder="1" applyAlignment="1"/>
    <xf numFmtId="14" fontId="7" fillId="2" borderId="9" xfId="6" applyNumberFormat="1" applyFill="1" applyBorder="1" applyAlignment="1"/>
    <xf numFmtId="168" fontId="7" fillId="2" borderId="5" xfId="6" applyNumberFormat="1" applyFill="1" applyBorder="1" applyAlignment="1"/>
    <xf numFmtId="0" fontId="0" fillId="2" borderId="11" xfId="0" applyFill="1" applyBorder="1"/>
    <xf numFmtId="0" fontId="0" fillId="2" borderId="12" xfId="0" applyFill="1" applyBorder="1"/>
    <xf numFmtId="10" fontId="7" fillId="2" borderId="13" xfId="6" applyNumberFormat="1" applyFill="1" applyBorder="1" applyAlignment="1"/>
    <xf numFmtId="10" fontId="7" fillId="2" borderId="5" xfId="6" applyNumberFormat="1" applyFill="1" applyBorder="1" applyAlignment="1"/>
    <xf numFmtId="172" fontId="7" fillId="2" borderId="9" xfId="6" applyNumberFormat="1" applyFill="1" applyBorder="1" applyAlignment="1"/>
    <xf numFmtId="0" fontId="7" fillId="2" borderId="0" xfId="6" applyNumberFormat="1" applyFill="1" applyAlignment="1">
      <alignment horizontal="left"/>
    </xf>
    <xf numFmtId="174" fontId="7" fillId="2" borderId="0" xfId="6" applyNumberFormat="1" applyFill="1" applyAlignment="1">
      <alignment horizontal="left"/>
    </xf>
    <xf numFmtId="175" fontId="7" fillId="2" borderId="0" xfId="6" applyNumberFormat="1" applyFill="1" applyAlignment="1"/>
    <xf numFmtId="175" fontId="6" fillId="4" borderId="0" xfId="4" applyNumberFormat="1" applyAlignment="1"/>
    <xf numFmtId="175" fontId="13" fillId="2" borderId="0" xfId="6" applyNumberFormat="1" applyFont="1" applyFill="1" applyAlignment="1"/>
    <xf numFmtId="175" fontId="13" fillId="8" borderId="0" xfId="6" applyNumberFormat="1" applyFont="1" applyFill="1" applyAlignment="1"/>
    <xf numFmtId="164" fontId="13" fillId="8" borderId="0" xfId="6" applyNumberFormat="1" applyFont="1" applyFill="1" applyAlignment="1"/>
  </cellXfs>
  <cellStyles count="7">
    <cellStyle name="Accent4" xfId="3" builtinId="41"/>
    <cellStyle name="Lapis" xfId="4" xr:uid="{E50E8FBE-B9A8-4D8F-A8DA-C6DA20AC2F2C}"/>
    <cellStyle name="Mono Número" xfId="6" xr:uid="{22277618-E7D9-4E04-B77E-C91BA66FC2C9}"/>
    <cellStyle name="Normal" xfId="0" builtinId="0" customBuiltin="1"/>
    <cellStyle name="Num. calculados" xfId="5" xr:uid="{45690B65-62C8-4742-B2AE-EFEEB2380EEB}"/>
    <cellStyle name="Percent" xfId="2" builtinId="5"/>
    <cellStyle name="Title" xfId="1" builtinId="15" customBuiltin="1"/>
  </cellStyles>
  <dxfs count="103">
    <dxf>
      <font>
        <b val="0"/>
        <i val="0"/>
        <strike val="0"/>
        <condense val="0"/>
        <extend val="0"/>
        <outline val="0"/>
        <shadow val="0"/>
        <u val="none"/>
        <vertAlign val="baseline"/>
        <sz val="12"/>
        <color theme="1"/>
        <name val="Consolas"/>
        <family val="3"/>
        <scheme val="none"/>
      </font>
    </dxf>
    <dxf>
      <numFmt numFmtId="168" formatCode="_-[$$-409]* #,##0.00_ ;_-[$$-409]* \-#,##0.00\ ;_-[$$-409]* &quot;-&quot;??_ ;_-@_ "/>
    </dxf>
    <dxf>
      <font>
        <strike val="0"/>
        <outline val="0"/>
        <shadow val="0"/>
        <u val="none"/>
        <vertAlign val="baseline"/>
        <sz val="12"/>
        <color auto="1"/>
        <name val="Consolas"/>
        <family val="3"/>
        <scheme val="none"/>
      </font>
      <numFmt numFmtId="164" formatCode="_-[$R$-416]\ * #,##0.00_-;\-[$R$-416]\ * #,##0.00_-;_-[$R$-416]\ * &quot;-&quot;??_-;_-@_-"/>
      <fill>
        <patternFill patternType="solid">
          <fgColor indexed="64"/>
          <bgColor theme="4" tint="0.59999389629810485"/>
        </patternFill>
      </fill>
    </dxf>
    <dxf>
      <font>
        <strike val="0"/>
        <outline val="0"/>
        <shadow val="0"/>
        <u val="none"/>
        <vertAlign val="baseline"/>
        <sz val="12"/>
        <color auto="1"/>
        <name val="Consolas"/>
        <family val="3"/>
        <scheme val="none"/>
      </font>
      <numFmt numFmtId="175" formatCode="_-[$$-409]* #,##0_ ;_-[$$-409]* \-#,##0\ ;_-[$$-409]* &quot;-&quot;??_ ;_-@_ "/>
      <fill>
        <patternFill patternType="solid">
          <fgColor indexed="64"/>
          <bgColor theme="4" tint="0.59999389629810485"/>
        </patternFill>
      </fill>
    </dxf>
    <dxf>
      <numFmt numFmtId="175" formatCode="_-[$$-409]* #,##0_ ;_-[$$-409]* \-#,##0\ ;_-[$$-409]* &quot;-&quot;??_ ;_-@_ "/>
      <fill>
        <patternFill patternType="solid">
          <fgColor indexed="64"/>
          <bgColor theme="5" tint="0.79998168889431442"/>
        </patternFill>
      </fill>
    </dxf>
    <dxf>
      <font>
        <strike val="0"/>
        <outline val="0"/>
        <shadow val="0"/>
        <u val="none"/>
        <vertAlign val="baseline"/>
        <sz val="12"/>
        <color auto="1"/>
        <name val="Consolas"/>
        <family val="3"/>
        <scheme val="none"/>
      </font>
      <numFmt numFmtId="175" formatCode="_-[$$-409]* #,##0_ ;_-[$$-409]* \-#,##0\ ;_-[$$-409]* &quot;-&quot;??_ ;_-@_ "/>
      <fill>
        <patternFill patternType="solid">
          <fgColor indexed="64"/>
          <bgColor theme="5" tint="0.79998168889431442"/>
        </patternFill>
      </fill>
    </dxf>
    <dxf>
      <numFmt numFmtId="175" formatCode="_-[$$-409]* #,##0_ ;_-[$$-409]* \-#,##0\ ;_-[$$-409]* &quot;-&quot;??_ ;_-@_ "/>
    </dxf>
    <dxf>
      <numFmt numFmtId="175" formatCode="_-[$$-409]* #,##0_ ;_-[$$-409]* \-#,##0\ ;_-[$$-409]* &quot;-&quot;??_ ;_-@_ "/>
    </dxf>
    <dxf>
      <fill>
        <patternFill patternType="solid">
          <fgColor indexed="64"/>
          <bgColor theme="5" tint="0.79998168889431442"/>
        </patternFill>
      </fill>
      <alignment horizontal="left" vertical="bottom" textRotation="0" wrapText="0" indent="0" justifyLastLine="0" shrinkToFit="0" readingOrder="0"/>
    </dxf>
    <dxf>
      <numFmt numFmtId="0" formatCode="General"/>
      <fill>
        <patternFill patternType="solid">
          <fgColor indexed="64"/>
          <bgColor theme="5" tint="0.79998168889431442"/>
        </patternFill>
      </fill>
      <alignment horizontal="left" vertical="bottom" textRotation="0" wrapText="0" indent="0" justifyLastLine="0" shrinkToFit="0" readingOrder="0"/>
    </dxf>
    <dxf>
      <fill>
        <patternFill patternType="solid">
          <fgColor indexed="64"/>
          <bgColor theme="5" tint="0.79998168889431442"/>
        </patternFill>
      </fill>
      <alignment horizontal="left" vertical="bottom" textRotation="0" wrapText="0" indent="0" justifyLastLine="0" shrinkToFit="0" readingOrder="0"/>
    </dxf>
    <dxf>
      <fill>
        <patternFill patternType="solid">
          <fgColor indexed="64"/>
          <bgColor theme="5" tint="0.79998168889431442"/>
        </patternFill>
      </fill>
    </dxf>
    <dxf>
      <font>
        <strike val="0"/>
        <outline val="0"/>
        <shadow val="0"/>
        <u val="none"/>
        <vertAlign val="baseline"/>
        <sz val="12"/>
        <color theme="0"/>
        <name val="Corbel"/>
        <family val="2"/>
        <scheme val="minor"/>
      </font>
      <fill>
        <patternFill patternType="solid">
          <fgColor indexed="64"/>
          <bgColor theme="3" tint="-0.249977111117893"/>
        </patternFill>
      </fill>
    </dxf>
    <dxf>
      <font>
        <color theme="5" tint="0.79998168889431442"/>
      </font>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fill>
        <patternFill patternType="solid">
          <fgColor indexed="64"/>
          <bgColor theme="0"/>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71" formatCode="0.0%"/>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4" formatCode="0.00%"/>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3" formatCode="#,##0"/>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66" formatCode="_([$$-409]* #,##0_);_([$$-409]* \(#,##0\);_([$$-409]* &quot;-&quot;_);_(@_)"/>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4" formatCode="0.00%"/>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68" formatCode="_-[$$-409]* #,##0.00_ ;_-[$$-409]* \-#,##0.00\ ;_-[$$-409]* &quot;-&quot;??_ ;_-@_ "/>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0" formatCode="General"/>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168" formatCode="_-[$$-409]* #,##0.00_ ;_-[$$-409]* \-#,##0.00\ ;_-[$$-409]* &quot;-&quot;??_ ;_-@_ "/>
      <fill>
        <patternFill patternType="solid">
          <fgColor indexed="64"/>
          <bgColor theme="3" tint="-0.249977111117893"/>
        </patternFill>
      </fill>
    </dxf>
    <dxf>
      <numFmt numFmtId="168" formatCode="_-[$$-409]* #,##0.00_ ;_-[$$-409]* \-#,##0.00\ ;_-[$$-409]* &quot;-&quot;??_ ;_-@_ "/>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alignment horizontal="center" vertical="bottom" textRotation="0" wrapText="0" indent="0" justifyLastLine="0" shrinkToFit="0" readingOrder="0"/>
    </dxf>
    <dxf>
      <numFmt numFmtId="0" formatCode="General"/>
      <fill>
        <patternFill patternType="solid">
          <fgColor indexed="64"/>
          <bgColor theme="5" tint="0.79998168889431442"/>
        </patternFill>
      </fill>
      <alignment horizontal="center" vertical="bottom" textRotation="0" wrapText="0" indent="0" justifyLastLine="0" shrinkToFit="0" readingOrder="0"/>
    </dxf>
    <dxf>
      <font>
        <b/>
        <i val="0"/>
        <strike val="0"/>
        <condense val="0"/>
        <extend val="0"/>
        <outline val="0"/>
        <shadow val="0"/>
        <u val="none"/>
        <vertAlign val="baseline"/>
        <sz val="12"/>
        <color theme="0"/>
        <name val="Consolas"/>
        <family val="3"/>
        <scheme val="none"/>
      </font>
      <fill>
        <patternFill patternType="solid">
          <fgColor indexed="64"/>
          <bgColor theme="3" tint="-0.249977111117893"/>
        </patternFill>
      </fill>
    </dxf>
    <dxf>
      <font>
        <b/>
      </font>
      <numFmt numFmtId="168" formatCode="_-[$$-409]* #,##0.00_ ;_-[$$-409]* \-#,##0.00\ ;_-[$$-409]* &quot;-&quot;??_ ;_-@_ "/>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fill>
        <patternFill patternType="solid">
          <fgColor indexed="64"/>
          <bgColor theme="3" tint="-0.249977111117893"/>
        </patternFill>
      </fill>
    </dxf>
    <dxf>
      <numFmt numFmtId="2" formatCode="0.00"/>
      <fill>
        <patternFill patternType="solid">
          <fgColor indexed="64"/>
          <bgColor theme="5" tint="0.79998168889431442"/>
        </patternFill>
      </fill>
    </dxf>
    <dxf>
      <font>
        <b val="0"/>
        <i val="0"/>
        <strike val="0"/>
        <condense val="0"/>
        <extend val="0"/>
        <outline val="0"/>
        <shadow val="0"/>
        <u val="none"/>
        <vertAlign val="baseline"/>
        <sz val="12"/>
        <color theme="0"/>
        <name val="Corbel"/>
        <family val="2"/>
        <scheme val="minor"/>
      </font>
      <fill>
        <patternFill patternType="solid">
          <fgColor indexed="64"/>
          <bgColor theme="3" tint="-0.249977111117893"/>
        </patternFill>
      </fill>
    </dxf>
    <dxf>
      <fill>
        <patternFill patternType="solid">
          <fgColor indexed="64"/>
          <bgColor theme="5" tint="0.79998168889431442"/>
        </patternFill>
      </fill>
    </dxf>
    <dxf>
      <font>
        <b val="0"/>
        <i val="0"/>
        <strike val="0"/>
        <condense val="0"/>
        <extend val="0"/>
        <outline val="0"/>
        <shadow val="0"/>
        <u val="none"/>
        <vertAlign val="baseline"/>
        <sz val="12"/>
        <color theme="0"/>
        <name val="Corbel"/>
        <family val="2"/>
        <scheme val="minor"/>
      </font>
      <fill>
        <patternFill patternType="solid">
          <fgColor indexed="64"/>
          <bgColor theme="3" tint="-0.249977111117893"/>
        </patternFill>
      </fill>
    </dxf>
    <dxf>
      <fill>
        <patternFill patternType="solid">
          <fgColor indexed="64"/>
          <bgColor theme="5" tint="0.79998168889431442"/>
        </patternFill>
      </fill>
    </dxf>
    <dxf>
      <font>
        <b val="0"/>
        <i val="0"/>
        <strike val="0"/>
        <condense val="0"/>
        <extend val="0"/>
        <outline val="0"/>
        <shadow val="0"/>
        <u val="none"/>
        <vertAlign val="baseline"/>
        <sz val="12"/>
        <color theme="0"/>
        <name val="Corbel"/>
        <family val="2"/>
        <scheme val="minor"/>
      </font>
      <fill>
        <patternFill patternType="solid">
          <fgColor indexed="64"/>
          <bgColor theme="3" tint="-0.249977111117893"/>
        </patternFill>
      </fill>
    </dxf>
    <dxf>
      <fill>
        <patternFill patternType="solid">
          <fgColor indexed="64"/>
          <bgColor theme="5" tint="0.79998168889431442"/>
        </patternFill>
      </fill>
    </dxf>
    <dxf>
      <font>
        <b val="0"/>
        <i val="0"/>
        <strike val="0"/>
        <condense val="0"/>
        <extend val="0"/>
        <outline val="0"/>
        <shadow val="0"/>
        <u val="none"/>
        <vertAlign val="baseline"/>
        <sz val="12"/>
        <color theme="0"/>
        <name val="Corbel"/>
        <family val="2"/>
        <scheme val="minor"/>
      </font>
      <fill>
        <patternFill patternType="solid">
          <fgColor indexed="64"/>
          <bgColor theme="3" tint="-0.249977111117893"/>
        </patternFill>
      </fill>
    </dxf>
    <dxf>
      <numFmt numFmtId="0" formatCode="General"/>
      <fill>
        <patternFill patternType="solid">
          <fgColor indexed="64"/>
          <bgColor theme="5" tint="0.79998168889431442"/>
        </patternFill>
      </fill>
    </dxf>
    <dxf>
      <font>
        <b val="0"/>
        <i val="0"/>
        <strike val="0"/>
        <condense val="0"/>
        <extend val="0"/>
        <outline val="0"/>
        <shadow val="0"/>
        <u val="none"/>
        <vertAlign val="baseline"/>
        <sz val="12"/>
        <color theme="0"/>
        <name val="Corbel"/>
        <family val="2"/>
        <scheme val="minor"/>
      </font>
      <fill>
        <patternFill patternType="solid">
          <fgColor indexed="64"/>
          <bgColor theme="3" tint="-0.249977111117893"/>
        </patternFill>
      </fill>
    </dxf>
    <dxf>
      <fill>
        <patternFill patternType="solid">
          <fgColor indexed="64"/>
          <bgColor theme="5" tint="0.79998168889431442"/>
        </patternFill>
      </fill>
    </dxf>
    <dxf>
      <alignment horizontal="center" vertical="bottom" textRotation="0" wrapText="0" indent="0" justifyLastLine="0" shrinkToFit="0" readingOrder="0"/>
    </dxf>
    <dxf>
      <font>
        <strike val="0"/>
        <outline val="0"/>
        <shadow val="0"/>
        <u val="none"/>
        <vertAlign val="baseline"/>
        <color theme="0"/>
      </font>
      <fill>
        <patternFill patternType="solid">
          <fgColor indexed="64"/>
          <bgColor theme="3" tint="-0.249977111117893"/>
        </patternFill>
      </fill>
    </dxf>
    <dxf>
      <fill>
        <patternFill patternType="solid">
          <fgColor indexed="64"/>
          <bgColor theme="5" tint="0.79998168889431442"/>
        </patternFill>
      </fill>
    </dxf>
    <dxf>
      <fill>
        <patternFill patternType="solid">
          <fgColor indexed="64"/>
          <bgColor theme="3" tint="-0.249977111117893"/>
        </patternFill>
      </fill>
      <alignment horizontal="general" vertical="top" textRotation="0" wrapText="0" indent="0" justifyLastLine="0" shrinkToFit="0" readingOrder="0"/>
    </dxf>
    <dxf>
      <font>
        <color theme="5" tint="0.79998168889431442"/>
      </font>
    </dxf>
    <dxf>
      <font>
        <color theme="5" tint="0.79998168889431442"/>
      </font>
    </dxf>
    <dxf>
      <font>
        <color theme="5" tint="0.79998168889431442"/>
      </font>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64" formatCode="_-[$R$-416]\ * #,##0.00_-;\-[$R$-416]\ * #,##0.00_-;_-[$R$-416]\ * &quot;-&quot;??_-;_-@_-"/>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64" formatCode="_-[$R$-416]\ * #,##0.00_-;\-[$R$-416]\ * #,##0.00_-;_-[$R$-416]\ * &quot;-&quot;??_-;_-@_-"/>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69" formatCode="_-[$R$-416]\ * #,##0.0000_-;\-[$R$-416]\ * #,##0.0000_-;_-[$R$-416]\ * &quot;-&quot;??_-;_-@_-"/>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68" formatCode="_-[$$-409]* #,##0.00_ ;_-[$$-409]* \-#,##0.00\ ;_-[$$-409]* &quot;-&quot;??_ ;_-@_ "/>
    </dxf>
    <dxf>
      <font>
        <b val="0"/>
        <i val="0"/>
        <strike val="0"/>
        <condense val="0"/>
        <extend val="0"/>
        <outline val="0"/>
        <shadow val="0"/>
        <u val="none"/>
        <vertAlign val="baseline"/>
        <sz val="12"/>
        <color theme="0"/>
        <name val="Consolas"/>
        <family val="3"/>
        <scheme val="none"/>
      </font>
      <numFmt numFmtId="168" formatCode="_-[$$-409]* #,##0.00_ ;_-[$$-409]* \-#,##0.00\ ;_-[$$-409]* &quot;-&quot;??_ ;_-@_ "/>
      <fill>
        <patternFill patternType="solid">
          <fgColor indexed="64"/>
          <bgColor theme="3" tint="-0.249977111117893"/>
        </patternFill>
      </fill>
    </dxf>
    <dxf>
      <font>
        <strike val="0"/>
        <outline val="0"/>
        <shadow val="0"/>
        <u val="none"/>
        <vertAlign val="baseline"/>
        <sz val="12"/>
        <color theme="1"/>
        <name val="Consolas"/>
        <family val="3"/>
        <scheme val="none"/>
      </font>
      <numFmt numFmtId="168" formatCode="_-[$$-409]* #,##0.00_ ;_-[$$-409]* \-#,##0.00\ ;_-[$$-409]* &quot;-&quot;??_ ;_-@_ "/>
      <fill>
        <patternFill patternType="solid">
          <fgColor indexed="64"/>
          <bgColor theme="5" tint="0.79998168889431442"/>
        </patternFill>
      </fill>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dxf>
    <dxf>
      <numFmt numFmtId="168" formatCode="_-[$$-409]* #,##0.00_ ;_-[$$-409]* \-#,##0.00\ ;_-[$$-409]* &quot;-&quot;??_ ;_-@_ "/>
    </dxf>
    <dxf>
      <font>
        <b val="0"/>
        <i val="0"/>
        <strike val="0"/>
        <condense val="0"/>
        <extend val="0"/>
        <outline val="0"/>
        <shadow val="0"/>
        <u val="none"/>
        <vertAlign val="baseline"/>
        <sz val="12"/>
        <color theme="0"/>
        <name val="Consolas"/>
        <family val="3"/>
        <scheme val="none"/>
      </font>
      <numFmt numFmtId="0" formatCode="General"/>
      <fill>
        <patternFill patternType="solid">
          <fgColor indexed="64"/>
          <bgColor theme="3" tint="-0.249977111117893"/>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3" tint="-0.249977111117893"/>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fill>
        <patternFill patternType="solid">
          <fgColor indexed="64"/>
          <bgColor theme="3" tint="-0.249977111117893"/>
        </patternFill>
      </fill>
    </dxf>
    <dxf>
      <numFmt numFmtId="19" formatCode="dd/mm/yyyy"/>
    </dxf>
    <dxf>
      <fill>
        <patternFill patternType="solid">
          <fgColor indexed="64"/>
          <bgColor theme="3" tint="-0.249977111117893"/>
        </patternFill>
      </fill>
    </dxf>
    <dxf>
      <fill>
        <patternFill patternType="solid">
          <fgColor indexed="64"/>
          <bgColor theme="3" tint="-0.249977111117893"/>
        </patternFill>
      </fill>
    </dxf>
    <dxf>
      <fill>
        <patternFill patternType="solid">
          <fgColor indexed="64"/>
          <bgColor theme="5" tint="0.79998168889431442"/>
        </patternFill>
      </fill>
    </dxf>
    <dxf>
      <fill>
        <patternFill patternType="solid">
          <fgColor indexed="64"/>
          <bgColor theme="3" tint="-0.249977111117893"/>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 Planilha da Capivara - Alpha 01.xlsx]Aux!PivotTable1</c:name>
    <c:fmtId val="7"/>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Proporção por geografía: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Aux!$B$3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2BA-4F0C-AE6C-6B046A2445C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2BA-4F0C-AE6C-6B046A2445C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2BA-4F0C-AE6C-6B046A2445C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Aux!$A$4:$A$7</c:f>
              <c:strCache>
                <c:ptCount val="3"/>
                <c:pt idx="0">
                  <c:v>Emerg.</c:v>
                </c:pt>
                <c:pt idx="1">
                  <c:v>Global</c:v>
                </c:pt>
                <c:pt idx="2">
                  <c:v>US</c:v>
                </c:pt>
              </c:strCache>
            </c:strRef>
          </c:cat>
          <c:val>
            <c:numRef>
              <c:f>Aux!$B$4:$B$7</c:f>
              <c:numCache>
                <c:formatCode>_-[$$-409]* #,##0.00_ ;_-[$$-409]* \-#,##0.00\ ;_-[$$-409]* "-"??_ ;_-@_ </c:formatCode>
                <c:ptCount val="3"/>
                <c:pt idx="0">
                  <c:v>24554.880000000001</c:v>
                </c:pt>
                <c:pt idx="1">
                  <c:v>91478.662500000006</c:v>
                </c:pt>
                <c:pt idx="2">
                  <c:v>94039.739999999991</c:v>
                </c:pt>
              </c:numCache>
            </c:numRef>
          </c:val>
          <c:extLst>
            <c:ext xmlns:c16="http://schemas.microsoft.com/office/drawing/2014/chart" uri="{C3380CC4-5D6E-409C-BE32-E72D297353CC}">
              <c16:uniqueId val="{00000006-52BA-4F0C-AE6C-6B046A2445CE}"/>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3</xdr:col>
      <xdr:colOff>1009650</xdr:colOff>
      <xdr:row>7</xdr:row>
      <xdr:rowOff>123826</xdr:rowOff>
    </xdr:from>
    <xdr:to>
      <xdr:col>5</xdr:col>
      <xdr:colOff>790575</xdr:colOff>
      <xdr:row>12</xdr:row>
      <xdr:rowOff>38101</xdr:rowOff>
    </xdr:to>
    <mc:AlternateContent xmlns:mc="http://schemas.openxmlformats.org/markup-compatibility/2006" xmlns:sle15="http://schemas.microsoft.com/office/drawing/2012/slicer">
      <mc:Choice Requires="sle15">
        <xdr:graphicFrame macro="">
          <xdr:nvGraphicFramePr>
            <xdr:cNvPr id="2" name="Coluna">
              <a:extLst>
                <a:ext uri="{FF2B5EF4-FFF2-40B4-BE49-F238E27FC236}">
                  <a16:creationId xmlns:a16="http://schemas.microsoft.com/office/drawing/2014/main" id="{03F22B17-6B74-4505-B061-B91CBAE0BEF8}"/>
                </a:ext>
              </a:extLst>
            </xdr:cNvPr>
            <xdr:cNvGraphicFramePr/>
          </xdr:nvGraphicFramePr>
          <xdr:xfrm>
            <a:off x="0" y="0"/>
            <a:ext cx="0" cy="0"/>
          </xdr:xfrm>
          <a:graphic>
            <a:graphicData uri="http://schemas.microsoft.com/office/drawing/2010/slicer">
              <sle:slicer xmlns:sle="http://schemas.microsoft.com/office/drawing/2010/slicer" name="Coluna"/>
            </a:graphicData>
          </a:graphic>
        </xdr:graphicFrame>
      </mc:Choice>
      <mc:Fallback xmlns="">
        <xdr:sp macro="" textlink="">
          <xdr:nvSpPr>
            <xdr:cNvPr id="0" name=""/>
            <xdr:cNvSpPr>
              <a:spLocks noTextEdit="1"/>
            </xdr:cNvSpPr>
          </xdr:nvSpPr>
          <xdr:spPr>
            <a:xfrm>
              <a:off x="3933825" y="2514601"/>
              <a:ext cx="1828800" cy="117633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619125</xdr:colOff>
      <xdr:row>43</xdr:row>
      <xdr:rowOff>161926</xdr:rowOff>
    </xdr:from>
    <xdr:to>
      <xdr:col>4</xdr:col>
      <xdr:colOff>190500</xdr:colOff>
      <xdr:row>50</xdr:row>
      <xdr:rowOff>17652</xdr:rowOff>
    </xdr:to>
    <xdr:pic>
      <xdr:nvPicPr>
        <xdr:cNvPr id="3" name="Picture 2">
          <a:extLst>
            <a:ext uri="{FF2B5EF4-FFF2-40B4-BE49-F238E27FC236}">
              <a16:creationId xmlns:a16="http://schemas.microsoft.com/office/drawing/2014/main" id="{AAD656BA-A22F-42B9-B73B-B92AC8D4E139}"/>
            </a:ext>
          </a:extLst>
        </xdr:cNvPr>
        <xdr:cNvPicPr>
          <a:picLocks noChangeAspect="1"/>
        </xdr:cNvPicPr>
      </xdr:nvPicPr>
      <xdr:blipFill>
        <a:blip xmlns:r="http://schemas.openxmlformats.org/officeDocument/2006/relationships" r:embed="rId1"/>
        <a:stretch>
          <a:fillRect/>
        </a:stretch>
      </xdr:blipFill>
      <xdr:spPr>
        <a:xfrm>
          <a:off x="2519363" y="11639551"/>
          <a:ext cx="1619250" cy="1622614"/>
        </a:xfrm>
        <a:prstGeom prst="rect">
          <a:avLst/>
        </a:prstGeom>
      </xdr:spPr>
    </xdr:pic>
    <xdr:clientData/>
  </xdr:twoCellAnchor>
  <xdr:twoCellAnchor>
    <xdr:from>
      <xdr:col>1</xdr:col>
      <xdr:colOff>4763</xdr:colOff>
      <xdr:row>1</xdr:row>
      <xdr:rowOff>219075</xdr:rowOff>
    </xdr:from>
    <xdr:to>
      <xdr:col>6</xdr:col>
      <xdr:colOff>0</xdr:colOff>
      <xdr:row>41</xdr:row>
      <xdr:rowOff>223838</xdr:rowOff>
    </xdr:to>
    <xdr:sp macro="" textlink="">
      <xdr:nvSpPr>
        <xdr:cNvPr id="4" name="TextBox 3">
          <a:extLst>
            <a:ext uri="{FF2B5EF4-FFF2-40B4-BE49-F238E27FC236}">
              <a16:creationId xmlns:a16="http://schemas.microsoft.com/office/drawing/2014/main" id="{D249F0B3-025D-4943-8F0C-7EC2CB70113C}"/>
            </a:ext>
          </a:extLst>
        </xdr:cNvPr>
        <xdr:cNvSpPr txBox="1"/>
      </xdr:nvSpPr>
      <xdr:spPr>
        <a:xfrm>
          <a:off x="881063" y="1095375"/>
          <a:ext cx="5114925" cy="10101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Seja bem-vindo à Planilha da Capivara!</a:t>
          </a:r>
        </a:p>
        <a:p>
          <a:endParaRPr lang="en-US" sz="1200"/>
        </a:p>
        <a:p>
          <a:r>
            <a:rPr lang="en-US" sz="1200"/>
            <a:t>O objetivo desta ferramenta é auxiliar os capiveiros a organizarem os seus investimentos em ETFs acumuladoras irlandesas. </a:t>
          </a:r>
        </a:p>
        <a:p>
          <a:endParaRPr lang="en-US" sz="1200"/>
        </a:p>
        <a:p>
          <a:r>
            <a:rPr lang="en-US" sz="1200"/>
            <a:t>A Planilha é dividida em três seções principais: Passado, ETFs e Futuro. É possível navegar pelas seções utilizando as abas abaixo. </a:t>
          </a:r>
        </a:p>
        <a:p>
          <a:endParaRPr lang="en-US" sz="1200"/>
        </a:p>
        <a:p>
          <a:r>
            <a:rPr lang="en-US" sz="1200"/>
            <a:t>No “passado” você anota todas as suas compras e vendas de cotas das suas ETFs favoritas. Assim, você terá um retrato de tudo o que aconteceu até aqui. Preencha com cuidado, pois os dados desta tabela servirão de base para outras fórmulas e tabelas na planilha. </a:t>
          </a:r>
        </a:p>
        <a:p>
          <a:endParaRPr lang="en-US" sz="1200"/>
        </a:p>
        <a:p>
          <a:r>
            <a:rPr lang="en-US" sz="1200"/>
            <a:t>Em “ETFs” você tem um panorama do seu patrimônio atual e uma ferramenta para te ajudar a escolher qual ETF comprar em seguida. Destaco aqui as colunas "possível" e "troco", que irão te informar quantas ETFs podem ser compradas com o aporte do mês e quanto sobrará de troco na conta da corretora. Útil para os capiveiros com aportes menores que nem sempre conseguem comprar as ETFs mais caras. </a:t>
          </a:r>
        </a:p>
        <a:p>
          <a:endParaRPr lang="en-US" sz="1200"/>
        </a:p>
        <a:p>
          <a:r>
            <a:rPr lang="en-US" sz="1200"/>
            <a:t>Em “Futuro” você tem uma visão do que poderá acontecer caso os rendimentos futuros sejam similares aos rendimentos históricos. Ela também responde, aproximadamente, a pergunta mais importante para aqueles que buscam a independência financeira: “daqui a quanto tempo eu posso mandar o meu chefe pastar e viver de renda?”</a:t>
          </a:r>
        </a:p>
        <a:p>
          <a:endParaRPr lang="en-US" sz="1200"/>
        </a:p>
        <a:p>
          <a:r>
            <a:rPr lang="en-US" sz="1200"/>
            <a:t>Na medida do possível, tentei criar uma ferramenta que fosse útil e intuitiva. Recomendo a você, que está vendo esta planilha pela primeira vez, que leia os textos explicativos no site, aprenda como a planilha foi feita, e tire um tempo para entender todas as fórmulas. Só assim você poderá maximizar a utilidade desta planilha na sua vida.</a:t>
          </a:r>
        </a:p>
        <a:p>
          <a:endParaRPr lang="en-US" sz="1200"/>
        </a:p>
        <a:p>
          <a:r>
            <a:rPr lang="en-US" sz="1200"/>
            <a:t>Críticas e sugestões são muito bem vindas. </a:t>
          </a:r>
        </a:p>
        <a:p>
          <a:endParaRPr lang="en-US" sz="1200"/>
        </a:p>
        <a:p>
          <a:r>
            <a:rPr lang="en-US" sz="1200"/>
            <a:t>É isso.</a:t>
          </a:r>
        </a:p>
        <a:p>
          <a:endParaRPr lang="en-US" sz="1200"/>
        </a:p>
        <a:p>
          <a:r>
            <a:rPr lang="en-US" sz="1200"/>
            <a:t>Investimento longo e próspero, amigos!</a:t>
          </a:r>
        </a:p>
        <a:p>
          <a:endParaRPr lang="en-US" sz="1200"/>
        </a:p>
        <a:p>
          <a:r>
            <a:rPr lang="en-US" sz="1200"/>
            <a:t>– Capivara 💎🖖</a:t>
          </a:r>
        </a:p>
        <a:p>
          <a:endParaRPr lang="en-US" sz="1200"/>
        </a:p>
        <a:p>
          <a:r>
            <a:rPr lang="en-US" sz="1200" b="1"/>
            <a:t>Dica 1: </a:t>
          </a:r>
          <a:r>
            <a:rPr lang="en-US" sz="1200"/>
            <a:t>Preencha apenas as colunas com fundo branco. Tome cuidado para não apagar as fórmulas. </a:t>
          </a:r>
        </a:p>
        <a:p>
          <a:endParaRPr lang="en-US" sz="1200"/>
        </a:p>
        <a:p>
          <a:r>
            <a:rPr lang="en-US" sz="1200" b="1"/>
            <a:t>Dica 2: </a:t>
          </a:r>
          <a:r>
            <a:rPr lang="en-US" sz="1200"/>
            <a:t>Personalize a planilha escondendo as colunas menos relevantes para você. (Perceba que algumas já estão escondidas. :=)</a:t>
          </a:r>
        </a:p>
        <a:p>
          <a:endParaRPr lang="en-US" sz="1200"/>
        </a:p>
        <a:p>
          <a:r>
            <a:rPr lang="en-US" sz="1200" b="1"/>
            <a:t>Dica 3: </a:t>
          </a:r>
          <a:r>
            <a:rPr lang="en-US" sz="1200"/>
            <a:t>Leve o mouse para os pequenos triângulos vermelhos para ler explicativos relevantes. </a:t>
          </a:r>
        </a:p>
        <a:p>
          <a:endParaRPr lang="en-US" sz="1200"/>
        </a:p>
        <a:p>
          <a:r>
            <a:rPr lang="en-US" sz="1200" b="1"/>
            <a:t>PS: </a:t>
          </a:r>
          <a:r>
            <a:rPr lang="en-US" sz="1200"/>
            <a:t>Para mais informações sobre independência financeira, como esta planilha foi feita e um guia de como usá-la, procure "a planilha da capivara" no seu buscador favorito.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48</xdr:row>
      <xdr:rowOff>0</xdr:rowOff>
    </xdr:from>
    <xdr:to>
      <xdr:col>5</xdr:col>
      <xdr:colOff>947737</xdr:colOff>
      <xdr:row>58</xdr:row>
      <xdr:rowOff>219075</xdr:rowOff>
    </xdr:to>
    <xdr:graphicFrame macro="">
      <xdr:nvGraphicFramePr>
        <xdr:cNvPr id="3" name="Chart 2">
          <a:extLst>
            <a:ext uri="{FF2B5EF4-FFF2-40B4-BE49-F238E27FC236}">
              <a16:creationId xmlns:a16="http://schemas.microsoft.com/office/drawing/2014/main" id="{F06C2AB8-1785-4D58-B7B8-0AEE897FA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pivara" refreshedDate="44553.897105439813" createdVersion="7" refreshedVersion="7" minRefreshableVersion="3" recordCount="41" xr:uid="{0A7F9397-5426-41EA-8FE2-6BD88DDC6D28}">
  <cacheSource type="worksheet">
    <worksheetSource name="Table15"/>
  </cacheSource>
  <cacheFields count="19">
    <cacheField name="Fav" numFmtId="0">
      <sharedItems containsBlank="1"/>
    </cacheField>
    <cacheField name="Geografía" numFmtId="0">
      <sharedItems count="5">
        <s v="US"/>
        <s v="Global"/>
        <s v="Emerg."/>
        <s v="EU"/>
        <s v="Pacific"/>
      </sharedItems>
    </cacheField>
    <cacheField name="Ticker" numFmtId="0">
      <sharedItems/>
    </cacheField>
    <cacheField name="Índice" numFmtId="0">
      <sharedItems/>
    </cacheField>
    <cacheField name="Descrição" numFmtId="0">
      <sharedItems/>
    </cacheField>
    <cacheField name=" ETF" numFmtId="0">
      <sharedItems/>
    </cacheField>
    <cacheField name="Beta" numFmtId="2">
      <sharedItems containsMixedTypes="1" containsNumber="1" minValue="0.66420000000000001" maxValue="1.1598999999999999"/>
    </cacheField>
    <cacheField name="Preço" numFmtId="168">
      <sharedItems containsSemiMixedTypes="0" containsString="0" containsNumber="1" minValue="6.8179999999999996" maxValue="921.75"/>
    </cacheField>
    <cacheField name="Qtd" numFmtId="0">
      <sharedItems containsSemiMixedTypes="0" containsString="0" containsNumber="1" containsInteger="1" minValue="0" maxValue="976" count="6">
        <n v="171"/>
        <n v="976"/>
        <n v="696"/>
        <n v="0"/>
        <n v="828"/>
        <n v="153"/>
      </sharedItems>
    </cacheField>
    <cacheField name="Valor de mercado" numFmtId="168">
      <sharedItems containsSemiMixedTypes="0" containsString="0" containsNumber="1" minValue="0" maxValue="86551.680000000008"/>
    </cacheField>
    <cacheField name="Possível" numFmtId="0">
      <sharedItems containsSemiMixedTypes="0" containsString="0" containsNumber="1" containsInteger="1" minValue="4" maxValue="659"/>
    </cacheField>
    <cacheField name="Troco" numFmtId="168">
      <sharedItems containsSemiMixedTypes="0" containsString="0" containsNumber="1" minValue="2.9375" maxValue="813"/>
    </cacheField>
    <cacheField name="TER" numFmtId="10">
      <sharedItems containsSemiMixedTypes="0" containsString="0" containsNumber="1" minValue="5.0000000000000001E-4" maxValue="4.3E-3"/>
    </cacheField>
    <cacheField name="Tamanho do ETF" numFmtId="170">
      <sharedItems containsSemiMixedTypes="0" containsString="0" containsNumber="1" minValue="1219453065.4100001" maxValue="54696727357.699997"/>
    </cacheField>
    <cacheField name="Volume do ETF" numFmtId="3">
      <sharedItems containsSemiMixedTypes="0" containsString="0" containsNumber="1" containsInteger="1" minValue="1" maxValue="746998"/>
    </cacheField>
    <cacheField name="Var. dia" numFmtId="10">
      <sharedItems containsSemiMixedTypes="0" containsString="0" containsNumber="1" minValue="2.3519999999999999E-3" maxValue="1.3836999999999999E-2"/>
    </cacheField>
    <cacheField name="Var. ano" numFmtId="171">
      <sharedItems containsSemiMixedTypes="0" containsString="0" containsNumber="1" minValue="-0.10285272383571059" maxValue="0.34672435105067984"/>
    </cacheField>
    <cacheField name="Gráfico ano" numFmtId="0">
      <sharedItems containsNonDate="0" containsString="0" containsBlank="1"/>
    </cacheField>
    <cacheField name="% Portfólio" numFmtId="9">
      <sharedItems containsSemiMixedTypes="0" containsString="0" containsNumber="1" minValue="0" maxValue="0.4120070813859920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s v="x"/>
    <x v="0"/>
    <s v="CSPX"/>
    <s v="S&amp;P 500"/>
    <s v="500 das maiores empresas americanas, o índice mais popular"/>
    <s v="iShs CoreS&amp;P500 U ETF USD A (XLON:CSPX)"/>
    <n v="1.0024999999999999"/>
    <n v="482.78"/>
    <x v="0"/>
    <n v="82555.37999999999"/>
    <n v="9"/>
    <n v="154.98000000000047"/>
    <n v="7.000000000000001E-4"/>
    <n v="54696727357.699997"/>
    <n v="305136"/>
    <n v="8.9750000000000003E-3"/>
    <n v="0.29230686867605332"/>
    <m/>
    <n v="0.39298371985975888"/>
  </r>
  <r>
    <s v="x"/>
    <x v="1"/>
    <s v="IWDA"/>
    <s v="MSCI World"/>
    <s v="Grandes e médias, países desenvolvidos"/>
    <s v="iShs CoreMSCI Wld ETF USD A (XLON:IWDA)"/>
    <n v="1.0025999999999999"/>
    <n v="88.68"/>
    <x v="1"/>
    <n v="86551.680000000008"/>
    <n v="50"/>
    <n v="66"/>
    <n v="2E-3"/>
    <n v="44924706864.519997"/>
    <n v="442348"/>
    <n v="9.58E-3"/>
    <n v="0.22317241379310354"/>
    <m/>
    <n v="0.41200708138599207"/>
  </r>
  <r>
    <s v="x"/>
    <x v="2"/>
    <s v="EIMI"/>
    <s v="MSCI EM IMI"/>
    <s v="Todos os tamannhos, países emergentes"/>
    <s v="iShs Cr MSCI EM IMI ETFUSDA (XLON:EIMI)"/>
    <n v="1.0116000000000001"/>
    <n v="35.28"/>
    <x v="2"/>
    <n v="24554.880000000001"/>
    <n v="127"/>
    <n v="19.4399999999996"/>
    <n v="1.8E-3"/>
    <n v="17376798186.549999"/>
    <n v="245358"/>
    <n v="6.2250000000000005E-3"/>
    <n v="1.437607820586544E-2"/>
    <m/>
    <n v="0.11688721053806546"/>
  </r>
  <r>
    <s v="x"/>
    <x v="0"/>
    <s v="SPXS"/>
    <s v="S&amp;P 500"/>
    <s v="500 das maiores empresas americanas"/>
    <s v="Invesco S&amp;P 500 UCITSETFAcc (XLON:SPXS)"/>
    <n v="1.0001"/>
    <n v="891.87"/>
    <x v="3"/>
    <n v="0"/>
    <n v="5"/>
    <n v="40.649999999999636"/>
    <n v="5.0000000000000001E-4"/>
    <n v="15785778778"/>
    <n v="7653"/>
    <n v="4.9699999999999996E-3"/>
    <n v="0.29538126361655775"/>
    <m/>
    <n v="0"/>
  </r>
  <r>
    <m/>
    <x v="1"/>
    <s v="XDWD"/>
    <s v="MSCI World"/>
    <s v="Grandes e médias, países desenvolvidos"/>
    <s v="X MSCI WORLD 1C (XLON:XDWD)"/>
    <n v="1.0125"/>
    <n v="97.05"/>
    <x v="3"/>
    <n v="0"/>
    <n v="46"/>
    <n v="35.699999999999818"/>
    <n v="1.9E-3"/>
    <n v="8887282700"/>
    <n v="3258"/>
    <n v="1.0043E-2"/>
    <n v="0.22375638358237171"/>
    <m/>
    <n v="0"/>
  </r>
  <r>
    <m/>
    <x v="0"/>
    <s v="CNDX"/>
    <s v="Nasdaq 100"/>
    <s v="100 grandes empresas negociadas na Nasdaq (exclui setor financeiro)"/>
    <s v="iS NASDAQ 100 UCITS ETF (XLON:CNDX)"/>
    <n v="0.98340000000000005"/>
    <n v="921.75"/>
    <x v="3"/>
    <n v="0"/>
    <n v="4"/>
    <n v="813"/>
    <n v="3.3E-3"/>
    <n v="8804472581.6700001"/>
    <n v="2375"/>
    <n v="6.5590000000000006E-3"/>
    <n v="0.28898056215913853"/>
    <m/>
    <n v="0"/>
  </r>
  <r>
    <s v="x"/>
    <x v="0"/>
    <s v="SUAS"/>
    <s v="MSCI USA SRI"/>
    <s v="Grandes e médias americanas, filtro SRI (socialmente responsável)"/>
    <s v="iShs MSCI US SRI ETF USD A (XLON:SUAS)"/>
    <n v="0.96240000000000003"/>
    <n v="13.87"/>
    <x v="4"/>
    <n v="11484.359999999999"/>
    <n v="324"/>
    <n v="6.1199999999998909"/>
    <n v="2E-3"/>
    <n v="8289466802.5"/>
    <n v="746998"/>
    <n v="1.1285E-2"/>
    <n v="0.30418429713211093"/>
    <m/>
    <n v="5.4668351269276702E-2"/>
  </r>
  <r>
    <s v="x"/>
    <x v="0"/>
    <s v="XD9U"/>
    <s v="MSCI USA"/>
    <s v="Grandes e médias americanas"/>
    <s v="X MSCI USA 1C (XLON:XD9U)"/>
    <n v="1.0333000000000001"/>
    <n v="134.065"/>
    <x v="3"/>
    <n v="0"/>
    <n v="33"/>
    <n v="75.855000000000473"/>
    <n v="7.000000000000001E-4"/>
    <n v="6417174000"/>
    <n v="17789"/>
    <n v="9.3360000000000005E-3"/>
    <n v="0.27099924156238142"/>
    <m/>
    <n v="0"/>
  </r>
  <r>
    <s v="x"/>
    <x v="2"/>
    <s v="XMME"/>
    <s v="MSCI EM"/>
    <s v="Grandes e médias, países emergentes"/>
    <s v="X MSCI EMERGING MARKETS 1C (XLON:XMME)"/>
    <n v="1.0077"/>
    <n v="59.82"/>
    <x v="3"/>
    <n v="0"/>
    <n v="75"/>
    <n v="13.5"/>
    <n v="1.8E-3"/>
    <n v="5957422500"/>
    <n v="23621"/>
    <n v="6.3029999999999996E-3"/>
    <n v="-9.1104853404008149E-3"/>
    <m/>
    <n v="0"/>
  </r>
  <r>
    <m/>
    <x v="1"/>
    <s v="IWVL"/>
    <s v="MSCI World Value"/>
    <s v="Grandes e médias, países desenvolvidos, fator valor"/>
    <s v="iSEMSCI Wld ValFactorUCITSETF (XLON:IWVL)"/>
    <n v="1.0296000000000001"/>
    <n v="37.72"/>
    <x v="3"/>
    <n v="0"/>
    <n v="119"/>
    <n v="11.319999999999709"/>
    <n v="3.0000000000000001E-3"/>
    <n v="5794275645.9399996"/>
    <n v="207503"/>
    <n v="9.9249999999999998E-3"/>
    <n v="0.20703999999999997"/>
    <m/>
    <n v="0"/>
  </r>
  <r>
    <s v="x"/>
    <x v="0"/>
    <s v="VUAA"/>
    <s v="S&amp;P 500"/>
    <s v="500 das maiores empresas americanas"/>
    <s v="Vanguard S&amp;P 500 ETF USD A (XLON:VUAA)"/>
    <s v=""/>
    <n v="86.61"/>
    <x v="3"/>
    <n v="0"/>
    <n v="51"/>
    <n v="82.890000000000327"/>
    <n v="7.000000000000001E-4"/>
    <n v="4487320034.21"/>
    <n v="13164"/>
    <n v="9.7940000000000006E-3"/>
    <n v="0.29278304351070966"/>
    <m/>
    <n v="0"/>
  </r>
  <r>
    <m/>
    <x v="0"/>
    <s v="XDEW"/>
    <s v="S&amp;P 500 Equal W."/>
    <s v="500 das maiores empresas americanas, com pesos iguais."/>
    <s v="X S&amp;P 500 EQUAL WEIGHT 1C (XLON:XDEW)"/>
    <n v="1.1598999999999999"/>
    <n v="83.78"/>
    <x v="3"/>
    <n v="0"/>
    <n v="53"/>
    <n v="59.659999999999854"/>
    <n v="2.5000000000000001E-3"/>
    <n v="4267761200"/>
    <n v="56436"/>
    <n v="9.698E-3"/>
    <n v="0.28260869565217406"/>
    <m/>
    <n v="0"/>
  </r>
  <r>
    <s v="x"/>
    <x v="0"/>
    <s v="XZMU"/>
    <s v="MSCI USA ESG"/>
    <s v="Grandes e médias americanas, filtro ESG (sustentável)"/>
    <s v="X MSCI USA ESG (XLON:XZMU)"/>
    <n v="1.0137"/>
    <n v="49.892499999999998"/>
    <x v="3"/>
    <n v="0"/>
    <n v="90"/>
    <n v="9.6750000000001819"/>
    <n v="1.5E-3"/>
    <n v="4199857200"/>
    <n v="59345"/>
    <n v="1.1198E-2"/>
    <n v="0.33670462156731401"/>
    <m/>
    <n v="0"/>
  </r>
  <r>
    <s v="x"/>
    <x v="0"/>
    <s v="SASU"/>
    <s v="MSCI USA ESG"/>
    <s v="Grandes e médias americanas, filtro ESG"/>
    <s v="iShrs MSCI ESG USD Acc (XLON:SASU)"/>
    <n v="1.0237000000000001"/>
    <n v="9.2454999999999998"/>
    <x v="3"/>
    <n v="0"/>
    <n v="486"/>
    <n v="6.6869999999998981"/>
    <n v="7.000000000000001E-4"/>
    <n v="4100050313.6300001"/>
    <n v="56500"/>
    <n v="8.2920000000000008E-3"/>
    <n v="0.2790343778100573"/>
    <m/>
    <n v="0"/>
  </r>
  <r>
    <s v="x"/>
    <x v="1"/>
    <s v="ISAC"/>
    <s v="MSCI ACWI"/>
    <s v="Grandes e médias, todas as geografias"/>
    <s v="iSMSCI ACWI UCITS ETF (XLON:ISAC)"/>
    <n v="0.98760000000000003"/>
    <n v="74.94"/>
    <x v="3"/>
    <n v="0"/>
    <n v="60"/>
    <n v="3.6000000000003638"/>
    <n v="2E-3"/>
    <n v="3949654780"/>
    <n v="122232"/>
    <n v="7.9349999999999993E-3"/>
    <n v="0.19236276849641998"/>
    <m/>
    <n v="0"/>
  </r>
  <r>
    <s v="x"/>
    <x v="1"/>
    <s v="VWRA"/>
    <s v="FTSE All-World"/>
    <s v="VT and chill"/>
    <s v="Vngrd FTSE AllWld ETF USD A (XLON:VWRA)"/>
    <s v=""/>
    <n v="117.46"/>
    <x v="3"/>
    <n v="0"/>
    <n v="38"/>
    <n v="36.520000000000437"/>
    <n v="2.2000000000000001E-3"/>
    <n v="3941901887.0300002"/>
    <n v="17900"/>
    <n v="9.1069999999999988E-3"/>
    <n v="0.19079480940794802"/>
    <m/>
    <n v="0"/>
  </r>
  <r>
    <m/>
    <x v="1"/>
    <s v="MXWO"/>
    <s v="MSCI World"/>
    <s v="Grandes e médias, países desenvolvidos"/>
    <s v="INV MSCI World UCITS ETF Acc (XLON:MXWO)"/>
    <n v="1.0005999999999999"/>
    <n v="94.97"/>
    <x v="3"/>
    <n v="0"/>
    <n v="47"/>
    <n v="36.409999999999854"/>
    <n v="1.9E-3"/>
    <n v="3568195442"/>
    <n v="10111"/>
    <n v="1.0898000000000001E-2"/>
    <n v="0.22328846525407345"/>
    <m/>
    <n v="0"/>
  </r>
  <r>
    <s v="x"/>
    <x v="0"/>
    <s v="IUIT"/>
    <s v="S&amp;P 500 IT"/>
    <s v="75 empresas de tecnologia que fazem parte do S&amp;P 500"/>
    <s v="iS S&amp;P 500 USD IT S UCITS ETF (XLON:IUIT)"/>
    <n v="0.96189999999999998"/>
    <n v="21.79"/>
    <x v="3"/>
    <n v="0"/>
    <n v="206"/>
    <n v="11.260000000000218"/>
    <n v="1.5E-3"/>
    <n v="3452347161.5799999"/>
    <n v="165340"/>
    <n v="1.3488E-2"/>
    <n v="0.34672435105067984"/>
    <m/>
    <n v="0"/>
  </r>
  <r>
    <s v="x"/>
    <x v="0"/>
    <s v="MXUS"/>
    <s v="MSCI USA"/>
    <s v="Grandes e médias americanas"/>
    <s v="Invesco MSCI USA UCITS ETF Acc (XLON:MXUS)"/>
    <n v="1.0176000000000001"/>
    <n v="132.52000000000001"/>
    <x v="3"/>
    <n v="0"/>
    <n v="33"/>
    <n v="126.83999999999924"/>
    <n v="5.0000000000000001E-4"/>
    <n v="3395460164"/>
    <n v="1"/>
    <n v="6.2849999999999998E-3"/>
    <n v="0.27343487243549719"/>
    <m/>
    <n v="0"/>
  </r>
  <r>
    <m/>
    <x v="1"/>
    <s v="MVOL"/>
    <s v="MSCI World Min Vol"/>
    <s v="Grandes e médias, países desenvolvidos, baixa volatilidade"/>
    <s v="iShs EdgeMSCIWlMinVol USD A (XLON:MVOL)"/>
    <n v="0.66420000000000001"/>
    <n v="60.83"/>
    <x v="3"/>
    <n v="0"/>
    <n v="73"/>
    <n v="59.409999999999854"/>
    <n v="3.0000000000000001E-3"/>
    <n v="3138621731.77"/>
    <n v="32969"/>
    <n v="5.9530000000000008E-3"/>
    <n v="0.14234741784037555"/>
    <m/>
    <n v="0"/>
  </r>
  <r>
    <m/>
    <x v="3"/>
    <s v="IEMU"/>
    <s v="MSCI EMU"/>
    <s v="Grandes e médias, zona do euro"/>
    <s v="iShares CoreMSCI EMU EUR A (XLON:IEMU)"/>
    <s v=""/>
    <n v="171"/>
    <x v="3"/>
    <n v="0"/>
    <n v="26"/>
    <n v="54"/>
    <n v="1.1999999999999999E-3"/>
    <n v="3119887461.4299998"/>
    <n v="2854"/>
    <n v="9.1469999999999989E-3"/>
    <n v="0.13327589634833334"/>
    <m/>
    <n v="0"/>
  </r>
  <r>
    <m/>
    <x v="2"/>
    <s v="SUSM"/>
    <s v="MSCI EM SRI"/>
    <s v="Grandes e médias, países emergentes, filtro SRI"/>
    <s v="iSh Sust MSCI EM SRI UCITS ETF (XLON:SUSM)"/>
    <n v="1.0745"/>
    <n v="8.3125"/>
    <x v="3"/>
    <n v="0"/>
    <n v="541"/>
    <n v="2.9375"/>
    <n v="2.5000000000000001E-3"/>
    <n v="3070994793.04"/>
    <n v="250207"/>
    <n v="4.228E-3"/>
    <n v="1.0171592455765158E-2"/>
    <m/>
    <n v="0"/>
  </r>
  <r>
    <m/>
    <x v="1"/>
    <s v="XZW0"/>
    <s v="MSCI World ESG"/>
    <s v="Grandes e médias, países desenvolvidos, filtro ESG"/>
    <s v="X MSCI WORLD ESG (XLON:XZW0)"/>
    <n v="0.98809999999999998"/>
    <n v="35.729999999999997"/>
    <x v="3"/>
    <n v="0"/>
    <n v="125"/>
    <n v="33.75"/>
    <n v="2E-3"/>
    <n v="2971375800"/>
    <n v="3787"/>
    <n v="1.1953E-2"/>
    <n v="0.26533864541832652"/>
    <m/>
    <n v="0"/>
  </r>
  <r>
    <m/>
    <x v="1"/>
    <s v="IWMO"/>
    <s v="MSCI World Momentum"/>
    <s v="Grandes e médias, países desenvolvidos, fator momento"/>
    <s v="iSEMSCIWldMomentumFactUCITSETF (XLON:IWMO)"/>
    <n v="0.85550000000000004"/>
    <n v="67.040000000000006"/>
    <x v="3"/>
    <n v="0"/>
    <n v="67"/>
    <n v="8.319999999999709"/>
    <n v="3.0000000000000001E-3"/>
    <n v="2944044488.9000001"/>
    <n v="146287"/>
    <n v="1.3836999999999999E-2"/>
    <n v="0.1446132832508111"/>
    <m/>
    <n v="0"/>
  </r>
  <r>
    <m/>
    <x v="1"/>
    <s v="ACWD"/>
    <s v="MSCI ACWI"/>
    <s v="Grandes e médias, todas as geografias"/>
    <s v="SPDR MSCI ACWI UCITS ETF (XLON:ACWD)"/>
    <n v="0.98160000000000003"/>
    <n v="199.7"/>
    <x v="3"/>
    <n v="0"/>
    <n v="22"/>
    <n v="106.60000000000036"/>
    <n v="4.0000000000000001E-3"/>
    <n v="2905290838.7199998"/>
    <n v="44910"/>
    <n v="1.0064999999999999E-2"/>
    <n v="0.19359273205427044"/>
    <m/>
    <n v="0"/>
  </r>
  <r>
    <m/>
    <x v="0"/>
    <s v="IUVL"/>
    <s v="MSCI USA Value"/>
    <s v="Grandes e médias americanas, fator valor"/>
    <s v="iShEd MSCIUSA ValFct UCITS ETF (XLON:IUVL)"/>
    <n v="1.1440999999999999"/>
    <n v="9.3650000000000002"/>
    <x v="3"/>
    <n v="0"/>
    <n v="480"/>
    <n v="4.8000000000001819"/>
    <n v="2E-3"/>
    <n v="2893856702.75"/>
    <n v="176440"/>
    <n v="1.2159E-2"/>
    <n v="0.28728522336769757"/>
    <m/>
    <n v="0"/>
  </r>
  <r>
    <m/>
    <x v="4"/>
    <s v="CPXJ"/>
    <s v="MSCI Pacific ex Japan"/>
    <s v="Grandes e médias de países desenvolvidos da Asia e Oceania, exclui Japão"/>
    <s v="iS Core MSCI Pc ex Jp UCITSETF (XLON:CPXJ)"/>
    <n v="1.0452999999999999"/>
    <n v="173.31"/>
    <x v="3"/>
    <n v="0"/>
    <n v="25"/>
    <n v="167.25"/>
    <n v="2E-3"/>
    <n v="2829403235.7600002"/>
    <n v="26648"/>
    <n v="6.855E-3"/>
    <n v="5.1255610821302852E-2"/>
    <m/>
    <n v="0"/>
  </r>
  <r>
    <m/>
    <x v="1"/>
    <s v="XDWT"/>
    <s v="MSCI World IT"/>
    <s v="Grandes e médias de tecnologia, países desenvolvidos"/>
    <s v="X MSCI WORLD INFO TECH 1C (XLON:XDWT)"/>
    <n v="1.0307999999999999"/>
    <n v="67.45"/>
    <x v="3"/>
    <n v="0"/>
    <n v="66"/>
    <n v="48.300000000000182"/>
    <n v="2.5000000000000001E-3"/>
    <n v="2533774600"/>
    <n v="2350"/>
    <n v="1.0864E-2"/>
    <n v="0.30036630036630046"/>
    <m/>
    <n v="0"/>
  </r>
  <r>
    <m/>
    <x v="1"/>
    <s v="IWQU"/>
    <s v="MSCI World Quality"/>
    <s v="Grandes e médias, países desenvolvidos, fator qualidade"/>
    <s v="iSEMSCI Wld QltyFactorUCITSETF (XLON:IWQU)"/>
    <n v="0.95889999999999997"/>
    <n v="57.79"/>
    <x v="3"/>
    <n v="0"/>
    <n v="77"/>
    <n v="50.170000000000073"/>
    <n v="3.0000000000000001E-3"/>
    <n v="2452677966.48"/>
    <n v="151068"/>
    <n v="9.2560000000000003E-3"/>
    <n v="0.23879957127545554"/>
    <m/>
    <n v="0"/>
  </r>
  <r>
    <m/>
    <x v="1"/>
    <s v="WSML"/>
    <s v="MSCI World Small Cap"/>
    <s v="Empresas pequenas de países desenvolvidos"/>
    <s v="iShMSCIWrldSmallCapUCITSUSDAcc (XLON:WSML)"/>
    <n v="0.99990000000000001"/>
    <n v="7.3579999999999997"/>
    <x v="3"/>
    <n v="0"/>
    <n v="611"/>
    <n v="4.2620000000006257"/>
    <n v="3.4999999999999996E-3"/>
    <n v="2430045893.8800001"/>
    <n v="149783"/>
    <n v="1.2383E-2"/>
    <n v="0.14861067748985327"/>
    <m/>
    <n v="0"/>
  </r>
  <r>
    <m/>
    <x v="0"/>
    <s v="XRSU"/>
    <s v="Russell 2000"/>
    <s v="Empresas pequenas americanas"/>
    <s v="X RUSSELL 2000 1C (XLON:XRSU)"/>
    <n v="1.0150999999999999"/>
    <n v="318.16000000000003"/>
    <x v="3"/>
    <n v="0"/>
    <n v="14"/>
    <n v="45.759999999999309"/>
    <n v="3.0000000000000001E-3"/>
    <n v="1892680100"/>
    <n v="2680"/>
    <n v="1.2765E-2"/>
    <n v="0.1217233416186297"/>
    <m/>
    <n v="0"/>
  </r>
  <r>
    <m/>
    <x v="0"/>
    <s v="R2US"/>
    <s v="Russell 2000"/>
    <s v="Empresas pequenas americanas"/>
    <s v="SPDR Russell2000US SmCpETF (XLON:R2US)"/>
    <n v="1.0002"/>
    <n v="62.59"/>
    <x v="3"/>
    <n v="0"/>
    <n v="71"/>
    <n v="56.109999999999673"/>
    <n v="3.0000000000000001E-3"/>
    <n v="1828811332.4400001"/>
    <n v="28079"/>
    <n v="1.2292000000000001E-2"/>
    <n v="0.1261245052177043"/>
    <m/>
    <n v="0"/>
  </r>
  <r>
    <s v="x"/>
    <x v="2"/>
    <s v="SAEM"/>
    <s v="MSCI EM IMI ESG"/>
    <s v="Todos os tamannhos, países emergentes, filtro ESG"/>
    <s v="iShrsMSCI ESG USD Acc (XLON:SAEM)"/>
    <n v="0.999"/>
    <n v="6.8179999999999996"/>
    <x v="3"/>
    <n v="0"/>
    <n v="659"/>
    <n v="6.9380000000001019"/>
    <n v="1.8E-3"/>
    <n v="1817405136.49"/>
    <n v="19069"/>
    <n v="2.3519999999999999E-3"/>
    <n v="2.0576131687241837E-3"/>
    <m/>
    <n v="0"/>
  </r>
  <r>
    <m/>
    <x v="0"/>
    <s v="RIUS"/>
    <s v="Foxberry Sustainability Consensus US"/>
    <s v="Grandes e médias americanas, filtro sustentável"/>
    <s v="L&amp;G US Eq (Resp Excl) UETFUSDA (XLON:RIUS)"/>
    <s v=""/>
    <n v="16.425000000000001"/>
    <x v="3"/>
    <n v="0"/>
    <n v="273"/>
    <n v="15.974999999999454"/>
    <n v="1.1999999999999999E-3"/>
    <n v="1741846699.96"/>
    <n v="648"/>
    <n v="6.1460000000000004E-3"/>
    <n v="0.27079303675048355"/>
    <m/>
    <n v="0"/>
  </r>
  <r>
    <m/>
    <x v="2"/>
    <s v="CEMA"/>
    <s v="MSCI EM Asia"/>
    <s v="Grandes e médias, países emergentes da Asia"/>
    <s v="iS MSCI EM Asia UCITS ETF (XLON:CEMA)"/>
    <n v="0.96340000000000003"/>
    <n v="187.7"/>
    <x v="3"/>
    <n v="0"/>
    <n v="23"/>
    <n v="182.90000000000055"/>
    <n v="2E-3"/>
    <n v="1709221614.6199999"/>
    <n v="4141"/>
    <n v="7.3450000000000008E-3"/>
    <n v="-2.9070970411752561E-2"/>
    <m/>
    <n v="0"/>
  </r>
  <r>
    <m/>
    <x v="2"/>
    <s v="XZEM"/>
    <s v=" MSCI EM ESG"/>
    <s v="Grandes e médias, países emergentes, filtro ESG"/>
    <s v="X MSCI EM ESG (XLON:XZEM)"/>
    <s v=""/>
    <n v="52.204999999999998"/>
    <x v="3"/>
    <n v="0"/>
    <n v="86"/>
    <n v="10.369999999999891"/>
    <n v="2.5000000000000001E-3"/>
    <n v="1423468400"/>
    <n v="114"/>
    <n v="5.3159999999999995E-3"/>
    <n v="-0.10285272383571059"/>
    <m/>
    <n v="0"/>
  </r>
  <r>
    <m/>
    <x v="0"/>
    <s v="IUQA"/>
    <s v="MSCI USA Quality"/>
    <s v="Grandes e médias americanas, fator qualidade"/>
    <s v="iSh EdMSCI USAQltyFctUCITS ETF (XLON:IUQA)"/>
    <n v="1.0118"/>
    <n v="11.61"/>
    <x v="3"/>
    <n v="0"/>
    <n v="387"/>
    <n v="6.930000000000291"/>
    <n v="2E-3"/>
    <n v="1401011615.3199999"/>
    <n v="81324"/>
    <n v="1.1318999999999999E-2"/>
    <n v="0.27284487956760545"/>
    <m/>
    <n v="0"/>
  </r>
  <r>
    <m/>
    <x v="0"/>
    <s v="CUSS"/>
    <s v="MSCI USA Small Cap"/>
    <s v="Empresas pequenas americanas"/>
    <s v="iS MSCI USA SC UCITS ETF (XLON:CUSS)"/>
    <n v="0.99380000000000002"/>
    <n v="501.88"/>
    <x v="3"/>
    <n v="0"/>
    <n v="8"/>
    <n v="484.96000000000004"/>
    <n v="4.3E-3"/>
    <n v="1391373219.8199999"/>
    <n v="1294"/>
    <n v="5.5529999999999998E-3"/>
    <n v="0.17127587574972575"/>
    <m/>
    <n v="0"/>
  </r>
  <r>
    <m/>
    <x v="1"/>
    <s v="SAWD"/>
    <s v="MSCI World ESG"/>
    <s v="Grandes e médias, países desenvolvidos, filtro ESG"/>
    <s v="iShrs MSCI World ESG USD Acc (XLON:SAWD)"/>
    <n v="1.0025999999999999"/>
    <n v="8.2650000000000006"/>
    <x v="3"/>
    <n v="0"/>
    <n v="544"/>
    <n v="3.8400000000001455"/>
    <n v="2E-3"/>
    <n v="1378712413.3"/>
    <n v="218956"/>
    <n v="9.7130000000000011E-3"/>
    <n v="0.22698931116389562"/>
    <m/>
    <n v="0"/>
  </r>
  <r>
    <s v="x"/>
    <x v="1"/>
    <s v="SWRD"/>
    <s v="MSCI World"/>
    <s v="Grandes e médias, países desenvolvidos."/>
    <s v="SPDR MSCI World UCITS ETF USD (XLON:SWRD)"/>
    <s v=""/>
    <n v="32.202500000000001"/>
    <x v="5"/>
    <n v="4926.9825000000001"/>
    <n v="139"/>
    <n v="23.852499999999964"/>
    <n v="1.1999999999999999E-3"/>
    <n v="1306721900"/>
    <n v="35876"/>
    <n v="1.0345999999999999E-2"/>
    <n v="0.22338303732548195"/>
    <m/>
    <n v="2.3453636946906848E-2"/>
  </r>
  <r>
    <s v="x"/>
    <x v="2"/>
    <s v="IEMA"/>
    <s v="MSCI EM"/>
    <s v="Grandes e médias, países emergentes"/>
    <s v="iShs MSCI EM ETF USD A (XLON:IEMA)"/>
    <n v="1.0036"/>
    <n v="41.115000000000002"/>
    <x v="3"/>
    <n v="0"/>
    <n v="109"/>
    <n v="18.465000000000146"/>
    <n v="1.8E-3"/>
    <n v="1219453065.4100001"/>
    <n v="34661"/>
    <n v="3.9119999999999997E-3"/>
    <n v="-1.0231102551757274E-2"/>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0A46CA-4F0F-4CAF-94B8-0A5EA5FDFF4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rowPageCount="1" colPageCount="1"/>
  <pivotFields count="19">
    <pivotField showAll="0"/>
    <pivotField axis="axisRow" showAll="0">
      <items count="6">
        <item x="2"/>
        <item x="3"/>
        <item x="1"/>
        <item x="4"/>
        <item x="0"/>
        <item t="default"/>
      </items>
    </pivotField>
    <pivotField showAll="0"/>
    <pivotField showAll="0"/>
    <pivotField showAll="0"/>
    <pivotField showAll="0"/>
    <pivotField showAll="0"/>
    <pivotField numFmtId="168" showAll="0"/>
    <pivotField axis="axisPage" multipleItemSelectionAllowed="1" showAll="0">
      <items count="7">
        <item h="1" x="3"/>
        <item x="5"/>
        <item x="0"/>
        <item x="2"/>
        <item x="4"/>
        <item x="1"/>
        <item t="default"/>
      </items>
    </pivotField>
    <pivotField dataField="1" numFmtId="168" showAll="0"/>
    <pivotField showAll="0"/>
    <pivotField numFmtId="168" showAll="0"/>
    <pivotField numFmtId="10" showAll="0"/>
    <pivotField numFmtId="170" showAll="0"/>
    <pivotField numFmtId="3" showAll="0"/>
    <pivotField numFmtId="10" showAll="0"/>
    <pivotField numFmtId="171" showAll="0"/>
    <pivotField showAll="0"/>
    <pivotField numFmtId="9" showAll="0"/>
  </pivotFields>
  <rowFields count="1">
    <field x="1"/>
  </rowFields>
  <rowItems count="4">
    <i>
      <x/>
    </i>
    <i>
      <x v="2"/>
    </i>
    <i>
      <x v="4"/>
    </i>
    <i t="grand">
      <x/>
    </i>
  </rowItems>
  <colItems count="1">
    <i/>
  </colItems>
  <pageFields count="1">
    <pageField fld="8" hier="-1"/>
  </pageFields>
  <dataFields count="1">
    <dataField name="Sum of Valor de mercado" fld="9" baseField="0" baseItem="0" numFmtId="168"/>
  </dataFields>
  <formats count="2">
    <format dxfId="1">
      <pivotArea outline="0" collapsedLevelsAreSubtotals="1" fieldPosition="0"/>
    </format>
    <format dxfId="0">
      <pivotArea outline="0" collapsedLevelsAreSubtotals="1" fieldPosition="0"/>
    </format>
  </formats>
  <chartFormats count="4">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 count="1" selected="0">
            <x v="0"/>
          </reference>
        </references>
      </pivotArea>
    </chartFormat>
    <chartFormat chart="7" format="7">
      <pivotArea type="data" outline="0" fieldPosition="0">
        <references count="2">
          <reference field="4294967294" count="1" selected="0">
            <x v="0"/>
          </reference>
          <reference field="1" count="1" selected="0">
            <x v="2"/>
          </reference>
        </references>
      </pivotArea>
    </chartFormat>
    <chartFormat chart="7" format="8">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5">
  <a r="1" c="257">
    <v t="i">0</v>
    <v t="i">1</v>
    <v t="i">5</v>
    <v t="i">6</v>
    <v t="i">7</v>
    <v t="i">8</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79</v>
    <v t="i">82</v>
    <v t="i">83</v>
    <v t="i">84</v>
    <v t="i">85</v>
    <v t="i">86</v>
    <v t="i">89</v>
    <v t="i">90</v>
    <v t="i">91</v>
    <v t="i">92</v>
    <v t="i">93</v>
    <v t="i">96</v>
    <v t="i">97</v>
    <v t="i">98</v>
    <v t="i">99</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v t="i">364</v>
  </a>
  <a r="1" c="257">
    <v>373.58</v>
    <v>373.04</v>
    <v>376.85</v>
    <v>377.62</v>
    <v>377.55</v>
    <v>376.75</v>
    <v>373.71</v>
    <v>374.65</v>
    <v>380.69</v>
    <v>383.83</v>
    <v>384.77</v>
    <v>384.59</v>
    <v>383.81</v>
    <v>384.66</v>
    <v>385.16</v>
    <v>381.19</v>
    <v>381.12</v>
    <v>382</v>
    <v>387.67</v>
    <v>388.88</v>
    <v>387.74</v>
    <v>386.29</v>
    <v>389.18</v>
    <v>382.15</v>
    <v>385.06</v>
    <v>377.05</v>
    <v>379.56</v>
    <v>387.48</v>
    <v>386.87</v>
    <v>389.45</v>
    <v>392.66</v>
    <v>393.68</v>
    <v>395</v>
    <v>394.77</v>
    <v>395.94</v>
    <v>396.49</v>
    <v>399.73</v>
    <v>397.75</v>
    <v>395.09</v>
    <v>394.12</v>
    <v>397.16</v>
    <v>392.76</v>
    <v>390.25</v>
    <v>394.67</v>
    <v>393.26</v>
    <v>388.44</v>
    <v>393.98</v>
    <v>391.98</v>
    <v>390.86</v>
    <v>386.93</v>
    <v>378.23</v>
    <v>391.35</v>
    <v>393.4</v>
    <v>394.54</v>
    <v>399.98</v>
    <v>397.14</v>
    <v>398.84</v>
    <v>401.61</v>
    <v>399.16</v>
    <v>400.87</v>
    <v>396.97</v>
    <v>399.06</v>
    <v>398.45</v>
    <v>398.15</v>
    <v>393.92</v>
    <v>398.88</v>
    <v>400.52</v>
    <v>400.95</v>
    <v>402.94</v>
    <v>405.58</v>
    <v>413.2</v>
    <v>412.7</v>
    <v>414.32</v>
    <v>415.55</v>
    <v>417.24</v>
    <v>418.61</v>
    <v>419.67</v>
    <v>421.24</v>
    <v>423.1</v>
    <v>421.81</v>
    <v>417.36</v>
    <v>421.01</v>
    <v>423.36</v>
    <v>422.88</v>
    <v>424.48</v>
    <v>423.95</v>
    <v>424.46</v>
    <v>424.77</v>
    <v>423.81</v>
    <v>425.45</v>
    <v>419.33</v>
    <v>423.6</v>
    <v>423.29</v>
    <v>429.28</v>
    <v>428.93</v>
    <v>420.45</v>
    <v>415.09</v>
    <v>416.46</v>
    <v>422.1</v>
    <v>420.84</v>
    <v>421.57</v>
    <v>414.01</v>
    <v>421.77</v>
    <v>423.13</v>
    <v>426.15</v>
    <v>424.76</v>
    <v>425.41</v>
    <v>426.38</v>
    <v>427.35</v>
    <v>426.50349999999997</v>
    <v>426.72</v>
    <v>427.64</v>
    <v>425.79</v>
    <v>428.42</v>
    <v>428.02</v>
    <v>427.84</v>
    <v>429.26</v>
    <v>429.93</v>
    <v>430.11</v>
    <v>430.01</v>
    <v>430.43</v>
    <v>431.03</v>
    <v>429.03</v>
    <v>424.32</v>
    <v>427.83</v>
    <v>430.36</v>
    <v>430.92</v>
    <v>432.92</v>
    <v>434.46</v>
    <v>434.3</v>
    <v>436.15</v>
    <v>435.94</v>
    <v>437.5</v>
    <v>440.31</v>
    <v>442.06</v>
    <v>439.47</v>
    <v>441.53</v>
    <v>437.97</v>
    <v>443.05</v>
    <v>444.36</v>
    <v>445.99</v>
    <v>444.07</v>
    <v>443.39</v>
    <v>441.81</v>
    <v>433.06</v>
    <v>437.92</v>
    <v>441.64</v>
    <v>442.58</v>
    <v>447.4</v>
    <v>448.69</v>
    <v>445.5</v>
    <v>447.27</v>
    <v>449.43</v>
    <v>446.64</v>
    <v>448.51</v>
    <v>446.44</v>
    <v>447.64</v>
    <v>449.31</v>
    <v>450.47</v>
    <v>450.22</v>
    <v>450.9</v>
    <v>451.3</v>
    <v>452.13</v>
    <v>453.88</v>
    <v>452.47</v>
    <v>452.62</v>
    <v>451.53</v>
    <v>447.23</v>
    <v>450.92</v>
    <v>455.94</v>
    <v>456.16</v>
    <v>457.24</v>
    <v>455.7</v>
    <v>458.06</v>
    <v>461.178</v>
    <v>460.73</v>
    <v>460.9</v>
    <v>462.01</v>
    <v>461.26</v>
    <v>462.68</v>
    <v>459.75</v>
    <v>457.97</v>
    <v>459.36</v>
    <v>456.31</v>
    <v>454.33</v>
    <v>453.79</v>
    <v>453.37</v>
    <v>453.11</v>
    <v>451.96</v>
    <v>443.47</v>
    <v>445.27</v>
    <v>448.03</v>
    <v>453.03</v>
    <v>452.19</v>
    <v>452.85</v>
    <v>444.13</v>
    <v>445.14</v>
    <v>442.62</v>
    <v>440.52</v>
    <v>436.2</v>
    <v>444.24</v>
    <v>438.41</v>
    <v>450.57</v>
    <v>448.19</v>
    <v>449.08</v>
    <v>443.64</v>
    <v>441.86</v>
    <v>450.78</v>
    <v>454.89</v>
    <v>456.4</v>
    <v>459.59</v>
    <v>461.85</v>
    <v>461.16</v>
    <v>461.75</v>
    <v>464.62</v>
    <v>467.3</v>
    <v>466.02</v>
    <v>467.57</v>
    <v>468.21</v>
    <v>469.53</v>
    <v>471.81</v>
    <v>471.47</v>
    <v>475.8</v>
    <v>479.69</v>
    <v>479.17</v>
    <v>477.12</v>
    <v>476.95</v>
    <v>474.67</v>
    <v>477.08</v>
    <v>477.93</v>
    <v>479.96</v>
    <v>478.49</v>
    <v>478.87</v>
    <v>480.1</v>
    <v>482.47</v>
    <v>476.17</v>
    <v>478.16</v>
    <v>480.06</v>
    <v>468.65</v>
    <v>473.39</v>
    <v>467.74</v>
    <v>474.16</v>
    <v>464.56</v>
    <v>463.25</v>
    <v>467.61</v>
    <v>478.21</v>
    <v>477.47</v>
    <v>478.45</v>
    <v>477.74</v>
    <v>476.98</v>
    <v>471.31</v>
    <v>470.92</v>
    <v>480.14</v>
    <v>473.88</v>
    <v>462.78</v>
    <v>469.9</v>
    <v>478.09</v>
  </a>
  <a r="1" c="255">
    <v t="i">0</v>
    <v t="i">1</v>
    <v t="i">5</v>
    <v t="i">6</v>
    <v t="i">7</v>
    <v t="i">8</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79</v>
    <v t="i">82</v>
    <v t="i">83</v>
    <v t="i">84</v>
    <v t="i">85</v>
    <v t="i">86</v>
    <v t="i">89</v>
    <v t="i">90</v>
    <v t="i">91</v>
    <v t="i">92</v>
    <v t="i">93</v>
    <v t="i">96</v>
    <v t="i">97</v>
    <v t="i">98</v>
    <v t="i">99</v>
    <v t="i">104</v>
    <v t="i">105</v>
    <v t="i">106</v>
    <v t="i">107</v>
    <v t="i">110</v>
    <v t="i">111</v>
    <v t="i">112</v>
    <v t="i">113</v>
    <v t="i">114</v>
    <v t="i">117</v>
    <v t="i">118</v>
    <v t="i">119</v>
    <v t="i">120</v>
    <v t="i">121</v>
    <v t="i">124</v>
    <v t="i">125</v>
    <v t="i">126</v>
    <v t="i">127</v>
    <v t="i">128</v>
    <v t="i">131</v>
    <v t="i">132</v>
    <v t="i">133</v>
    <v t="i">134</v>
    <v t="i">135</v>
    <v t="i">138</v>
    <v t="i">139</v>
    <v t="i">140</v>
    <v t="i">141</v>
    <v t="i">142</v>
    <v t="i">146</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v t="i">364</v>
  </a>
  <a r="1" c="255">
    <v>72.5</v>
    <v>72.430000000000007</v>
    <v>73.033000000000001</v>
    <v>73.28</v>
    <v>73.319999999999993</v>
    <v>73.150000000000006</v>
    <v>72.75</v>
    <v>72.98</v>
    <v>74.02</v>
    <v>74.56</v>
    <v>74.87</v>
    <v>74.62</v>
    <v>74.52</v>
    <v>74.680000000000007</v>
    <v>75</v>
    <v>74.099999999999994</v>
    <v>74.11</v>
    <v>74.27</v>
    <v>75.13</v>
    <v>75.33</v>
    <v>75.040000000000006</v>
    <v>74.680000000000007</v>
    <v>75.19</v>
    <v>73.92</v>
    <v>74.23</v>
    <v>72.790000000000006</v>
    <v>73.36</v>
    <v>74.62</v>
    <v>74.680000000000007</v>
    <v>75.069999999999993</v>
    <v>75.67</v>
    <v>75.989999999999995</v>
    <v>76.3</v>
    <v>76.319999999999993</v>
    <v>76.56</v>
    <v>76.819999999999993</v>
    <v>77.53</v>
    <v>77.22</v>
    <v>76.45</v>
    <v>76.28</v>
    <v>76.930000000000007</v>
    <v>76.25</v>
    <v>75.78</v>
    <v>76.3</v>
    <v>76.13</v>
    <v>74.83</v>
    <v>75.95</v>
    <v>75.709999999999994</v>
    <v>75.540000000000006</v>
    <v>74.7</v>
    <v>73.040000000000006</v>
    <v>75.17</v>
    <v>75.67</v>
    <v>75.94</v>
    <v>76.83</v>
    <v>76.44</v>
    <v>76.78</v>
    <v>77.260000000000005</v>
    <v>76.8</v>
    <v>77.209999999999994</v>
    <v>76.52</v>
    <v>76.89</v>
    <v>76.55</v>
    <v>76.3</v>
    <v>75.7</v>
    <v>76.53</v>
    <v>76.72</v>
    <v>76.78</v>
    <v>77.069999999999993</v>
    <v>77.61</v>
    <v>78.849999999999994</v>
    <v>78.77</v>
    <v>79.08</v>
    <v>79.37</v>
    <v>79.53</v>
    <v>79.81</v>
    <v>80.09</v>
    <v>80.42</v>
    <v>80.790000000000006</v>
    <v>80.62</v>
    <v>79.510000000000005</v>
    <v>80.17</v>
    <v>80.69</v>
    <v>80.66</v>
    <v>80.989999999999995</v>
    <v>80.849999999999994</v>
    <v>80.98</v>
    <v>81.040000000000006</v>
    <v>80.58</v>
    <v>-99999901</v>
    <v>79.69</v>
    <v>80.67</v>
    <v>80.599999999999994</v>
    <v>81.81</v>
    <v>81.790000000000006</v>
    <v>80.260000000000005</v>
    <v>79.33</v>
    <v>79.400000000000006</v>
    <v>80.55</v>
    <v>80.709999999999994</v>
    <v>80.83</v>
    <v>81.040000000000006</v>
    <v>81.569999999999993</v>
    <v>81.400000000000006</v>
    <v>81.47</v>
    <v>81.63</v>
    <v>81.96</v>
    <v>-99999901</v>
    <v>81.97</v>
    <v>82.12</v>
    <v>81.66</v>
    <v>82.24</v>
    <v>82.31</v>
    <v>82.26</v>
    <v>82.45</v>
    <v>82.53</v>
    <v>82.63</v>
    <v>82.69</v>
    <v>82.82</v>
    <v>82.94</v>
    <v>82.4</v>
    <v>81.27</v>
    <v>81.94</v>
    <v>82.34</v>
    <v>82.36</v>
    <v>82.8</v>
    <v>83.07</v>
    <v>82.94</v>
    <v>83.2</v>
    <v>82.84</v>
    <v>83.06</v>
    <v>83.53</v>
    <v>83.85</v>
    <v>83.38</v>
    <v>83.74</v>
    <v>82.83</v>
    <v>83.9</v>
    <v>84.24</v>
    <v>84.36</v>
    <v>84.09</v>
    <v>83.76</v>
    <v>83.44</v>
    <v>81.78</v>
    <v>82.56</v>
    <v>83.39</v>
    <v>83.66</v>
    <v>84.49</v>
    <v>84.67</v>
    <v>84.03</v>
    <v>84.44</v>
    <v>85.05</v>
    <v>84.46</v>
    <v>84.94</v>
    <v>84.61</v>
    <v>84.86</v>
    <v>85.24</v>
    <v>85.18</v>
    <v>85.2</v>
    <v>85.25</v>
    <v>85.48</v>
    <v>85.6</v>
    <v>85.96</v>
    <v>85.56</v>
    <v>85.37</v>
    <v>85.26</v>
    <v>84.27</v>
    <v>84.71</v>
    <v>85.75</v>
    <v>85.93</v>
    <v>86.07</v>
    <v>85.78</v>
    <v>86.25</v>
    <v>86.25</v>
    <v>86.61</v>
    <v>86.9</v>
    <v>87.19</v>
    <v>87.18</v>
    <v>87.62</v>
    <v>87</v>
    <v>86.51</v>
    <v>86.74</v>
    <v>86.36</v>
    <v>86.13</v>
    <v>86.06</v>
    <v>85.79</v>
    <v>85.76</v>
    <v>85.38</v>
    <v>83.81</v>
    <v>84.37</v>
    <v>84.91</v>
    <v>85.73</v>
    <v>85.3</v>
    <v>85.37</v>
    <v>83.64</v>
    <v>83.78</v>
    <v>83.37</v>
    <v>82.98</v>
    <v>82.19</v>
    <v>83.52</v>
    <v>82.39</v>
    <v>84.45</v>
    <v>84.11</v>
    <v>84.34</v>
    <v>83.52</v>
    <v>83.5</v>
    <v>84.99</v>
    <v>85.74</v>
    <v>85.81</v>
    <v>86.48</v>
    <v>86.84</v>
    <v>86.63</v>
    <v>86.77</v>
    <v>87.12</v>
    <v>87.57</v>
    <v>87.22</v>
    <v>87.64</v>
    <v>87.52</v>
    <v>87.96</v>
    <v>88.17</v>
    <v>88.19</v>
    <v>88.83</v>
    <v>89.39</v>
    <v>89.37</v>
    <v>89.03</v>
    <v>88.94</v>
    <v>88.53</v>
    <v>88.97</v>
    <v>89.2</v>
    <v>89.32</v>
    <v>88.99</v>
    <v>89.02</v>
    <v>89.04</v>
    <v>89.06</v>
    <v>88.01</v>
    <v>88.15</v>
    <v>88.53</v>
    <v>86.3</v>
    <v>86.98</v>
    <v>85.89</v>
    <v>87.23</v>
    <v>85.58</v>
    <v>85.26</v>
    <v>86.08</v>
    <v>88.07</v>
    <v>88.06</v>
    <v>87.96</v>
    <v>87.68</v>
    <v>87.39</v>
    <v>86.45</v>
    <v>86.39</v>
    <v>88.05</v>
    <v>87.09</v>
    <v>85.28</v>
    <v>86.52</v>
    <v>87.89</v>
  </a>
  <a r="1" c="255">
    <v>37.325000000000003</v>
    <v>37.284999999999997</v>
    <v>-99999901</v>
    <v>37.667499999999997</v>
    <v>37.704999999999998</v>
    <v>37.700000000000003</v>
    <v>37.520000000000003</v>
    <v>37.515000000000001</v>
    <v>38.130000000000003</v>
    <v>38.537500000000001</v>
    <v>38.7575</v>
    <v>38.777500000000003</v>
    <v>38.677500000000002</v>
    <v>38.630000000000003</v>
    <v>38.615000000000002</v>
    <v>38.207500000000003</v>
    <v>38.222499999999997</v>
    <v>38.35</v>
    <v>39.037500000000001</v>
    <v>39.11</v>
    <v>38.979999999999997</v>
    <v>38.692500000000003</v>
    <v>39.082500000000003</v>
    <v>38.445</v>
    <v>38.717500000000001</v>
    <v>37.947499999999998</v>
    <v>38.234999999999999</v>
    <v>39.1</v>
    <v>39.204999999999998</v>
    <v>39.432499999999997</v>
    <v>39.729999999999997</v>
    <v>39.927500000000002</v>
    <v>39.965000000000003</v>
    <v>39.8675</v>
    <v>40.122500000000002</v>
    <v>40.119999999999997</v>
    <v>40.47</v>
    <v>40.232500000000002</v>
    <v>39.977499999999999</v>
    <v>39.96</v>
    <v>40.284999999999997</v>
    <v>39.74</v>
    <v>39.392499999999998</v>
    <v>39.880000000000003</v>
    <v>39.715000000000003</v>
    <v>38.982500000000002</v>
    <v>39.729999999999997</v>
    <v>39.564999999999998</v>
    <v>39.335000000000001</v>
    <v>38.79</v>
    <v>37.93</v>
    <v>39.450000000000003</v>
    <v>39.659999999999997</v>
    <v>39.777500000000003</v>
    <v>40.255000000000003</v>
    <v>39.935000000000002</v>
    <v>40.119999999999997</v>
    <v>40.405000000000001</v>
    <v>40.19</v>
    <v>40.3125</v>
    <v>39.755000000000003</v>
    <v>40.055</v>
    <v>40.042499999999997</v>
    <v>40.047499999999999</v>
    <v>39.567500000000003</v>
    <v>40.005000000000003</v>
    <v>40.157499999999999</v>
    <v>40.2575</v>
    <v>40.505000000000003</v>
    <v>40.93</v>
    <v>41.685000000000002</v>
    <v>41.73</v>
    <v>41.78</v>
    <v>41.837499999999999</v>
    <v>42.104999999999997</v>
    <v>42.232500000000002</v>
    <v>42.432499999999997</v>
    <v>42.602499999999999</v>
    <v>42.887500000000003</v>
    <v>42.704999999999998</v>
    <v>42.35</v>
    <v>42.655000000000001</v>
    <v>42.852499999999999</v>
    <v>42.92</v>
    <v>43.09</v>
    <v>42.9375</v>
    <v>42.945</v>
    <v>42.802500000000002</v>
    <v>42.692500000000003</v>
    <v>-99999901</v>
    <v>42.344999999999999</v>
    <v>42.734999999999999</v>
    <v>42.71</v>
    <v>43.335000000000001</v>
    <v>43.282499999999999</v>
    <v>42.375</v>
    <v>41.85</v>
    <v>41.884999999999998</v>
    <v>42.432499999999997</v>
    <v>42.332500000000003</v>
    <v>42.35</v>
    <v>42.505000000000003</v>
    <v>42.914999999999999</v>
    <v>42.832500000000003</v>
    <v>42.905000000000001</v>
    <v>42.897500000000001</v>
    <v>43.064999999999998</v>
    <v>-99999901</v>
    <v>42.927500000000002</v>
    <v>43.024999999999999</v>
    <v>42.857500000000002</v>
    <v>43.14</v>
    <v>43.1325</v>
    <v>43.102499999999999</v>
    <v>43.327500000000001</v>
    <v>43.41</v>
    <v>43.48</v>
    <v>43.44</v>
    <v>43.49</v>
    <v>43.5</v>
    <v>43.274999999999999</v>
    <v>42.847499999999997</v>
    <v>43.36</v>
    <v>43.567500000000003</v>
    <v>43.704999999999998</v>
    <v>43.962499999999999</v>
    <v>44.115000000000002</v>
    <v>44.16</v>
    <v>44.335000000000001</v>
    <v>44.3</v>
    <v>44.397500000000001</v>
    <v>44.76</v>
    <v>44.93</v>
    <v>44.597499999999997</v>
    <v>44.782499999999999</v>
    <v>44.392499999999998</v>
    <v>44.797499999999999</v>
    <v>45.045000000000002</v>
    <v>45.2425</v>
    <v>45.067500000000003</v>
    <v>44.967500000000001</v>
    <v>44.81</v>
    <v>44.12</v>
    <v>44.55</v>
    <v>44.93</v>
    <v>45.092500000000001</v>
    <v>45.657499999999999</v>
    <v>45.72</v>
    <v>45.34</v>
    <v>45.622500000000002</v>
    <v>45.877499999999998</v>
    <v>45.732500000000002</v>
    <v>45.93</v>
    <v>45.575000000000003</v>
    <v>45.772500000000001</v>
    <v>46</v>
    <v>46.122500000000002</v>
    <v>46.092500000000001</v>
    <v>46.104999999999997</v>
    <v>46.137500000000003</v>
    <v>46.255000000000003</v>
    <v>46.454999999999998</v>
    <v>46.23</v>
    <v>46.155000000000001</v>
    <v>46.237499999999997</v>
    <v>45.847499999999997</v>
    <v>46.43</v>
    <v>46.98</v>
    <v>47.01</v>
    <v>47.16</v>
    <v>46.93</v>
    <v>47.112499999999997</v>
    <v>-99999901</v>
    <v>47.4</v>
    <v>47.322499999999998</v>
    <v>47.3675</v>
    <v>47.38</v>
    <v>47.482500000000002</v>
    <v>47.075000000000003</v>
    <v>46.912500000000001</v>
    <v>47.06</v>
    <v>46.797499999999999</v>
    <v>46.4925</v>
    <v>46.622500000000002</v>
    <v>46.662500000000001</v>
    <v>46.61</v>
    <v>46.522500000000001</v>
    <v>45.715000000000003</v>
    <v>45.737499999999997</v>
    <v>46.112499999999997</v>
    <v>46.65</v>
    <v>46.537500000000001</v>
    <v>46.542499999999997</v>
    <v>45.52</v>
    <v>45.567500000000003</v>
    <v>45.497500000000002</v>
    <v>45.13</v>
    <v>44.782499999999999</v>
    <v>45.534999999999997</v>
    <v>45.045000000000002</v>
    <v>46.27</v>
    <v>46.01</v>
    <v>46.164999999999999</v>
    <v>45.74</v>
    <v>45.62</v>
    <v>46.57</v>
    <v>46.93</v>
    <v>47.077500000000001</v>
    <v>47.502499999999998</v>
    <v>47.59</v>
    <v>47.597499999999997</v>
    <v>47.765000000000001</v>
    <v>48.104999999999997</v>
    <v>48.692500000000003</v>
    <v>48.74</v>
    <v>48.897500000000001</v>
    <v>49.24</v>
    <v>49.417499999999997</v>
    <v>49.672499999999999</v>
    <v>49.55</v>
    <v>50.32</v>
    <v>50.6</v>
    <v>50.51</v>
    <v>50.19</v>
    <v>50.104999999999997</v>
    <v>49.84</v>
    <v>50.064999999999998</v>
    <v>50.085000000000001</v>
    <v>50.45</v>
    <v>50.25</v>
    <v>50.32</v>
    <v>50.375</v>
    <v>50.555</v>
    <v>49.704999999999998</v>
    <v>49.91</v>
    <v>50.164999999999999</v>
    <v>48.905000000000001</v>
    <v>49.48</v>
    <v>48.862499999999997</v>
    <v>49.447499999999998</v>
    <v>48.747500000000002</v>
    <v>48.134999999999998</v>
    <v>48.33</v>
    <v>49.71</v>
    <v>49.662500000000001</v>
    <v>49.734999999999999</v>
    <v>49.5625</v>
    <v>49.384999999999998</v>
    <v>48.55</v>
    <v>48.61</v>
    <v>49.38</v>
    <v>48.92</v>
    <v>47.62</v>
    <v>48.29</v>
    <v>49.337499999999999</v>
  </a>
  <a r="1" c="255">
    <v>28.237500000000001</v>
    <v>28.215</v>
    <v>-99999901</v>
    <v>28.574999999999999</v>
    <v>28.612500000000001</v>
    <v>28.585000000000001</v>
    <v>28.537500000000001</v>
    <v>28.52</v>
    <v>28.99</v>
    <v>29.17</v>
    <v>29.352499999999999</v>
    <v>29.282499999999999</v>
    <v>29.23</v>
    <v>29.232500000000002</v>
    <v>29.33</v>
    <v>28.997499999999999</v>
    <v>29</v>
    <v>29.102499999999999</v>
    <v>29.442499999999999</v>
    <v>29.5275</v>
    <v>29.414999999999999</v>
    <v>29.22</v>
    <v>29.502500000000001</v>
    <v>29</v>
    <v>29.147500000000001</v>
    <v>28.645</v>
    <v>28.84</v>
    <v>29.36</v>
    <v>29.412500000000001</v>
    <v>29.572500000000002</v>
    <v>29.77</v>
    <v>29.927499999999998</v>
    <v>30</v>
    <v>29.97</v>
    <v>30.137499999999999</v>
    <v>30.234999999999999</v>
    <v>30.522500000000001</v>
    <v>30.357500000000002</v>
    <v>30.107500000000002</v>
    <v>30.037500000000001</v>
    <v>30.297499999999999</v>
    <v>29.987500000000001</v>
    <v>29.754999999999999</v>
    <v>29.95</v>
    <v>29.9375</v>
    <v>29.272500000000001</v>
    <v>29.822500000000002</v>
    <v>29.77</v>
    <v>29.637499999999999</v>
    <v>29.29</v>
    <v>28.645</v>
    <v>29.577500000000001</v>
    <v>29.737500000000001</v>
    <v>29.837499999999999</v>
    <v>30.1325</v>
    <v>29.98</v>
    <v>30.0625</v>
    <v>30.297499999999999</v>
    <v>30.155000000000001</v>
    <v>30.3325</v>
    <v>29.967500000000001</v>
    <v>30.13</v>
    <v>30.055</v>
    <v>30.002500000000001</v>
    <v>29.734999999999999</v>
    <v>30.0425</v>
    <v>30.13</v>
    <v>30.184999999999999</v>
    <v>30.267499999999998</v>
    <v>30.57</v>
    <v>31.0825</v>
    <v>31.024999999999999</v>
    <v>31.15</v>
    <v>31.23</v>
    <v>31.327500000000001</v>
    <v>31.38</v>
    <v>31.5425</v>
    <v>31.672499999999999</v>
    <v>31.85</v>
    <v>31.8125</v>
    <v>31.43</v>
    <v>31.662500000000001</v>
    <v>31.824999999999999</v>
    <v>31.824999999999999</v>
    <v>31.942499999999999</v>
    <v>31.82</v>
    <v>31.8825</v>
    <v>31.805</v>
    <v>31.664999999999999</v>
    <v>-99999901</v>
    <v>31.372499999999999</v>
    <v>31.712499999999999</v>
    <v>31.7</v>
    <v>32.200000000000003</v>
    <v>32.225000000000001</v>
    <v>31.5625</v>
    <v>31.2</v>
    <v>31.2</v>
    <v>31.647500000000001</v>
    <v>31.712499999999999</v>
    <v>31.712499999999999</v>
    <v>31.8325</v>
    <v>32.1</v>
    <v>32.07</v>
    <v>32.1</v>
    <v>32.085000000000001</v>
    <v>32.229999999999997</v>
    <v>-99999901</v>
    <v>32.177500000000002</v>
    <v>32.234999999999999</v>
    <v>32.082500000000003</v>
    <v>32.297499999999999</v>
    <v>32.369999999999997</v>
    <v>32.342500000000001</v>
    <v>32.454999999999998</v>
    <v>32.515000000000001</v>
    <v>32.547499999999999</v>
    <v>32.555</v>
    <v>32.627499999999998</v>
    <v>32.659999999999997</v>
    <v>32.395000000000003</v>
    <v>31.967500000000001</v>
    <v>32.31</v>
    <v>32.452500000000001</v>
    <v>32.47</v>
    <v>32.645000000000003</v>
    <v>32.792499999999997</v>
    <v>32.76</v>
    <v>32.869999999999997</v>
    <v>32.74</v>
    <v>32.825000000000003</v>
    <v>33.027500000000003</v>
    <v>33.185000000000002</v>
    <v>32.914999999999999</v>
    <v>33.082500000000003</v>
    <v>32.727499999999999</v>
    <v>33.08</v>
    <v>33.282499999999999</v>
    <v>33.375</v>
    <v>33.31</v>
    <v>33.145000000000003</v>
    <v>33.0075</v>
    <v>32.4</v>
    <v>32.707500000000003</v>
    <v>33.052500000000002</v>
    <v>33.17</v>
    <v>33.527500000000003</v>
    <v>33.547499999999999</v>
    <v>33.284999999999997</v>
    <v>33.494999999999997</v>
    <v>33.729999999999997</v>
    <v>33.54</v>
    <v>33.75</v>
    <v>33.587499999999999</v>
    <v>33.72</v>
    <v>33.909999999999997</v>
    <v>33.897500000000001</v>
    <v>33.914999999999999</v>
    <v>33.905000000000001</v>
    <v>34.005000000000003</v>
    <v>34.012500000000003</v>
    <v>34.212499999999999</v>
    <v>34.037500000000001</v>
    <v>33.92</v>
    <v>33.952500000000001</v>
    <v>33.645000000000003</v>
    <v>33.8825</v>
    <v>34.340000000000003</v>
    <v>34.3825</v>
    <v>34.42</v>
    <v>34.299999999999997</v>
    <v>34.442500000000003</v>
    <v>-99999901</v>
    <v>34.585000000000001</v>
    <v>34.627499999999998</v>
    <v>34.729999999999997</v>
    <v>34.734999999999999</v>
    <v>34.912500000000001</v>
    <v>34.604999999999997</v>
    <v>34.44</v>
    <v>34.49</v>
    <v>34.354999999999997</v>
    <v>34.255000000000003</v>
    <v>34.299999999999997</v>
    <v>34.265000000000001</v>
    <v>34.229999999999997</v>
    <v>34.06</v>
    <v>33.517499999999998</v>
    <v>33.590000000000003</v>
    <v>33.85</v>
    <v>34.21</v>
    <v>34.034999999999997</v>
    <v>34.017499999999998</v>
    <v>33.277500000000003</v>
    <v>33.287500000000001</v>
    <v>33.255000000000003</v>
    <v>32.945</v>
    <v>32.752499999999998</v>
    <v>33.234999999999999</v>
    <v>32.822499999999998</v>
    <v>33.627499999999998</v>
    <v>33.517499999999998</v>
    <v>33.590000000000003</v>
    <v>33.3125</v>
    <v>33.327500000000001</v>
    <v>33.902500000000003</v>
    <v>34.202500000000001</v>
    <v>34.244999999999997</v>
    <v>34.564999999999998</v>
    <v>34.619999999999997</v>
    <v>34.57</v>
    <v>34.69</v>
    <v>34.8675</v>
    <v>35.185000000000002</v>
    <v>35.18</v>
    <v>35.352499999999999</v>
    <v>35.43</v>
    <v>35.6325</v>
    <v>35.797499999999999</v>
    <v>35.784999999999997</v>
    <v>36.185000000000002</v>
    <v>36.344999999999999</v>
    <v>36.307499999999997</v>
    <v>36.115000000000002</v>
    <v>36.049999999999997</v>
    <v>35.872500000000002</v>
    <v>36.032499999999999</v>
    <v>36.064999999999998</v>
    <v>36.225000000000001</v>
    <v>36.049999999999997</v>
    <v>36.024999999999999</v>
    <v>36.094999999999999</v>
    <v>36.125</v>
    <v>35.587499999999999</v>
    <v>35.602499999999999</v>
    <v>35.777500000000003</v>
    <v>34.877499999999998</v>
    <v>35.112499999999997</v>
    <v>34.75</v>
    <v>35.292499999999997</v>
    <v>34.787500000000001</v>
    <v>34.407499999999999</v>
    <v>34.6175</v>
    <v>35.545000000000002</v>
    <v>35.549999999999997</v>
    <v>35.502499999999998</v>
    <v>35.42</v>
    <v>35.234999999999999</v>
    <v>34.76</v>
    <v>34.825000000000003</v>
    <v>35.43</v>
    <v>35.045000000000002</v>
    <v>34.234999999999999</v>
    <v>34.704999999999998</v>
    <v>35.347499999999997</v>
  </a>
  <a r="1" c="256">
    <v t="i">0</v>
    <v t="i">1</v>
    <v t="i">5</v>
    <v t="i">6</v>
    <v t="i">7</v>
    <v t="i">8</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79</v>
    <v t="i">82</v>
    <v t="i">83</v>
    <v t="i">84</v>
    <v t="i">85</v>
    <v t="i">86</v>
    <v t="i">89</v>
    <v t="i">90</v>
    <v t="i">91</v>
    <v t="i">92</v>
    <v t="i">93</v>
    <v t="i">96</v>
    <v t="i">97</v>
    <v t="i">98</v>
    <v t="i">99</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v t="i">364</v>
  </a>
  <a r="1" c="256">
    <v>65.319999999999993</v>
    <v>65.23</v>
    <v>-99999901</v>
    <v>65.254999999999995</v>
    <v>65.495000000000005</v>
    <v>65.495000000000005</v>
    <v>65.03</v>
    <v>65.27</v>
    <v>67.180000000000007</v>
    <v>67.75</v>
    <v>67.87</v>
    <v>67.86</v>
    <v>68.275000000000006</v>
    <v>68.09</v>
    <v>68.459999999999994</v>
    <v>67.734999999999999</v>
    <v>67.930000000000007</v>
    <v>68.135000000000005</v>
    <v>68.33</v>
    <v>68.334999999999994</v>
    <v>67.685000000000002</v>
    <v>67.265000000000001</v>
    <v>67.685000000000002</v>
    <v>66.625</v>
    <v>66.825000000000003</v>
    <v>65.900000000000006</v>
    <v>65.88</v>
    <v>67.44</v>
    <v>67.099999999999994</v>
    <v>68</v>
    <v>68.61</v>
    <v>68.97</v>
    <v>69.099999999999994</v>
    <v>69.47</v>
    <v>69.5</v>
    <v>69.665000000000006</v>
    <v>70.37</v>
    <v>69.959999999999994</v>
    <v>69.545000000000002</v>
    <v>69.3</v>
    <v>70.224999999999994</v>
    <v>70.209999999999994</v>
    <v>69.8</v>
    <v>71.094999999999999</v>
    <v>70.915000000000006</v>
    <v>69.489999999999995</v>
    <v>71.010000000000005</v>
    <v>70.55</v>
    <v>70.83</v>
    <v>70.05</v>
    <v>68.760000000000005</v>
    <v>71.849999999999994</v>
    <v>71.88</v>
    <v>71.94</v>
    <v>72.924999999999997</v>
    <v>72.78</v>
    <v>73.25</v>
    <v>73.08</v>
    <v>73.02</v>
    <v>73.77</v>
    <v>72.95</v>
    <v>72.605000000000004</v>
    <v>72.27</v>
    <v>72.504999999999995</v>
    <v>71.864999999999995</v>
    <v>73.11</v>
    <v>73.33</v>
    <v>73.44</v>
    <v>73.5</v>
    <v>73.84</v>
    <v>75.11</v>
    <v>74.754999999999995</v>
    <v>74.72</v>
    <v>74.95</v>
    <v>75.290000000000006</v>
    <v>75.28</v>
    <v>75.77</v>
    <v>75.86</v>
    <v>76.290000000000006</v>
    <v>75.930000000000007</v>
    <v>75.260000000000005</v>
    <v>75.954999999999998</v>
    <v>76.48</v>
    <v>76.564999999999998</v>
    <v>77.03</v>
    <v>76.98</v>
    <v>77.105000000000004</v>
    <v>77.254999999999995</v>
    <v>76.94</v>
    <v>-99999901</v>
    <v>76.760000000000005</v>
    <v>77.405000000000001</v>
    <v>77.42</v>
    <v>78.430000000000007</v>
    <v>79.290000000000006</v>
    <v>77.385000000000005</v>
    <v>76.739999999999995</v>
    <v>76.555000000000007</v>
    <v>77.72</v>
    <v>77.78</v>
    <v>76.2</v>
    <v>77.45</v>
    <v>77.734999999999999</v>
    <v>78.025000000000006</v>
    <v>77.73</v>
    <v>77.760000000000005</v>
    <v>78.209999999999994</v>
    <v>78.39</v>
    <v>-99999901</v>
    <v>78.655000000000001</v>
    <v>78.83</v>
    <v>78.674999999999997</v>
    <v>78.75</v>
    <v>78.77</v>
    <v>78.650000000000006</v>
    <v>78.8</v>
    <v>78.694999999999993</v>
    <v>78.73</v>
    <v>78.489999999999995</v>
    <v>78.48</v>
    <v>78.62</v>
    <v>77.48</v>
    <v>76.5</v>
    <v>77.27</v>
    <v>77.69</v>
    <v>77.650000000000006</v>
    <v>77.83</v>
    <v>78.459999999999994</v>
    <v>78.099999999999994</v>
    <v>78.45</v>
    <v>78.23</v>
    <v>78.84</v>
    <v>78.989999999999995</v>
    <v>79.209999999999994</v>
    <v>78.14</v>
    <v>78.540000000000006</v>
    <v>77.98</v>
    <v>78.83</v>
    <v>79.14</v>
    <v>78.84</v>
    <v>78.44</v>
    <v>78.319999999999993</v>
    <v>78.13</v>
    <v>76.215000000000003</v>
    <v>77.489999999999995</v>
    <v>78.180000000000007</v>
    <v>78.069999999999993</v>
    <v>78.790000000000006</v>
    <v>78.98</v>
    <v>78.67</v>
    <v>78.77</v>
    <v>79.594999999999999</v>
    <v>79.430000000000007</v>
    <v>79.745000000000005</v>
    <v>79.400000000000006</v>
    <v>79.459999999999994</v>
    <v>79.650000000000006</v>
    <v>80.12</v>
    <v>79.84</v>
    <v>80.400000000000006</v>
    <v>80.400000000000006</v>
    <v>80.495000000000005</v>
    <v>80.78</v>
    <v>80.540000000000006</v>
    <v>80.099999999999994</v>
    <v>80.084999999999994</v>
    <v>78.91</v>
    <v>79.47</v>
    <v>80.36</v>
    <v>80.62</v>
    <v>80.974999999999994</v>
    <v>80.62</v>
    <v>81.25</v>
    <v>-99999901</v>
    <v>81.33</v>
    <v>81.11</v>
    <v>81.790000000000006</v>
    <v>81.484999999999999</v>
    <v>81.59</v>
    <v>80.89</v>
    <v>80.62</v>
    <v>80.88</v>
    <v>80.290000000000006</v>
    <v>80.290000000000006</v>
    <v>79.959999999999994</v>
    <v>80.08</v>
    <v>79.95</v>
    <v>79.69</v>
    <v>78.25</v>
    <v>78.39</v>
    <v>79.09</v>
    <v>80.2</v>
    <v>80.14</v>
    <v>80.69</v>
    <v>79.56</v>
    <v>79.650000000000006</v>
    <v>79.224999999999994</v>
    <v>78.47</v>
    <v>78.44</v>
    <v>79.67</v>
    <v>78.23</v>
    <v>80.459999999999994</v>
    <v>80.13</v>
    <v>80.22</v>
    <v>79.56</v>
    <v>79.224999999999994</v>
    <v>80.62</v>
    <v>81.349999999999994</v>
    <v>81.239999999999995</v>
    <v>81.55</v>
    <v>82.19</v>
    <v>81.95</v>
    <v>82.57</v>
    <v>82.974999999999994</v>
    <v>83.01</v>
    <v>82.194999999999993</v>
    <v>82.23</v>
    <v>82.42</v>
    <v>82.79</v>
    <v>83.11</v>
    <v>83.19</v>
    <v>83.454999999999998</v>
    <v>84.19</v>
    <v>84.245000000000005</v>
    <v>83.924999999999997</v>
    <v>84.185000000000002</v>
    <v>83.745000000000005</v>
    <v>84.19</v>
    <v>84.41</v>
    <v>84.605000000000004</v>
    <v>84.02</v>
    <v>83.674999999999997</v>
    <v>83.47</v>
    <v>83.99</v>
    <v>83.35</v>
    <v>83.63</v>
    <v>83.81</v>
    <v>81.34</v>
    <v>81.924999999999997</v>
    <v>80.760000000000005</v>
    <v>81.7</v>
    <v>80.37</v>
    <v>80.52</v>
    <v>81.83</v>
    <v>83.36</v>
    <v>83.155000000000001</v>
    <v>82.995000000000005</v>
    <v>82.844999999999999</v>
    <v>82.53</v>
    <v>82.29</v>
    <v>81.78</v>
    <v>83.76</v>
    <v>82.995000000000005</v>
    <v>80.319999999999993</v>
    <v>82.06</v>
    <v>83.004999999999995</v>
  </a>
  <a r="1" c="257">
    <v>8.2287999999999997</v>
    <v>8.2424999999999997</v>
    <v>8.2243999999999993</v>
    <v>8.2949999999999999</v>
    <v>8.4275000000000002</v>
    <v>8.4774999999999991</v>
    <v>8.56</v>
    <v>8.5824999999999996</v>
    <v>8.6013000000000002</v>
    <v>8.6511999999999993</v>
    <v>8.9</v>
    <v>8.8475000000000001</v>
    <v>8.8825000000000003</v>
    <v>8.8987999999999996</v>
    <v>9.0325000000000006</v>
    <v>8.8224999999999998</v>
    <v>8.86</v>
    <v>8.9149999999999991</v>
    <v>9.06</v>
    <v>9.09</v>
    <v>9.08</v>
    <v>9.0824999999999996</v>
    <v>9.0374999999999996</v>
    <v>8.8338000000000001</v>
    <v>8.8450000000000006</v>
    <v>8.6649999999999991</v>
    <v>8.8125</v>
    <v>8.9700000000000006</v>
    <v>9.0425000000000004</v>
    <v>8.9700000000000006</v>
    <v>9.0749999999999993</v>
    <v>9.1050000000000004</v>
    <v>9.1824999999999992</v>
    <v>9.2575000000000003</v>
    <v>9.3574999999999999</v>
    <v>9.35</v>
    <v>9.4375</v>
    <v>9.3375000000000004</v>
    <v>9.23</v>
    <v>9.07</v>
    <v>9.1925000000000008</v>
    <v>8.8975000000000009</v>
    <v>8.8375000000000004</v>
    <v>8.8025000000000002</v>
    <v>8.73</v>
    <v>8.4375</v>
    <v>8.7050000000000001</v>
    <v>8.5525000000000002</v>
    <v>8.61</v>
    <v>8.5250000000000004</v>
    <v>8.2899999999999991</v>
    <v>8.2375000000000007</v>
    <v>8.3625000000000007</v>
    <v>8.4024999999999999</v>
    <v>8.68</v>
    <v>8.5388000000000002</v>
    <v>8.5225000000000009</v>
    <v>8.5649999999999995</v>
    <v>8.4774999999999991</v>
    <v>8.5225000000000009</v>
    <v>8.4975000000000005</v>
    <v>8.5150000000000006</v>
    <v>8.375</v>
    <v>8.25</v>
    <v>8.2449999999999992</v>
    <v>8.3450000000000006</v>
    <v>8.34</v>
    <v>8.4175000000000004</v>
    <v>8.42</v>
    <v>8.5449999999999999</v>
    <v>8.5824999999999996</v>
    <v>8.4749999999999996</v>
    <v>8.5449999999999999</v>
    <v>8.4674999999999994</v>
    <v>8.41</v>
    <v>8.4700000000000006</v>
    <v>8.58</v>
    <v>8.6425000000000001</v>
    <v>8.6824999999999992</v>
    <v>8.6624999999999996</v>
    <v>8.5875000000000004</v>
    <v>8.625</v>
    <v>8.6649999999999991</v>
    <v>8.7349999999999994</v>
    <v>8.7725000000000009</v>
    <v>8.7650000000000006</v>
    <v>8.8074999999999992</v>
    <v>8.7650000000000006</v>
    <v>8.6449999999999996</v>
    <v>-99999901</v>
    <v>8.4849999999999994</v>
    <v>8.5850000000000009</v>
    <v>8.6775000000000002</v>
    <v>8.7974999999999994</v>
    <v>8.7100000000000009</v>
    <v>8.6150000000000002</v>
    <v>8.3825000000000003</v>
    <v>8.3699999999999992</v>
    <v>8.4949999999999992</v>
    <v>8.4749999999999996</v>
    <v>8.6174999999999997</v>
    <v>8.5449999999999999</v>
    <v>8.6524999999999999</v>
    <v>8.6125000000000007</v>
    <v>8.6950000000000003</v>
    <v>8.7524999999999995</v>
    <v>8.8175000000000008</v>
    <v>8.81</v>
    <v>8.8674999999999997</v>
    <v>-99999901</v>
    <v>9.1225000000000005</v>
    <v>9.15</v>
    <v>9.06</v>
    <v>9.11</v>
    <v>9.0824999999999996</v>
    <v>9.09</v>
    <v>9.0850000000000009</v>
    <v>9.1524999999999999</v>
    <v>9.1524999999999999</v>
    <v>9.2149999999999999</v>
    <v>9.1349999999999998</v>
    <v>9.1374999999999993</v>
    <v>9.09</v>
    <v>9.0649999999999995</v>
    <v>9.0975000000000001</v>
    <v>9.0124999999999993</v>
    <v>9.1225000000000005</v>
    <v>9.19</v>
    <v>9.2324999999999999</v>
    <v>9.2575000000000003</v>
    <v>9.2349999999999994</v>
    <v>9.27</v>
    <v>9.2025000000000006</v>
    <v>9.1724999999999994</v>
    <v>9.1475000000000009</v>
    <v>9.0399999999999991</v>
    <v>9.02</v>
    <v>8.8625000000000007</v>
    <v>8.9875000000000007</v>
    <v>9.0225000000000009</v>
    <v>9.0274999999999999</v>
    <v>8.9924999999999997</v>
    <v>9.0250000000000004</v>
    <v>9.0024999999999995</v>
    <v>8.8450000000000006</v>
    <v>8.84</v>
    <v>8.89</v>
    <v>8.9324999999999992</v>
    <v>8.8275000000000006</v>
    <v>8.6649999999999991</v>
    <v>8.35</v>
    <v>8.6300000000000008</v>
    <v>8.7799999999999994</v>
    <v>8.6974999999999998</v>
    <v>8.8175000000000008</v>
    <v>8.7750000000000004</v>
    <v>8.8275000000000006</v>
    <v>8.8849999999999998</v>
    <v>8.7424999999999997</v>
    <v>8.8149999999999995</v>
    <v>8.8275000000000006</v>
    <v>8.83</v>
    <v>8.7650000000000006</v>
    <v>8.7524999999999995</v>
    <v>8.65</v>
    <v>8.5425000000000004</v>
    <v>8.5749999999999993</v>
    <v>8.4250000000000007</v>
    <v>8.4124999999999996</v>
    <v>8.4949999999999992</v>
    <v>8.6875</v>
    <v>8.6913</v>
    <v>8.6374999999999993</v>
    <v>8.7624999999999993</v>
    <v>-99999901</v>
    <v>8.9149999999999991</v>
    <v>8.9649999999999999</v>
    <v>8.9250000000000007</v>
    <v>8.9362999999999992</v>
    <v>9.0374999999999996</v>
    <v>9.0150000000000006</v>
    <v>8.8774999999999995</v>
    <v>8.8625000000000007</v>
    <v>8.8874999999999993</v>
    <v>8.875</v>
    <v>8.8574999999999999</v>
    <v>8.7575000000000003</v>
    <v>8.6850000000000005</v>
    <v>8.6575000000000006</v>
    <v>8.4625000000000004</v>
    <v>8.4849999999999994</v>
    <v>8.6374999999999993</v>
    <v>8.6675000000000004</v>
    <v>8.61</v>
    <v>8.6675000000000004</v>
    <v>8.5500000000000007</v>
    <v>8.5274999999999999</v>
    <v>8.5950000000000006</v>
    <v>8.5374999999999996</v>
    <v>8.3574999999999999</v>
    <v>8.4499999999999993</v>
    <v>8.3424999999999994</v>
    <v>8.6</v>
    <v>8.5549999999999997</v>
    <v>8.6150000000000002</v>
    <v>8.56</v>
    <v>8.6524999999999999</v>
    <v>8.6974999999999998</v>
    <v>8.85</v>
    <v>8.85</v>
    <v>8.9275000000000002</v>
    <v>8.94</v>
    <v>8.85</v>
    <v>8.8149999999999995</v>
    <v>8.9224999999999994</v>
    <v>8.9149999999999991</v>
    <v>8.8175000000000008</v>
    <v>8.7675000000000001</v>
    <v>8.69</v>
    <v>8.7249999999999996</v>
    <v>8.6850000000000005</v>
    <v>8.6724999999999994</v>
    <v>8.7249999999999996</v>
    <v>8.7524999999999995</v>
    <v>8.7974999999999994</v>
    <v>8.7899999999999991</v>
    <v>8.7925000000000004</v>
    <v>8.8849999999999998</v>
    <v>8.875</v>
    <v>8.84</v>
    <v>8.8550000000000004</v>
    <v>8.82</v>
    <v>8.77</v>
    <v>8.7750000000000004</v>
    <v>8.74</v>
    <v>8.66</v>
    <v>8.6824999999999992</v>
    <v>8.6850000000000005</v>
    <v>8.3275000000000006</v>
    <v>8.39</v>
    <v>8.3574999999999999</v>
    <v>8.5875000000000004</v>
    <v>8.4949999999999992</v>
    <v>8.3574999999999999</v>
    <v>8.3574999999999999</v>
    <v>8.49</v>
    <v>8.56</v>
    <v>8.5274999999999999</v>
    <v>8.5</v>
    <v>8.39</v>
    <v>8.3049999999999997</v>
    <v>8.1750000000000007</v>
    <v>8.3524999999999991</v>
    <v>8.2825000000000006</v>
    <v>8.0924999999999994</v>
    <v>8.2225000000000001</v>
    <v>8.2774999999999999</v>
  </a>
  <a r="1" c="255">
    <v>167.31</v>
    <v>166.57</v>
    <v>168.3886</v>
    <v>169.18</v>
    <v>169.64</v>
    <v>169.35499999999999</v>
    <v>168.73</v>
    <v>169.22</v>
    <v>171.63</v>
    <v>172.72</v>
    <v>173.87</v>
    <v>173.3</v>
    <v>173.2</v>
    <v>173.58</v>
    <v>174.48500000000001</v>
    <v>172.35</v>
    <v>172.30500000000001</v>
    <v>172.95</v>
    <v>175.18</v>
    <v>175.64</v>
    <v>174.9</v>
    <v>174.5</v>
    <v>175.04</v>
    <v>171.99</v>
    <v>172.81</v>
    <v>169.41</v>
    <v>171.04</v>
    <v>173.84</v>
    <v>173.93</v>
    <v>174.79</v>
    <v>176.18</v>
    <v>176.9</v>
    <v>177.71</v>
    <v>177.98</v>
    <v>178.82</v>
    <v>179.12</v>
    <v>180.9</v>
    <v>180.04</v>
    <v>178.41</v>
    <v>177.74</v>
    <v>179.41</v>
    <v>177.41</v>
    <v>175.55</v>
    <v>177.36</v>
    <v>176.91499999999999</v>
    <v>173.64</v>
    <v>176.47</v>
    <v>176.06</v>
    <v>175.49</v>
    <v>173.73</v>
    <v>169.9</v>
    <v>173.87</v>
    <v>175.76</v>
    <v>175.88499999999999</v>
    <v>178.59</v>
    <v>176.92</v>
    <v>177.42</v>
    <v>179.22</v>
    <v>177.99</v>
    <v>179.09</v>
    <v>176.85</v>
    <v>178.35</v>
    <v>177.41</v>
    <v>176.46</v>
    <v>175.08</v>
    <v>176.96</v>
    <v>177.49</v>
    <v>177.77</v>
    <v>177.73</v>
    <v>179.43</v>
    <v>182.41</v>
    <v>181.43</v>
    <v>182.495</v>
    <v>182.4</v>
    <v>182.72499999999999</v>
    <v>183.26</v>
    <v>184.10499999999999</v>
    <v>184.9</v>
    <v>185.66</v>
    <v>185.92</v>
    <v>183.03</v>
    <v>184.26</v>
    <v>185.14500000000001</v>
    <v>185.6</v>
    <v>186.24</v>
    <v>186.1</v>
    <v>186.46</v>
    <v>186.24</v>
    <v>185.25</v>
    <v>-99999901</v>
    <v>183.11</v>
    <v>185.22</v>
    <v>185.46</v>
    <v>187.935</v>
    <v>187.73</v>
    <v>184.26</v>
    <v>181.88</v>
    <v>181.93</v>
    <v>184.69</v>
    <v>184.72</v>
    <v>186.05</v>
    <v>185.72</v>
    <v>187.16</v>
    <v>186.8</v>
    <v>187.14</v>
    <v>187.53</v>
    <v>188.38</v>
    <v>-99999901</v>
    <v>188.85</v>
    <v>189.25</v>
    <v>188.16</v>
    <v>189.46</v>
    <v>189.86</v>
    <v>189.25</v>
    <v>189.65</v>
    <v>189.95</v>
    <v>190</v>
    <v>190.35</v>
    <v>190.37</v>
    <v>190.58</v>
    <v>189.25</v>
    <v>186.74</v>
    <v>188.18</v>
    <v>188.9</v>
    <v>189.18</v>
    <v>190.245</v>
    <v>190.85499999999999</v>
    <v>190.62</v>
    <v>191.24</v>
    <v>190.44</v>
    <v>190.66499999999999</v>
    <v>191.59</v>
    <v>192.14</v>
    <v>190.84</v>
    <v>191.63</v>
    <v>189.32</v>
    <v>191.9</v>
    <v>192.58</v>
    <v>193.01</v>
    <v>192.47</v>
    <v>191.83</v>
    <v>191.01</v>
    <v>187.12</v>
    <v>188.87</v>
    <v>190.61</v>
    <v>191.26</v>
    <v>192.49</v>
    <v>192.4</v>
    <v>190.45</v>
    <v>191.94</v>
    <v>193.41</v>
    <v>192.09</v>
    <v>193.14</v>
    <v>192.46</v>
    <v>193.09</v>
    <v>193.88</v>
    <v>193.51</v>
    <v>193.61</v>
    <v>193.72</v>
    <v>194.15</v>
    <v>194.2</v>
    <v>194.9</v>
    <v>193.85</v>
    <v>193.24</v>
    <v>193.03</v>
    <v>190.61</v>
    <v>191.92</v>
    <v>193.73</v>
    <v>194.65</v>
    <v>194.99</v>
    <v>194.21</v>
    <v>195.39</v>
    <v>-99999901</v>
    <v>196.46</v>
    <v>197.32</v>
    <v>197.79</v>
    <v>197.84</v>
    <v>198.89</v>
    <v>197.67</v>
    <v>196.35</v>
    <v>196.68</v>
    <v>195.96</v>
    <v>195.62</v>
    <v>195.21</v>
    <v>194.56</v>
    <v>194.26</v>
    <v>193.26499999999999</v>
    <v>189.79</v>
    <v>190.85</v>
    <v>192.16499999999999</v>
    <v>194.01</v>
    <v>193.1</v>
    <v>193.28</v>
    <v>189.7</v>
    <v>189.98500000000001</v>
    <v>189.28</v>
    <v>187.76499999999999</v>
    <v>186.42</v>
    <v>189.44</v>
    <v>186.59</v>
    <v>191.42</v>
    <v>190.91499999999999</v>
    <v>191.42</v>
    <v>189.5</v>
    <v>189.64</v>
    <v>192.67500000000001</v>
    <v>194.62</v>
    <v>194.595</v>
    <v>196.23</v>
    <v>197.07</v>
    <v>196.36</v>
    <v>196.64</v>
    <v>197.56</v>
    <v>198.34</v>
    <v>197.3</v>
    <v>198.18</v>
    <v>197.63</v>
    <v>198.66499999999999</v>
    <v>198.92</v>
    <v>198.96</v>
    <v>200.29</v>
    <v>201.255</v>
    <v>201.54499999999999</v>
    <v>200.75</v>
    <v>200.72</v>
    <v>199.98</v>
    <v>201.03</v>
    <v>201.33</v>
    <v>201.65</v>
    <v>200.93</v>
    <v>200.7</v>
    <v>200.81</v>
    <v>200.71</v>
    <v>198.51</v>
    <v>198.79</v>
    <v>199.62</v>
    <v>194.33</v>
    <v>195.69</v>
    <v>193.77500000000001</v>
    <v>196.7</v>
    <v>193.87</v>
    <v>192.56</v>
    <v>194.035</v>
    <v>198.38</v>
    <v>198.72499999999999</v>
    <v>198.35</v>
    <v>197.85</v>
    <v>196.88</v>
    <v>194.83</v>
    <v>194.59</v>
    <v>198.4</v>
    <v>196</v>
    <v>191.96</v>
    <v>194.715</v>
    <v>197.71</v>
  </a>
  <a r="1" c="257">
    <v>46.65</v>
    <v>46.63</v>
    <v>-99999901</v>
    <v>47.39</v>
    <v>47.32</v>
    <v>47.21</v>
    <v>46.92</v>
    <v>47.005000000000003</v>
    <v>47.64</v>
    <v>47.86</v>
    <v>48.08</v>
    <v>47.96</v>
    <v>47.75</v>
    <v>47.84</v>
    <v>47.9</v>
    <v>47.39</v>
    <v>47.39</v>
    <v>47.5</v>
    <v>48.04</v>
    <v>48.18</v>
    <v>48.05</v>
    <v>47.83</v>
    <v>48.15</v>
    <v>47.4</v>
    <v>47.55</v>
    <v>46.45</v>
    <v>46.85</v>
    <v>47.63</v>
    <v>47.58</v>
    <v>47.8</v>
    <v>48.13</v>
    <v>48.23</v>
    <v>48.4</v>
    <v>48.325000000000003</v>
    <v>48.66</v>
    <v>48.74</v>
    <v>49.22</v>
    <v>49</v>
    <v>48.58</v>
    <v>48.56</v>
    <v>48.89</v>
    <v>48.37</v>
    <v>48.28</v>
    <v>48.48</v>
    <v>48.454999999999998</v>
    <v>47.67</v>
    <v>48.37</v>
    <v>48.22</v>
    <v>48.01</v>
    <v>47.5</v>
    <v>46.62</v>
    <v>48.04</v>
    <v>48.29</v>
    <v>48.27</v>
    <v>49.07</v>
    <v>48.634999999999998</v>
    <v>48.81</v>
    <v>49.26</v>
    <v>48.935000000000002</v>
    <v>48.99</v>
    <v>48.68</v>
    <v>48.89</v>
    <v>48.87</v>
    <v>48.82</v>
    <v>48.5</v>
    <v>49.11</v>
    <v>49.33</v>
    <v>49.2</v>
    <v>49.47</v>
    <v>49.86</v>
    <v>50.685000000000002</v>
    <v>50.54</v>
    <v>50.82</v>
    <v>51</v>
    <v>51.04</v>
    <v>51.09</v>
    <v>51.27</v>
    <v>51.55</v>
    <v>51.8</v>
    <v>51.75</v>
    <v>51.25</v>
    <v>51.73</v>
    <v>51.9</v>
    <v>51.99</v>
    <v>52.05</v>
    <v>51.99</v>
    <v>52.03</v>
    <v>52.19</v>
    <v>51.91</v>
    <v>52.150399999999998</v>
    <v>51.55</v>
    <v>52.16</v>
    <v>52.15</v>
    <v>52.82</v>
    <v>52.88</v>
    <v>51.9</v>
    <v>51.27</v>
    <v>51.38</v>
    <v>52.13</v>
    <v>52</v>
    <v>52.13</v>
    <v>51.37</v>
    <v>52.3</v>
    <v>52.51</v>
    <v>52.73</v>
    <v>52.77</v>
    <v>52.76</v>
    <v>52.86</v>
    <v>52.96</v>
    <v>-99999901</v>
    <v>52.94</v>
    <v>52.994999999999997</v>
    <v>52.795000000000002</v>
    <v>53.185000000000002</v>
    <v>53.15</v>
    <v>53.23</v>
    <v>53.3</v>
    <v>53.34</v>
    <v>53.46</v>
    <v>53.51</v>
    <v>53.58</v>
    <v>53.74</v>
    <v>53.25</v>
    <v>52.58</v>
    <v>53.08</v>
    <v>53.34</v>
    <v>53.34</v>
    <v>53.51</v>
    <v>53.88</v>
    <v>53.89</v>
    <v>54.09</v>
    <v>53.87</v>
    <v>54.04</v>
    <v>54.4</v>
    <v>54.625</v>
    <v>54.26</v>
    <v>54.65</v>
    <v>54.15</v>
    <v>54.69</v>
    <v>54.96</v>
    <v>55.11</v>
    <v>54.99</v>
    <v>54.78</v>
    <v>54.68</v>
    <v>53.725000000000001</v>
    <v>54.19</v>
    <v>54.72</v>
    <v>54.86</v>
    <v>55.55</v>
    <v>55.6</v>
    <v>55.12</v>
    <v>55.43</v>
    <v>55.72</v>
    <v>55.52</v>
    <v>55.82</v>
    <v>55.67</v>
    <v>55.89</v>
    <v>56.11</v>
    <v>56.01</v>
    <v>56.02</v>
    <v>56.094999999999999</v>
    <v>56.23</v>
    <v>56.24</v>
    <v>56.49</v>
    <v>56.39</v>
    <v>56.34</v>
    <v>56.15</v>
    <v>55.73</v>
    <v>56.17</v>
    <v>56.82</v>
    <v>56.78</v>
    <v>56.79</v>
    <v>56.52</v>
    <v>56.9</v>
    <v>-99999901</v>
    <v>57.03</v>
    <v>57.07</v>
    <v>57.29</v>
    <v>57.27</v>
    <v>57.53</v>
    <v>56.99</v>
    <v>56.62</v>
    <v>56.7</v>
    <v>56.56</v>
    <v>56.43</v>
    <v>56.36</v>
    <v>56.2</v>
    <v>56.14</v>
    <v>55.71</v>
    <v>54.71</v>
    <v>55.11</v>
    <v>55.34</v>
    <v>55.86</v>
    <v>55.45</v>
    <v>55.27</v>
    <v>53.93</v>
    <v>54.01</v>
    <v>53.78</v>
    <v>53.47</v>
    <v>52.94</v>
    <v>53.79</v>
    <v>53.09</v>
    <v>54.47</v>
    <v>54.22</v>
    <v>54.37</v>
    <v>53.91</v>
    <v>53.97</v>
    <v>55.01</v>
    <v>55.47</v>
    <v>55.62</v>
    <v>56.19</v>
    <v>56.29</v>
    <v>56.35</v>
    <v>56.48</v>
    <v>56.81</v>
    <v>56.94</v>
    <v>56.79</v>
    <v>57.09</v>
    <v>57.2</v>
    <v>57.35</v>
    <v>57.58</v>
    <v>57.54</v>
    <v>58.15</v>
    <v>58.41</v>
    <v>58.23</v>
    <v>58.22</v>
    <v>58.05</v>
    <v>57.865000000000002</v>
    <v>58.39</v>
    <v>58.57</v>
    <v>58.57</v>
    <v>58.24</v>
    <v>58.27</v>
    <v>58.54</v>
    <v>58.38</v>
    <v>57.58</v>
    <v>57.65</v>
    <v>58.03</v>
    <v>56.66</v>
    <v>57.17</v>
    <v>56.49</v>
    <v>57.23</v>
    <v>56.07</v>
    <v>55.89</v>
    <v>56.23</v>
    <v>57.64</v>
    <v>57.7</v>
    <v>57.72</v>
    <v>57.54</v>
    <v>57.43</v>
    <v>56.62</v>
    <v>56.765000000000001</v>
    <v>57.67</v>
    <v>56.87</v>
    <v>55.61</v>
    <v>56.4</v>
    <v>57.26</v>
  </a>
  <a r="1" c="257">
    <v>193.32</v>
    <v>193.43</v>
    <v>-99999901</v>
    <v>195.22</v>
    <v>198.89500000000001</v>
    <v>200.2</v>
    <v>201.5</v>
    <v>204.77500000000001</v>
    <v>205.26</v>
    <v>205.05</v>
    <v>210.80500000000001</v>
    <v>210.32</v>
    <v>211.45</v>
    <v>211.05</v>
    <v>215.15</v>
    <v>211.3</v>
    <v>211.95500000000001</v>
    <v>215.035</v>
    <v>219.1</v>
    <v>220.965</v>
    <v>218.6</v>
    <v>220.81</v>
    <v>218.55</v>
    <v>214.46</v>
    <v>213.36</v>
    <v>209.61500000000001</v>
    <v>213.52</v>
    <v>217.85</v>
    <v>219.29</v>
    <v>217.61</v>
    <v>219.81</v>
    <v>219.95</v>
    <v>221.97499999999999</v>
    <v>223.89</v>
    <v>227.45</v>
    <v>227.155</v>
    <v>229.22499999999999</v>
    <v>227.77</v>
    <v>226.68</v>
    <v>222.82499999999999</v>
    <v>226.55</v>
    <v>220.34</v>
    <v>217.85499999999999</v>
    <v>216.38</v>
    <v>217.01</v>
    <v>210.13499999999999</v>
    <v>216.06</v>
    <v>213.55</v>
    <v>215.51</v>
    <v>211.87</v>
    <v>205.68</v>
    <v>204.64</v>
    <v>207.66</v>
    <v>205.80500000000001</v>
    <v>212.52</v>
    <v>208.3</v>
    <v>208.2</v>
    <v>210.185</v>
    <v>207.785</v>
    <v>208.505</v>
    <v>208.23</v>
    <v>209.02</v>
    <v>206.095</v>
    <v>201.67</v>
    <v>200.65</v>
    <v>202.34</v>
    <v>203.61</v>
    <v>204.7</v>
    <v>205.04</v>
    <v>208.55</v>
    <v>209.77</v>
    <v>206.38499999999999</v>
    <v>208.07</v>
    <v>205.595</v>
    <v>204.48500000000001</v>
    <v>205.745</v>
    <v>207.14500000000001</v>
    <v>207.19</v>
    <v>208.05</v>
    <v>207.10499999999999</v>
    <v>205.76499999999999</v>
    <v>206.13</v>
    <v>207.315</v>
    <v>209.54499999999999</v>
    <v>209.55</v>
    <v>210.10499999999999</v>
    <v>210.75</v>
    <v>209.91</v>
    <v>207.31</v>
    <v>-99999901</v>
    <v>203.505</v>
    <v>205.45500000000001</v>
    <v>206.15</v>
    <v>209.22</v>
    <v>204.92</v>
    <v>202.13499999999999</v>
    <v>198.4</v>
    <v>197.31</v>
    <v>200.405</v>
    <v>199.83</v>
    <v>204.05500000000001</v>
    <v>202.48500000000001</v>
    <v>204.33</v>
    <v>202.55500000000001</v>
    <v>203.84</v>
    <v>206.04499999999999</v>
    <v>207.43</v>
    <v>207.74</v>
    <v>209.01</v>
    <v>-99999901</v>
    <v>212.85</v>
    <v>212.82499999999999</v>
    <v>211.02500000000001</v>
    <v>212.06</v>
    <v>210.255</v>
    <v>209.345</v>
    <v>209.28</v>
    <v>210.595</v>
    <v>210.27</v>
    <v>210.98</v>
    <v>209.85</v>
    <v>209.42</v>
    <v>208.83500000000001</v>
    <v>207.29</v>
    <v>206.85</v>
    <v>205.88</v>
    <v>208.345</v>
    <v>209.72499999999999</v>
    <v>211.45</v>
    <v>212.215</v>
    <v>211.065</v>
    <v>210.82499999999999</v>
    <v>208.94</v>
    <v>208.07</v>
    <v>207.3</v>
    <v>205.99</v>
    <v>205.185</v>
    <v>200.47499999999999</v>
    <v>203.7</v>
    <v>203.685</v>
    <v>205.97499999999999</v>
    <v>205.41</v>
    <v>206.53</v>
    <v>204.595</v>
    <v>201.1</v>
    <v>201.155</v>
    <v>201.69</v>
    <v>203.10499999999999</v>
    <v>199.34</v>
    <v>195.22</v>
    <v>188.465</v>
    <v>194.435</v>
    <v>196.69</v>
    <v>194.74</v>
    <v>196.83</v>
    <v>196.08500000000001</v>
    <v>198.89500000000001</v>
    <v>198.64500000000001</v>
    <v>196.15</v>
    <v>197.82</v>
    <v>197.05</v>
    <v>197.26</v>
    <v>195.47499999999999</v>
    <v>194.45500000000001</v>
    <v>192.16499999999999</v>
    <v>189.52</v>
    <v>190.715</v>
    <v>186.10499999999999</v>
    <v>185.42</v>
    <v>187.72</v>
    <v>193.28</v>
    <v>193.94</v>
    <v>192.26</v>
    <v>193.43</v>
    <v>-99999901</v>
    <v>197.61</v>
    <v>200.61</v>
    <v>200.76</v>
    <v>200.69</v>
    <v>202.6</v>
    <v>202.24</v>
    <v>199.54</v>
    <v>199.30500000000001</v>
    <v>199.69</v>
    <v>198.86500000000001</v>
    <v>197.25</v>
    <v>195.32</v>
    <v>194.02500000000001</v>
    <v>193.95</v>
    <v>189.19</v>
    <v>189.285</v>
    <v>192.57</v>
    <v>193.02</v>
    <v>191.17500000000001</v>
    <v>192.08500000000001</v>
    <v>189.655</v>
    <v>189.64</v>
    <v>191.56</v>
    <v>188.91499999999999</v>
    <v>185.72</v>
    <v>188.18</v>
    <v>185.62</v>
    <v>191.83500000000001</v>
    <v>191.535</v>
    <v>192.69</v>
    <v>190.715</v>
    <v>192.87</v>
    <v>193.31</v>
    <v>196.095</v>
    <v>195.78</v>
    <v>198.76</v>
    <v>198.61</v>
    <v>197.51</v>
    <v>197.48500000000001</v>
    <v>198.23500000000001</v>
    <v>198.21</v>
    <v>196.05500000000001</v>
    <v>195.48</v>
    <v>192.995</v>
    <v>194.57499999999999</v>
    <v>192.67500000000001</v>
    <v>192.22</v>
    <v>192.285</v>
    <v>192.5</v>
    <v>193.83</v>
    <v>193.45500000000001</v>
    <v>194.39</v>
    <v>196.69499999999999</v>
    <v>197.68</v>
    <v>197.33</v>
    <v>197.68</v>
    <v>196.59</v>
    <v>194.13499999999999</v>
    <v>194.81</v>
    <v>194.21</v>
    <v>192.73500000000001</v>
    <v>192.35</v>
    <v>193.065</v>
    <v>185.77500000000001</v>
    <v>186.79499999999999</v>
    <v>185.99</v>
    <v>190.48500000000001</v>
    <v>189.8</v>
    <v>186.11</v>
    <v>186.71</v>
    <v>190.54</v>
    <v>191.67</v>
    <v>191.55500000000001</v>
    <v>190.85499999999999</v>
    <v>187.95500000000001</v>
    <v>187.02500000000001</v>
    <v>184.60499999999999</v>
    <v>187.245</v>
    <v>185.78</v>
    <v>181.65</v>
    <v>185.22</v>
    <v>186.52</v>
  </a>
  <a r="1" c="255">
    <v>55.58</v>
    <v>55.72</v>
    <v>-99999901</v>
    <v>54.31</v>
    <v>54.85</v>
    <v>54.72</v>
    <v>53.91</v>
    <v>54.7</v>
    <v>56.98</v>
    <v>57.99</v>
    <v>58.03</v>
    <v>57.79</v>
    <v>58.78</v>
    <v>58.73</v>
    <v>59.71</v>
    <v>58.72</v>
    <v>59.094999999999999</v>
    <v>59.21</v>
    <v>59.81</v>
    <v>59.29</v>
    <v>59.18</v>
    <v>59.46</v>
    <v>59.7</v>
    <v>59.01</v>
    <v>58.36</v>
    <v>58.08</v>
    <v>57.94</v>
    <v>59.51</v>
    <v>59.21</v>
    <v>60.86</v>
    <v>61.79</v>
    <v>62.91</v>
    <v>63.38</v>
    <v>63.55</v>
    <v>63.73</v>
    <v>63.35</v>
    <v>63.94</v>
    <v>63.2</v>
    <v>61.89</v>
    <v>61.6</v>
    <v>63.03</v>
    <v>62.76</v>
    <v>61.134999999999998</v>
    <v>63.14</v>
    <v>62.47</v>
    <v>61.43</v>
    <v>62.86</v>
    <v>62.21</v>
    <v>62.54</v>
    <v>60.69</v>
    <v>58.24</v>
    <v>61.61</v>
    <v>62.6</v>
    <v>63.47</v>
    <v>64.680000000000007</v>
    <v>65.09</v>
    <v>65.260000000000005</v>
    <v>64.52</v>
    <v>63.89</v>
    <v>64.84</v>
    <v>63.75</v>
    <v>62.84</v>
    <v>61.72</v>
    <v>61.14</v>
    <v>60.02</v>
    <v>61.7</v>
    <v>60.43</v>
    <v>60.85</v>
    <v>61.42</v>
    <v>62.34</v>
    <v>63.13</v>
    <v>61.95</v>
    <v>61.86</v>
    <v>62.15</v>
    <v>62.02</v>
    <v>61.56</v>
    <v>62.96</v>
    <v>62.55</v>
    <v>62.85</v>
    <v>61.83</v>
    <v>60.39</v>
    <v>61.46</v>
    <v>62.82</v>
    <v>62.88</v>
    <v>63.87</v>
    <v>64.08</v>
    <v>63.88</v>
    <v>63.68</v>
    <v>63.26</v>
    <v>-99999901</v>
    <v>62.115000000000002</v>
    <v>62.615000000000002</v>
    <v>61.71</v>
    <v>63.07</v>
    <v>62.7</v>
    <v>61.09</v>
    <v>60.4</v>
    <v>59.97</v>
    <v>61.32</v>
    <v>62.11</v>
    <v>61.24</v>
    <v>61.73</v>
    <v>61.93</v>
    <v>61.57</v>
    <v>62.09</v>
    <v>62.98</v>
    <v>63.11</v>
    <v>-99999901</v>
    <v>63.54</v>
    <v>63.63</v>
    <v>63.104999999999997</v>
    <v>63.49</v>
    <v>64.25</v>
    <v>64.55</v>
    <v>65.03</v>
    <v>64.31</v>
    <v>64.52</v>
    <v>64.790000000000006</v>
    <v>64.16</v>
    <v>64.47</v>
    <v>63.79</v>
    <v>62.73</v>
    <v>63.37</v>
    <v>63.49</v>
    <v>64.05</v>
    <v>64.61</v>
    <v>65.28</v>
    <v>64.53</v>
    <v>64.72</v>
    <v>64.319999999999993</v>
    <v>64.709999999999994</v>
    <v>64.31</v>
    <v>64.38</v>
    <v>62.97</v>
    <v>62.76</v>
    <v>62.09</v>
    <v>63.14</v>
    <v>63.23</v>
    <v>62.64</v>
    <v>61.58</v>
    <v>61.08</v>
    <v>61.07</v>
    <v>59.75</v>
    <v>60.76</v>
    <v>61.98</v>
    <v>61.12</v>
    <v>61.33</v>
    <v>61.68</v>
    <v>60.55</v>
    <v>61.44</v>
    <v>62.71</v>
    <v>62.05</v>
    <v>62.2</v>
    <v>61.54</v>
    <v>61.55</v>
    <v>62.23</v>
    <v>62.56</v>
    <v>62.37</v>
    <v>62.41</v>
    <v>62.04</v>
    <v>62.274999999999999</v>
    <v>62.19</v>
    <v>61.64</v>
    <v>60.49</v>
    <v>60.89</v>
    <v>59.25</v>
    <v>60.04</v>
    <v>61.21</v>
    <v>61.81</v>
    <v>62.53</v>
    <v>61.93</v>
    <v>63.19</v>
    <v>-99999901</v>
    <v>63.24</v>
    <v>63.43</v>
    <v>64.19</v>
    <v>63.62</v>
    <v>63.865000000000002</v>
    <v>63.7</v>
    <v>62.63</v>
    <v>63.08</v>
    <v>62.454999999999998</v>
    <v>62.26</v>
    <v>62.07</v>
    <v>61.93</v>
    <v>61.97</v>
    <v>62.02</v>
    <v>60.6</v>
    <v>61.08</v>
    <v>62.02</v>
    <v>62.744999999999997</v>
    <v>62.79</v>
    <v>63.75</v>
    <v>62.49</v>
    <v>62.22</v>
    <v>62.05</v>
    <v>62.02</v>
    <v>61.64</v>
    <v>62.445</v>
    <v>60.96</v>
    <v>63</v>
    <v>62.66</v>
    <v>62.715000000000003</v>
    <v>62.2</v>
    <v>62.29</v>
    <v>63.3</v>
    <v>63.89</v>
    <v>63.13</v>
    <v>63.47</v>
    <v>63.89</v>
    <v>63.73</v>
    <v>63.73</v>
    <v>64.52</v>
    <v>64.489999999999995</v>
    <v>63.42</v>
    <v>63.75</v>
    <v>64.150000000000006</v>
    <v>65.53</v>
    <v>65.63</v>
    <v>66.66</v>
    <v>67.040000000000006</v>
    <v>68.06</v>
    <v>68.61</v>
    <v>67.739999999999995</v>
    <v>67.62</v>
    <v>67.155000000000001</v>
    <v>67.25</v>
    <v>67.13</v>
    <v>66.864999999999995</v>
    <v>66.38</v>
    <v>66.13</v>
    <v>65.709999999999994</v>
    <v>65.84</v>
    <v>64.650000000000006</v>
    <v>64.87</v>
    <v>65.209999999999994</v>
    <v>61.91</v>
    <v>62.35</v>
    <v>61.18</v>
    <v>62.74</v>
    <v>60.84</v>
    <v>60.68</v>
    <v>61.31</v>
    <v>63.38</v>
    <v>63.46</v>
    <v>62.73</v>
    <v>61.61</v>
    <v>60.725000000000001</v>
    <v>60.65</v>
    <v>59.6</v>
    <v>61.29</v>
    <v>60.83</v>
    <v>58.9</v>
    <v>60.99</v>
    <v>61.83</v>
  </a>
  <a r="1" c="255">
    <v>34.78</v>
    <v>34.78</v>
    <v>-99999901</v>
    <v>35.24</v>
    <v>35.75</v>
    <v>35.89</v>
    <v>36.08</v>
    <v>36.53</v>
    <v>36.630000000000003</v>
    <v>36.64</v>
    <v>37.58</v>
    <v>37.31</v>
    <v>37.549999999999997</v>
    <v>37.49</v>
    <v>38.17</v>
    <v>37.57</v>
    <v>37.619999999999997</v>
    <v>37.97</v>
    <v>38.520000000000003</v>
    <v>38.700000000000003</v>
    <v>38.299999999999997</v>
    <v>38.479999999999997</v>
    <v>38.270000000000003</v>
    <v>37.619999999999997</v>
    <v>37.520000000000003</v>
    <v>36.86</v>
    <v>37.44</v>
    <v>38.22</v>
    <v>38.42</v>
    <v>38.25</v>
    <v>38.68</v>
    <v>38.770000000000003</v>
    <v>39.08</v>
    <v>39.35</v>
    <v>39.909999999999997</v>
    <v>39.89</v>
    <v>40.21</v>
    <v>39.97</v>
    <v>39.74</v>
    <v>39.21</v>
    <v>39.92</v>
    <v>38.79</v>
    <v>38.54</v>
    <v>38.340000000000003</v>
    <v>38.35</v>
    <v>37.270000000000003</v>
    <v>38.24</v>
    <v>37.76</v>
    <v>38.04</v>
    <v>37.69</v>
    <v>36.75</v>
    <v>36.479999999999997</v>
    <v>36.9</v>
    <v>36.78</v>
    <v>37.909999999999997</v>
    <v>37.29</v>
    <v>37.32</v>
    <v>37.64</v>
    <v>37.25</v>
    <v>37.380000000000003</v>
    <v>37.35</v>
    <v>37.450000000000003</v>
    <v>36.85</v>
    <v>36.25</v>
    <v>36.01</v>
    <v>36.29</v>
    <v>36.5</v>
    <v>36.770000000000003</v>
    <v>36.869999999999997</v>
    <v>37.369999999999997</v>
    <v>37.64</v>
    <v>37.15</v>
    <v>37.479999999999997</v>
    <v>37.020000000000003</v>
    <v>36.83</v>
    <v>37.090000000000003</v>
    <v>37.369999999999997</v>
    <v>37.46</v>
    <v>37.64</v>
    <v>37.5</v>
    <v>37.21</v>
    <v>37.35</v>
    <v>37.5</v>
    <v>37.82</v>
    <v>37.89</v>
    <v>37.96</v>
    <v>38.130000000000003</v>
    <v>37.97</v>
    <v>37.53</v>
    <v>-99999901</v>
    <v>36.880000000000003</v>
    <v>37.28</v>
    <v>37.5</v>
    <v>38.1</v>
    <v>37.53</v>
    <v>37.14</v>
    <v>36.33</v>
    <v>36.19</v>
    <v>36.659999999999997</v>
    <v>37.229999999999997</v>
    <v>37.270000000000003</v>
    <v>37.020000000000003</v>
    <v>37.22</v>
    <v>37.53</v>
    <v>37.76</v>
    <v>37.869999999999997</v>
    <v>38.18</v>
    <v>38.394199999999998</v>
    <v>38.9</v>
    <v>38.950000000000003</v>
    <v>38.64</v>
    <v>38.85</v>
    <v>38.64</v>
    <v>38.54</v>
    <v>38.520000000000003</v>
    <v>38.76</v>
    <v>38.61</v>
    <v>38.82</v>
    <v>38.51</v>
    <v>38.53</v>
    <v>38.270000000000003</v>
    <v>37.94</v>
    <v>37.92</v>
    <v>37.840000000000003</v>
    <v>38.21</v>
    <v>38.5</v>
    <v>38.76</v>
    <v>38.799999999999997</v>
    <v>38.659999999999997</v>
    <v>38.590000000000003</v>
    <v>38.369999999999997</v>
    <v>38.31</v>
    <v>38.21</v>
    <v>37.89</v>
    <v>37.75</v>
    <v>37.04</v>
    <v>37.53</v>
    <v>37.61</v>
    <v>37.92</v>
    <v>37.950000000000003</v>
    <v>38.07</v>
    <v>37.79</v>
    <v>37.07</v>
    <v>37.1</v>
    <v>37.29</v>
    <v>37.450000000000003</v>
    <v>36.93</v>
    <v>36.46</v>
    <v>35.39</v>
    <v>36.340000000000003</v>
    <v>36.75</v>
    <v>36.520000000000003</v>
    <v>36.86</v>
    <v>36.67</v>
    <v>37.01</v>
    <v>37.090000000000003</v>
    <v>36.700000000000003</v>
    <v>36.86</v>
    <v>36.799999999999997</v>
    <v>36.799999999999997</v>
    <v>36.590000000000003</v>
    <v>36.35</v>
    <v>36.11</v>
    <v>35.61</v>
    <v>35.78</v>
    <v>34.99</v>
    <v>34.92</v>
    <v>35.32</v>
    <v>36.18</v>
    <v>36.31</v>
    <v>36.01</v>
    <v>36.39</v>
    <v>-99999901</v>
    <v>37.020000000000003</v>
    <v>37.53</v>
    <v>37.450000000000003</v>
    <v>37.47</v>
    <v>37.78</v>
    <v>37.71</v>
    <v>37.119999999999997</v>
    <v>37.08</v>
    <v>37.159999999999997</v>
    <v>37.18</v>
    <v>37</v>
    <v>36.65</v>
    <v>36.44</v>
    <v>36.369999999999997</v>
    <v>35.56</v>
    <v>35.69</v>
    <v>36.29</v>
    <v>36.42</v>
    <v>36.08</v>
    <v>36.29</v>
    <v>35.79</v>
    <v>35.659999999999997</v>
    <v>35.96</v>
    <v>35.659999999999997</v>
    <v>35.1</v>
    <v>35.590000000000003</v>
    <v>35.090000000000003</v>
    <v>36.03</v>
    <v>36.04</v>
    <v>36.25</v>
    <v>35.909999999999997</v>
    <v>36.18</v>
    <v>36.35</v>
    <v>36.869999999999997</v>
    <v>36.78</v>
    <v>37.17</v>
    <v>37.21</v>
    <v>36.79</v>
    <v>36.75</v>
    <v>37</v>
    <v>36.96</v>
    <v>36.65</v>
    <v>36.5</v>
    <v>36.1</v>
    <v>36.4</v>
    <v>36.08</v>
    <v>36.1</v>
    <v>36.159999999999997</v>
    <v>36.229999999999997</v>
    <v>36.5</v>
    <v>36.43</v>
    <v>36.53</v>
    <v>36.840000000000003</v>
    <v>36.979999999999997</v>
    <v>36.94</v>
    <v>36.909999999999997</v>
    <v>36.75</v>
    <v>36.340000000000003</v>
    <v>36.369999999999997</v>
    <v>36.11</v>
    <v>35.880000000000003</v>
    <v>35.82</v>
    <v>35.96</v>
    <v>34.56</v>
    <v>34.83</v>
    <v>34.61</v>
    <v>35.630000000000003</v>
    <v>35.44</v>
    <v>34.93</v>
    <v>35.049999999999997</v>
    <v>35.69</v>
    <v>35.86</v>
    <v>35.75</v>
    <v>35.61</v>
    <v>35.17</v>
    <v>34.979999999999997</v>
    <v>34.64</v>
    <v>35.14</v>
    <v>34.92</v>
    <v>34.17</v>
    <v>34.81</v>
    <v>34.99</v>
  </a>
  <a r="1" c="255">
    <v>51.87</v>
    <v>51.72</v>
    <v>-99999901</v>
    <v>52.38</v>
    <v>52.28</v>
    <v>52.23</v>
    <v>51.575000000000003</v>
    <v>51.585000000000001</v>
    <v>51.65</v>
    <v>52.06</v>
    <v>52.515000000000001</v>
    <v>52.354999999999997</v>
    <v>52.11</v>
    <v>52.42</v>
    <v>52.54</v>
    <v>51.865000000000002</v>
    <v>51.65</v>
    <v>51.83</v>
    <v>53.155000000000001</v>
    <v>53.585000000000001</v>
    <v>53.575000000000003</v>
    <v>53.405000000000001</v>
    <v>53.914999999999999</v>
    <v>53.295000000000002</v>
    <v>53.23</v>
    <v>52.155000000000001</v>
    <v>52.84</v>
    <v>53.744999999999997</v>
    <v>53.704999999999998</v>
    <v>54.02</v>
    <v>54.314999999999998</v>
    <v>54.84</v>
    <v>55.164999999999999</v>
    <v>54.92</v>
    <v>55.7</v>
    <v>55.865000000000002</v>
    <v>56.314999999999998</v>
    <v>55.945</v>
    <v>54.76</v>
    <v>54.585000000000001</v>
    <v>55.414999999999999</v>
    <v>54.11</v>
    <v>53.005000000000003</v>
    <v>53.45</v>
    <v>53.335000000000001</v>
    <v>52.575000000000003</v>
    <v>53.76</v>
    <v>53.555</v>
    <v>52.814999999999998</v>
    <v>51.484999999999999</v>
    <v>49.645000000000003</v>
    <v>51.164999999999999</v>
    <v>51.64</v>
    <v>51.86</v>
    <v>52.765000000000001</v>
    <v>51.99</v>
    <v>52.445</v>
    <v>53.335000000000001</v>
    <v>52.664999999999999</v>
    <v>52.61</v>
    <v>51.9</v>
    <v>52.78</v>
    <v>52.65</v>
    <v>52.305</v>
    <v>51.52</v>
    <v>52.13</v>
    <v>52.3</v>
    <v>52.075000000000003</v>
    <v>52.895000000000003</v>
    <v>53.86</v>
    <v>55.015000000000001</v>
    <v>55.03</v>
    <v>55.73</v>
    <v>55.914999999999999</v>
    <v>56.03</v>
    <v>56.39</v>
    <v>56.424999999999997</v>
    <v>56.87</v>
    <v>56.884999999999998</v>
    <v>56.65</v>
    <v>55.795000000000002</v>
    <v>56.314999999999998</v>
    <v>56.685000000000002</v>
    <v>56.765000000000001</v>
    <v>57.21</v>
    <v>56.994999999999997</v>
    <v>56.685000000000002</v>
    <v>56.34</v>
    <v>55.905000000000001</v>
    <v>-99999901</v>
    <v>54.055</v>
    <v>54.83</v>
    <v>54.255000000000003</v>
    <v>55.515000000000001</v>
    <v>54.41</v>
    <v>53.47</v>
    <v>52.435000000000002</v>
    <v>52.61</v>
    <v>53.625</v>
    <v>53.765000000000001</v>
    <v>54.395000000000003</v>
    <v>54.325000000000003</v>
    <v>55.12</v>
    <v>55.15</v>
    <v>55.215000000000003</v>
    <v>55.244999999999997</v>
    <v>55.375</v>
    <v>-99999901</v>
    <v>55.064999999999998</v>
    <v>55.38</v>
    <v>54.895000000000003</v>
    <v>55.655000000000001</v>
    <v>55.61</v>
    <v>55.74</v>
    <v>55.95</v>
    <v>56.09</v>
    <v>56.505000000000003</v>
    <v>56.914999999999999</v>
    <v>57.05</v>
    <v>57.06</v>
    <v>57.384999999999998</v>
    <v>56.87</v>
    <v>57.3</v>
    <v>57.69</v>
    <v>57.82</v>
    <v>58.36</v>
    <v>58.265000000000001</v>
    <v>58.76</v>
    <v>59.03</v>
    <v>58.96</v>
    <v>58.634999999999998</v>
    <v>59.35</v>
    <v>59.564999999999998</v>
    <v>59.875</v>
    <v>60.024999999999999</v>
    <v>59.395000000000003</v>
    <v>60.13</v>
    <v>60.2</v>
    <v>60.86</v>
    <v>60.795000000000002</v>
    <v>60.36</v>
    <v>59.88</v>
    <v>58.875</v>
    <v>59.475000000000001</v>
    <v>60.174999999999997</v>
    <v>60.765000000000001</v>
    <v>61.39</v>
    <v>61.36</v>
    <v>60.48</v>
    <v>60.93</v>
    <v>61.35</v>
    <v>60.9</v>
    <v>61.55</v>
    <v>60.87</v>
    <v>61.365000000000002</v>
    <v>61.935000000000002</v>
    <v>61.74</v>
    <v>61.685000000000002</v>
    <v>61.234999999999999</v>
    <v>60.984999999999999</v>
    <v>61.39</v>
    <v>61.655000000000001</v>
    <v>61.23</v>
    <v>61.38</v>
    <v>61.24</v>
    <v>60.98</v>
    <v>61.58</v>
    <v>62.505000000000003</v>
    <v>62.814999999999998</v>
    <v>62.8</v>
    <v>62.615000000000002</v>
    <v>62.875</v>
    <v>-99999901</v>
    <v>63.47</v>
    <v>63.805</v>
    <v>63.655000000000001</v>
    <v>63.954999999999998</v>
    <v>64.245000000000005</v>
    <v>63.85</v>
    <v>63.46</v>
    <v>63.604999999999997</v>
    <v>63.22</v>
    <v>62.704999999999998</v>
    <v>63.145000000000003</v>
    <v>62.884999999999998</v>
    <v>62.945</v>
    <v>62.58</v>
    <v>61.48</v>
    <v>61.564999999999998</v>
    <v>62.134999999999998</v>
    <v>62.97</v>
    <v>62.61</v>
    <v>62.244999999999997</v>
    <v>60.49</v>
    <v>60.244999999999997</v>
    <v>60.335000000000001</v>
    <v>59.685000000000002</v>
    <v>58.74</v>
    <v>59.78</v>
    <v>59.27</v>
    <v>60.93</v>
    <v>60.604999999999997</v>
    <v>60.715000000000003</v>
    <v>59.935000000000002</v>
    <v>60.13</v>
    <v>61.52</v>
    <v>62.115000000000002</v>
    <v>62.47</v>
    <v>63.354999999999997</v>
    <v>63.234999999999999</v>
    <v>63.13</v>
    <v>63.26</v>
    <v>63.555</v>
    <v>64.06</v>
    <v>63.6</v>
    <v>64.105000000000004</v>
    <v>64</v>
    <v>64.11</v>
    <v>64.784999999999997</v>
    <v>64.67</v>
    <v>65.905000000000001</v>
    <v>66.400000000000006</v>
    <v>66.67</v>
    <v>66.525000000000006</v>
    <v>65.86</v>
    <v>65.644999999999996</v>
    <v>66.38</v>
    <v>66.41</v>
    <v>66.88</v>
    <v>67.040000000000006</v>
    <v>66.954999999999998</v>
    <v>67.915000000000006</v>
    <v>67.66</v>
    <v>65.974999999999994</v>
    <v>66.355000000000004</v>
    <v>66.935000000000002</v>
    <v>65.275000000000006</v>
    <v>66.22</v>
    <v>65.935000000000002</v>
    <v>67.06</v>
    <v>65.224999999999994</v>
    <v>64.245000000000005</v>
    <v>64.295000000000002</v>
    <v>67.06</v>
    <v>67.334999999999994</v>
    <v>67.394999999999996</v>
    <v>67.28</v>
    <v>67.22</v>
    <v>65.435000000000002</v>
    <v>65.45</v>
    <v>66.45</v>
    <v>65.7</v>
    <v>64.180000000000007</v>
    <v>65.155000000000001</v>
    <v>66.734999999999999</v>
  </a>
  <a r="1" c="257">
    <v>6.8040000000000003</v>
    <v>6.78</v>
    <v>-99999901</v>
    <v>6.9109999999999996</v>
    <v>7.0110000000000001</v>
    <v>7.0084999999999997</v>
    <v>7.0510000000000002</v>
    <v>7.1219999999999999</v>
    <v>7.1619999999999999</v>
    <v>7.1420000000000003</v>
    <v>7.3390000000000004</v>
    <v>7.274</v>
    <v>7.3334999999999999</v>
    <v>7.3310000000000004</v>
    <v>7.423</v>
    <v>7.3550000000000004</v>
    <v>7.37</v>
    <v>7.4489999999999998</v>
    <v>7.5640000000000001</v>
    <v>7.5880000000000001</v>
    <v>7.4989999999999997</v>
    <v>7.54</v>
    <v>7.5060000000000002</v>
    <v>7.3460000000000001</v>
    <v>7.3230000000000004</v>
    <v>7.2050000000000001</v>
    <v>7.31</v>
    <v>7.452</v>
    <v>7.4909999999999997</v>
    <v>7.4649999999999999</v>
    <v>7.5460000000000003</v>
    <v>7.5590000000000002</v>
    <v>7.6280000000000001</v>
    <v>7.6890000000000001</v>
    <v>7.79</v>
    <v>7.7869999999999999</v>
    <v>7.8579999999999997</v>
    <v>7.79</v>
    <v>7.758</v>
    <v>7.6349999999999998</v>
    <v>7.7670000000000003</v>
    <v>7.556</v>
    <v>7.5010000000000003</v>
    <v>7.4740000000000002</v>
    <v>7.4749999999999996</v>
    <v>7.2610000000000001</v>
    <v>7.4489999999999998</v>
    <v>7.343</v>
    <v>7.3979999999999997</v>
    <v>7.3570000000000002</v>
    <v>7.1524999999999999</v>
    <v>7.1070000000000002</v>
    <v>7.1989999999999998</v>
    <v>7.1870000000000003</v>
    <v>7.4059999999999997</v>
    <v>7.2755000000000001</v>
    <v>7.2830000000000004</v>
    <v>7.3464999999999998</v>
    <v>7.2539999999999996</v>
    <v>7.29</v>
    <v>7.2969999999999997</v>
    <v>7.2969999999999997</v>
    <v>7.2110000000000003</v>
    <v>7.09</v>
    <v>7.0460000000000003</v>
    <v>7.1020000000000003</v>
    <v>7.1289999999999996</v>
    <v>7.18</v>
    <v>7.2119999999999997</v>
    <v>7.2960000000000003</v>
    <v>7.3490000000000002</v>
    <v>7.2634999999999996</v>
    <v>7.3419999999999996</v>
    <v>7.2510000000000003</v>
    <v>7.2080000000000002</v>
    <v>7.2519999999999998</v>
    <v>7.3090000000000002</v>
    <v>7.3230000000000004</v>
    <v>7.3659999999999997</v>
    <v>7.3419999999999996</v>
    <v>7.2945000000000002</v>
    <v>7.319</v>
    <v>7.3460000000000001</v>
    <v>7.4095000000000004</v>
    <v>7.4175000000000004</v>
    <v>7.4470000000000001</v>
    <v>7.4829999999999997</v>
    <v>7.4530000000000003</v>
    <v>7.3620000000000001</v>
    <v>-99999901</v>
    <v>7.2320000000000002</v>
    <v>7.31</v>
    <v>7.343</v>
    <v>7.4539999999999997</v>
    <v>7.3310000000000004</v>
    <v>7.2279999999999998</v>
    <v>7.09</v>
    <v>7.0640000000000001</v>
    <v>7.1790000000000003</v>
    <v>7.1639999999999997</v>
    <v>7.2960000000000003</v>
    <v>7.2350000000000003</v>
    <v>7.3120000000000003</v>
    <v>7.242</v>
    <v>7.2925000000000004</v>
    <v>7.3579999999999997</v>
    <v>7.4119999999999999</v>
    <v>7.4340000000000002</v>
    <v>7.4889999999999999</v>
    <v>-99999901</v>
    <v>7.6180000000000003</v>
    <v>7.6349999999999998</v>
    <v>7.57</v>
    <v>7.6050000000000004</v>
    <v>7.5780000000000003</v>
    <v>7.556</v>
    <v>7.532</v>
    <v>7.5880000000000001</v>
    <v>7.5570000000000004</v>
    <v>7.5895000000000001</v>
    <v>7.5359999999999996</v>
    <v>7.5294999999999996</v>
    <v>7.492</v>
    <v>7.4269999999999996</v>
    <v>7.4130000000000003</v>
    <v>7.3860000000000001</v>
    <v>7.4740000000000002</v>
    <v>7.5129999999999999</v>
    <v>7.58</v>
    <v>7.5819999999999999</v>
    <v>7.5490000000000004</v>
    <v>7.5259999999999998</v>
    <v>7.4720000000000004</v>
    <v>7.4720000000000004</v>
    <v>7.4580000000000002</v>
    <v>7.3959999999999999</v>
    <v>7.3739999999999997</v>
    <v>7.2220000000000004</v>
    <v>7.3239999999999998</v>
    <v>7.33</v>
    <v>7.4109999999999996</v>
    <v>7.4</v>
    <v>7.4269999999999996</v>
    <v>7.3849999999999998</v>
    <v>7.2290000000000001</v>
    <v>7.2350000000000003</v>
    <v>7.282</v>
    <v>7.319</v>
    <v>7.2210000000000001</v>
    <v>7.1020000000000003</v>
    <v>6.9009999999999998</v>
    <v>7.0890000000000004</v>
    <v>7.1879999999999997</v>
    <v>7.1239999999999997</v>
    <v>7.1974999999999998</v>
    <v>7.1609999999999996</v>
    <v>7.242</v>
    <v>7.2560000000000002</v>
    <v>7.1639999999999997</v>
    <v>7.2054999999999998</v>
    <v>7.19</v>
    <v>7.1820000000000004</v>
    <v>7.14</v>
    <v>7.1055000000000001</v>
    <v>7.0529999999999999</v>
    <v>6.976</v>
    <v>6.9969999999999999</v>
    <v>6.8250000000000002</v>
    <v>6.8259999999999996</v>
    <v>6.907</v>
    <v>7.0759999999999996</v>
    <v>7.0970000000000004</v>
    <v>7.0439999999999996</v>
    <v>7.1029999999999998</v>
    <v>-99999901</v>
    <v>7.2350000000000003</v>
    <v>7.3360000000000003</v>
    <v>7.3259999999999996</v>
    <v>7.3090000000000002</v>
    <v>7.3795000000000002</v>
    <v>7.3559999999999999</v>
    <v>7.2409999999999997</v>
    <v>7.2389999999999999</v>
    <v>7.27</v>
    <v>7.2450000000000001</v>
    <v>7.2089999999999996</v>
    <v>7.1459999999999999</v>
    <v>7.1139999999999999</v>
    <v>7.1050000000000004</v>
    <v>6.9329999999999998</v>
    <v>6.95</v>
    <v>7.07</v>
    <v>7.0895000000000001</v>
    <v>7.0439999999999996</v>
    <v>7.0709999999999997</v>
    <v>6.9630000000000001</v>
    <v>6.9480000000000004</v>
    <v>7.01</v>
    <v>6.9459999999999997</v>
    <v>6.8259999999999996</v>
    <v>6.9180000000000001</v>
    <v>6.8129999999999997</v>
    <v>7.032</v>
    <v>7.008</v>
    <v>7.0549999999999997</v>
    <v>7</v>
    <v>7.056</v>
    <v>7.0839999999999996</v>
    <v>7.1784999999999997</v>
    <v>7.1680000000000001</v>
    <v>7.2430000000000003</v>
    <v>7.2569999999999997</v>
    <v>7.19</v>
    <v>7.165</v>
    <v>7.22</v>
    <v>7.21</v>
    <v>7.133</v>
    <v>7.1210000000000004</v>
    <v>7.0350000000000001</v>
    <v>7.085</v>
    <v>7.0449999999999999</v>
    <v>7.0419999999999998</v>
    <v>7.0540000000000003</v>
    <v>7.0739999999999998</v>
    <v>7.1159999999999997</v>
    <v>7.1120000000000001</v>
    <v>7.1349999999999998</v>
    <v>7.202</v>
    <v>7.2190000000000003</v>
    <v>7.2039999999999997</v>
    <v>7.2069999999999999</v>
    <v>7.1630000000000003</v>
    <v>7.0960000000000001</v>
    <v>7.093</v>
    <v>7.0549999999999997</v>
    <v>6.97</v>
    <v>7.0170000000000003</v>
    <v>7.0209999999999999</v>
    <v>6.7249999999999996</v>
    <v>6.7770000000000001</v>
    <v>6.7450000000000001</v>
    <v>6.9284999999999997</v>
    <v>6.8840000000000003</v>
    <v>6.7910000000000004</v>
    <v>6.8019999999999996</v>
    <v>6.9390000000000001</v>
    <v>6.9560000000000004</v>
    <v>6.9489999999999998</v>
    <v>6.9480000000000004</v>
    <v>6.8155000000000001</v>
    <v>6.7869999999999999</v>
    <v>6.7089999999999996</v>
    <v>6.819</v>
    <v>6.7480000000000002</v>
    <v>6.6050000000000004</v>
    <v>6.7190000000000003</v>
    <v>6.8019999999999996</v>
  </a>
  <a r="1" c="255">
    <v>283.63499999999999</v>
    <v>284.58</v>
    <v>-99999901</v>
    <v>277.19</v>
    <v>279.875</v>
    <v>279.14999999999998</v>
    <v>275.16000000000003</v>
    <v>279.04000000000002</v>
    <v>290.69</v>
    <v>295.57499999999999</v>
    <v>296.45</v>
    <v>295.14999999999998</v>
    <v>299.83999999999997</v>
    <v>299.60500000000002</v>
    <v>304.04000000000002</v>
    <v>299.45999999999998</v>
    <v>301.60000000000002</v>
    <v>302.83999999999997</v>
    <v>304.95999999999998</v>
    <v>303.48</v>
    <v>301.08499999999998</v>
    <v>302.66000000000003</v>
    <v>304.53500000000003</v>
    <v>300.91000000000003</v>
    <v>295.72500000000002</v>
    <v>296.27</v>
    <v>295.72000000000003</v>
    <v>303.14</v>
    <v>301.95499999999998</v>
    <v>310.57</v>
    <v>315.14999999999998</v>
    <v>321</v>
    <v>323.15499999999997</v>
    <v>324.39</v>
    <v>324.54000000000002</v>
    <v>322.95</v>
    <v>326.33</v>
    <v>322.60000000000002</v>
    <v>315.58999999999997</v>
    <v>313.89</v>
    <v>321.37</v>
    <v>320.005</v>
    <v>311.77</v>
    <v>321.87</v>
    <v>319.15499999999997</v>
    <v>312.91000000000003</v>
    <v>319.73500000000001</v>
    <v>318.04000000000002</v>
    <v>318.69</v>
    <v>308.86</v>
    <v>295.85000000000002</v>
    <v>315.33499999999998</v>
    <v>318.74</v>
    <v>323.91000000000003</v>
    <v>329.43</v>
    <v>331.565</v>
    <v>332.08</v>
    <v>328.45499999999998</v>
    <v>325.82</v>
    <v>330.78500000000003</v>
    <v>324.58999999999997</v>
    <v>319.83999999999997</v>
    <v>314.39</v>
    <v>311.43</v>
    <v>305.60000000000002</v>
    <v>313.23</v>
    <v>307.42</v>
    <v>309.68</v>
    <v>312.70999999999998</v>
    <v>317.44</v>
    <v>321.33999999999997</v>
    <v>315.875</v>
    <v>314.61</v>
    <v>316.48500000000001</v>
    <v>315.76</v>
    <v>313.315</v>
    <v>320.81</v>
    <v>317.20999999999998</v>
    <v>319.16000000000003</v>
    <v>314.505</v>
    <v>307.74</v>
    <v>312.83</v>
    <v>319.05500000000001</v>
    <v>320.49</v>
    <v>325.14999999999998</v>
    <v>326.27</v>
    <v>325.33999999999997</v>
    <v>325.02999999999997</v>
    <v>321.89</v>
    <v>-99999901</v>
    <v>316.32</v>
    <v>318.85000000000002</v>
    <v>313.38</v>
    <v>320.54000000000002</v>
    <v>319.10000000000002</v>
    <v>311.3</v>
    <v>308.41000000000003</v>
    <v>304.95</v>
    <v>311.39</v>
    <v>316.22000000000003</v>
    <v>311.92</v>
    <v>314.20999999999998</v>
    <v>315.34500000000003</v>
    <v>313.92500000000001</v>
    <v>316.23</v>
    <v>320.68</v>
    <v>321.04000000000002</v>
    <v>-99999901</v>
    <v>323.58</v>
    <v>324.315</v>
    <v>321.37</v>
    <v>323.315</v>
    <v>326.60500000000002</v>
    <v>328.23</v>
    <v>331.34</v>
    <v>327.33499999999998</v>
    <v>328.49</v>
    <v>330.08</v>
    <v>326.95499999999998</v>
    <v>328.27</v>
    <v>324.87</v>
    <v>318.12</v>
    <v>322.39499999999998</v>
    <v>323.26499999999999</v>
    <v>325.81</v>
    <v>328.55</v>
    <v>331.89</v>
    <v>328.1</v>
    <v>329.47500000000002</v>
    <v>327.06</v>
    <v>329.45</v>
    <v>326.80500000000001</v>
    <v>327.33499999999998</v>
    <v>320.95</v>
    <v>319.05</v>
    <v>315.995</v>
    <v>321.02</v>
    <v>321.65499999999997</v>
    <v>318.77499999999998</v>
    <v>313.83999999999997</v>
    <v>310.66000000000003</v>
    <v>310.20999999999998</v>
    <v>304.07</v>
    <v>309.76499999999999</v>
    <v>314.69</v>
    <v>311.44</v>
    <v>311.95</v>
    <v>313.42</v>
    <v>308.13</v>
    <v>312.52999999999997</v>
    <v>318.76</v>
    <v>315.63</v>
    <v>316.67</v>
    <v>312.67500000000001</v>
    <v>313.64499999999998</v>
    <v>316.74</v>
    <v>318.25</v>
    <v>316.995</v>
    <v>317.495</v>
    <v>314.98500000000001</v>
    <v>317.03500000000003</v>
    <v>316.43</v>
    <v>313.01</v>
    <v>306.68</v>
    <v>309.64</v>
    <v>301.38</v>
    <v>305.07499999999999</v>
    <v>311.43</v>
    <v>314.52499999999998</v>
    <v>317.71499999999997</v>
    <v>315.51499999999999</v>
    <v>320.815</v>
    <v>-99999901</v>
    <v>321.61</v>
    <v>322.70499999999998</v>
    <v>326.79500000000002</v>
    <v>324.02999999999997</v>
    <v>324.89</v>
    <v>323.84500000000003</v>
    <v>318.87</v>
    <v>321.10000000000002</v>
    <v>317.69</v>
    <v>316.97000000000003</v>
    <v>315.85500000000002</v>
    <v>315.42500000000001</v>
    <v>314.83</v>
    <v>315.7</v>
    <v>309.25</v>
    <v>310.11</v>
    <v>314.83499999999998</v>
    <v>319.14</v>
    <v>319.87</v>
    <v>324.42</v>
    <v>318.05</v>
    <v>316.63</v>
    <v>316.78500000000003</v>
    <v>315.73</v>
    <v>313.67500000000001</v>
    <v>317.19</v>
    <v>310.21499999999997</v>
    <v>320.5</v>
    <v>318.54000000000002</v>
    <v>318.91000000000003</v>
    <v>316.27</v>
    <v>316.86500000000001</v>
    <v>321.71499999999997</v>
    <v>325.16000000000003</v>
    <v>320.67</v>
    <v>322.78500000000003</v>
    <v>324.86</v>
    <v>324.32</v>
    <v>324.39499999999998</v>
    <v>328.12</v>
    <v>329.09500000000003</v>
    <v>322.39999999999998</v>
    <v>323.92</v>
    <v>326.48</v>
    <v>333.58</v>
    <v>334.11</v>
    <v>338.67500000000001</v>
    <v>340.87</v>
    <v>346.48</v>
    <v>348.685</v>
    <v>344.47</v>
    <v>343.9</v>
    <v>341.48</v>
    <v>342</v>
    <v>341.26499999999999</v>
    <v>340.15499999999997</v>
    <v>337.505</v>
    <v>335.66500000000002</v>
    <v>333.84</v>
    <v>335.185</v>
    <v>328.35</v>
    <v>329.9</v>
    <v>331.47</v>
    <v>314.45999999999998</v>
    <v>316.82</v>
    <v>312.09500000000003</v>
    <v>319.31</v>
    <v>311.05</v>
    <v>307.55500000000001</v>
    <v>311.79000000000002</v>
    <v>321.31</v>
    <v>322.52999999999997</v>
    <v>318.64499999999998</v>
    <v>313.06</v>
    <v>308.52999999999997</v>
    <v>307.74</v>
    <v>303.14</v>
    <v>311.3</v>
    <v>309</v>
    <v>299.185</v>
    <v>310.10500000000002</v>
    <v>314.14999999999998</v>
  </a>
  <a r="1" c="257">
    <v>688.5</v>
    <v>687.62</v>
    <v>693.77909999999997</v>
    <v>696.05</v>
    <v>695.86</v>
    <v>694.31</v>
    <v>688.74</v>
    <v>690.43</v>
    <v>701.76</v>
    <v>707.33</v>
    <v>709.35</v>
    <v>709.31</v>
    <v>707.27</v>
    <v>709.01</v>
    <v>710.22</v>
    <v>702.94</v>
    <v>702.245</v>
    <v>703.98</v>
    <v>714.84</v>
    <v>716.78</v>
    <v>714.68</v>
    <v>712.04</v>
    <v>717.71</v>
    <v>704.74</v>
    <v>709.77</v>
    <v>695</v>
    <v>699.69</v>
    <v>714.11</v>
    <v>713</v>
    <v>718.19</v>
    <v>723.76</v>
    <v>725.85</v>
    <v>727.72500000000002</v>
    <v>727.71</v>
    <v>729.42</v>
    <v>731.17</v>
    <v>736.67</v>
    <v>733.12</v>
    <v>728.29</v>
    <v>726.77</v>
    <v>732.38</v>
    <v>723.89</v>
    <v>719.3</v>
    <v>727.91</v>
    <v>724.53</v>
    <v>715.94</v>
    <v>726.41</v>
    <v>722.84</v>
    <v>720.9</v>
    <v>713.43</v>
    <v>697.88</v>
    <v>721.55</v>
    <v>725.49</v>
    <v>727.51</v>
    <v>737.8</v>
    <v>732.52</v>
    <v>735.72</v>
    <v>740.07</v>
    <v>736.745</v>
    <v>739.46</v>
    <v>732.2</v>
    <v>735.98</v>
    <v>735.01</v>
    <v>734.65</v>
    <v>726.44</v>
    <v>735.5</v>
    <v>738.48</v>
    <v>739.12</v>
    <v>743.08</v>
    <v>747.93</v>
    <v>762.23</v>
    <v>761.12</v>
    <v>764.03</v>
    <v>766.28</v>
    <v>769.74</v>
    <v>772.11</v>
    <v>774.04</v>
    <v>777.07</v>
    <v>780.4</v>
    <v>777.82</v>
    <v>769.83</v>
    <v>776.42</v>
    <v>780.27</v>
    <v>779.8</v>
    <v>783.03</v>
    <v>781.9</v>
    <v>783.05</v>
    <v>783.4</v>
    <v>781.75</v>
    <v>-99999901</v>
    <v>773.68499999999995</v>
    <v>781.54</v>
    <v>780.77</v>
    <v>791.88</v>
    <v>790.9</v>
    <v>775.65</v>
    <v>765.86</v>
    <v>768.35</v>
    <v>778.87</v>
    <v>776.57</v>
    <v>777.92</v>
    <v>763.94</v>
    <v>778.14</v>
    <v>780.63</v>
    <v>786.32</v>
    <v>783.83</v>
    <v>784.87</v>
    <v>786.54</v>
    <v>788.46</v>
    <v>-99999901</v>
    <v>787.23</v>
    <v>789.47</v>
    <v>785.81</v>
    <v>790.36</v>
    <v>789.79</v>
    <v>789.37</v>
    <v>792.17</v>
    <v>793.27</v>
    <v>793.76</v>
    <v>793.6</v>
    <v>794.42</v>
    <v>795.24</v>
    <v>791.84</v>
    <v>783.14</v>
    <v>789.33</v>
    <v>794.13</v>
    <v>795.37</v>
    <v>798.95</v>
    <v>801.6</v>
    <v>801.39</v>
    <v>804.88</v>
    <v>804.38</v>
    <v>807.02</v>
    <v>812.26</v>
    <v>815.89</v>
    <v>811.11</v>
    <v>814.97</v>
    <v>807.8</v>
    <v>817.53</v>
    <v>820.11</v>
    <v>823.1</v>
    <v>819.66</v>
    <v>818.41</v>
    <v>815.36</v>
    <v>798.92</v>
    <v>808.43</v>
    <v>815.05</v>
    <v>816.84</v>
    <v>825.77</v>
    <v>827.96</v>
    <v>821.87</v>
    <v>825.48</v>
    <v>829.73</v>
    <v>823.81</v>
    <v>827.57</v>
    <v>824.19</v>
    <v>826.18</v>
    <v>829.38</v>
    <v>831.53</v>
    <v>830.95</v>
    <v>832.26</v>
    <v>833.08</v>
    <v>834.57</v>
    <v>837.86</v>
    <v>835.16</v>
    <v>835.31</v>
    <v>833.8</v>
    <v>825.6</v>
    <v>832.43</v>
    <v>841.71</v>
    <v>842.18</v>
    <v>844.02</v>
    <v>841.27</v>
    <v>844.73</v>
    <v>850.51179999999999</v>
    <v>850.66</v>
    <v>850.96</v>
    <v>853.06</v>
    <v>851.78</v>
    <v>854.09500000000003</v>
    <v>848.8</v>
    <v>845.52</v>
    <v>847.65499999999997</v>
    <v>842.36</v>
    <v>838.94</v>
    <v>837.71</v>
    <v>836.92</v>
    <v>836.43</v>
    <v>834.34</v>
    <v>818.88</v>
    <v>822.12</v>
    <v>827.33</v>
    <v>836.36</v>
    <v>834.94</v>
    <v>835.97</v>
    <v>820.31</v>
    <v>821.67</v>
    <v>817.41</v>
    <v>812.92</v>
    <v>805.56</v>
    <v>820.11</v>
    <v>809.71</v>
    <v>831.95</v>
    <v>827.29</v>
    <v>829.08</v>
    <v>819.36</v>
    <v>816.02</v>
    <v>832.26</v>
    <v>839.96</v>
    <v>842.38</v>
    <v>848.72</v>
    <v>852.94</v>
    <v>851.77</v>
    <v>852.84</v>
    <v>857.57</v>
    <v>862.85</v>
    <v>860.04</v>
    <v>863.31</v>
    <v>864.72</v>
    <v>867.07</v>
    <v>870.98</v>
    <v>870.32</v>
    <v>878.93</v>
    <v>885.99</v>
    <v>884.9</v>
    <v>880.84</v>
    <v>880.68</v>
    <v>876.05499999999995</v>
    <v>881.11</v>
    <v>882.54</v>
    <v>886.37</v>
    <v>883.51</v>
    <v>884.27</v>
    <v>886.58</v>
    <v>891.2</v>
    <v>879.61</v>
    <v>883.14</v>
    <v>886.62</v>
    <v>865.31</v>
    <v>874.15</v>
    <v>863.47</v>
    <v>875.69</v>
    <v>857.74</v>
    <v>855.34</v>
    <v>863.75</v>
    <v>883.63</v>
    <v>881.88</v>
    <v>883.75</v>
    <v>882.64</v>
    <v>880.98</v>
    <v>870.71</v>
    <v>869.96</v>
    <v>887.1</v>
    <v>875.71</v>
    <v>854.64</v>
    <v>867.92</v>
    <v>883.14</v>
  </a>
  <a r="1" c="257">
    <v>7.2285000000000004</v>
    <v>7.2190000000000003</v>
    <v>7.2755000000000001</v>
    <v>7.2919999999999998</v>
    <v>7.2869999999999999</v>
    <v>7.2735000000000003</v>
    <v>7.2130000000000001</v>
    <v>7.2290000000000001</v>
    <v>7.3410000000000002</v>
    <v>7.4059999999999997</v>
    <v>7.4359999999999999</v>
    <v>7.43</v>
    <v>7.4219999999999997</v>
    <v>7.4459999999999997</v>
    <v>7.452</v>
    <v>7.3630000000000004</v>
    <v>7.3635000000000002</v>
    <v>7.38</v>
    <v>7.5030000000000001</v>
    <v>7.5220000000000002</v>
    <v>7.5110000000000001</v>
    <v>7.4809999999999999</v>
    <v>7.5330000000000004</v>
    <v>7.3879999999999999</v>
    <v>7.4279999999999999</v>
    <v>7.2839999999999998</v>
    <v>7.3410000000000002</v>
    <v>7.4880000000000004</v>
    <v>7.4889999999999999</v>
    <v>7.5250000000000004</v>
    <v>7.6070000000000002</v>
    <v>7.6369999999999996</v>
    <v>7.6520000000000001</v>
    <v>7.6589999999999998</v>
    <v>7.6784999999999997</v>
    <v>7.7039999999999997</v>
    <v>7.7709999999999999</v>
    <v>7.72</v>
    <v>7.65</v>
    <v>7.6340000000000003</v>
    <v>7.7060000000000004</v>
    <v>7.601</v>
    <v>7.5339999999999998</v>
    <v>7.6165000000000003</v>
    <v>7.5910000000000002</v>
    <v>7.4909999999999997</v>
    <v>7.6120000000000001</v>
    <v>7.5730000000000004</v>
    <v>7.5449999999999999</v>
    <v>7.4420000000000002</v>
    <v>7.2469999999999999</v>
    <v>7.5039999999999996</v>
    <v>7.5469999999999997</v>
    <v>7.5869999999999997</v>
    <v>7.6920000000000002</v>
    <v>7.6260000000000003</v>
    <v>7.6619999999999999</v>
    <v>7.7220000000000004</v>
    <v>7.6639999999999997</v>
    <v>7.6890000000000001</v>
    <v>7.6189999999999998</v>
    <v>7.6680000000000001</v>
    <v>7.6589999999999998</v>
    <v>7.6349999999999998</v>
    <v>7.5469999999999997</v>
    <v>7.6349999999999998</v>
    <v>7.6520000000000001</v>
    <v>7.6630000000000003</v>
    <v>7.7240000000000002</v>
    <v>7.7809999999999997</v>
    <v>7.93</v>
    <v>7.915</v>
    <v>7.95</v>
    <v>7.9710000000000001</v>
    <v>8.0109999999999992</v>
    <v>8.0399999999999991</v>
    <v>8.0630000000000006</v>
    <v>8.0909999999999993</v>
    <v>8.1289999999999996</v>
    <v>8.0939999999999994</v>
    <v>8.0109999999999992</v>
    <v>8.0809999999999995</v>
    <v>8.125</v>
    <v>8.1199999999999992</v>
    <v>8.1620000000000008</v>
    <v>8.1509999999999998</v>
    <v>8.1609999999999996</v>
    <v>8.1609999999999996</v>
    <v>8.1329999999999991</v>
    <v>-99999901</v>
    <v>8.0220000000000002</v>
    <v>8.1129999999999995</v>
    <v>8.0869999999999997</v>
    <v>8.2070000000000007</v>
    <v>8.1809999999999992</v>
    <v>8.0259999999999998</v>
    <v>7.9160000000000004</v>
    <v>7.94</v>
    <v>8.0579999999999998</v>
    <v>8.0310000000000006</v>
    <v>8.06</v>
    <v>7.9009999999999998</v>
    <v>8.07</v>
    <v>8.0860000000000003</v>
    <v>8.16</v>
    <v>8.1319999999999997</v>
    <v>8.14</v>
    <v>8.16</v>
    <v>8.1820000000000004</v>
    <v>-99999901</v>
    <v>8.1579999999999995</v>
    <v>8.1829999999999998</v>
    <v>8.141</v>
    <v>8.1890000000000001</v>
    <v>8.202</v>
    <v>8.1920000000000002</v>
    <v>8.218</v>
    <v>8.2379999999999995</v>
    <v>8.2439999999999998</v>
    <v>8.2539999999999996</v>
    <v>8.2569999999999997</v>
    <v>8.2629999999999999</v>
    <v>8.2490000000000006</v>
    <v>8.16</v>
    <v>8.2240000000000002</v>
    <v>8.2780000000000005</v>
    <v>8.2929999999999993</v>
    <v>8.3460000000000001</v>
    <v>8.3680000000000003</v>
    <v>8.3780000000000001</v>
    <v>8.4109999999999996</v>
    <v>8.4</v>
    <v>8.4239999999999995</v>
    <v>8.4819999999999993</v>
    <v>8.5180000000000007</v>
    <v>8.4779999999999998</v>
    <v>8.5109999999999992</v>
    <v>8.4260000000000002</v>
    <v>8.5289999999999999</v>
    <v>8.5540000000000003</v>
    <v>8.593</v>
    <v>8.5429999999999993</v>
    <v>8.5229999999999997</v>
    <v>8.5</v>
    <v>8.3369999999999997</v>
    <v>8.4390000000000001</v>
    <v>8.5150000000000006</v>
    <v>8.5399999999999991</v>
    <v>8.6359999999999992</v>
    <v>8.6609999999999996</v>
    <v>8.5760000000000005</v>
    <v>8.6219999999999999</v>
    <v>8.6720000000000006</v>
    <v>8.6010000000000009</v>
    <v>8.6489999999999991</v>
    <v>8.6050000000000004</v>
    <v>8.6370000000000005</v>
    <v>8.6790000000000003</v>
    <v>8.69</v>
    <v>8.6869999999999994</v>
    <v>8.6859999999999999</v>
    <v>8.6820000000000004</v>
    <v>8.7100000000000009</v>
    <v>8.7375000000000007</v>
    <v>8.702</v>
    <v>8.6950000000000003</v>
    <v>8.6940000000000008</v>
    <v>8.6059999999999999</v>
    <v>8.6820000000000004</v>
    <v>8.7789999999999999</v>
    <v>8.7889999999999997</v>
    <v>8.8130000000000006</v>
    <v>8.7850000000000001</v>
    <v>8.8209999999999997</v>
    <v>-99999901</v>
    <v>8.8800000000000008</v>
    <v>8.89</v>
    <v>8.9</v>
    <v>8.8919999999999995</v>
    <v>8.9250000000000007</v>
    <v>8.8710000000000004</v>
    <v>8.8309999999999995</v>
    <v>8.8565000000000005</v>
    <v>8.8019999999999996</v>
    <v>8.7509999999999994</v>
    <v>8.7469999999999999</v>
    <v>8.73</v>
    <v>8.7390000000000008</v>
    <v>8.7170000000000005</v>
    <v>8.5500000000000007</v>
    <v>8.59</v>
    <v>8.6470000000000002</v>
    <v>8.7430000000000003</v>
    <v>8.7230000000000008</v>
    <v>8.7319999999999993</v>
    <v>8.5500000000000007</v>
    <v>8.5640000000000001</v>
    <v>8.5250000000000004</v>
    <v>8.484</v>
    <v>8.3889999999999993</v>
    <v>8.5399999999999991</v>
    <v>8.4380000000000006</v>
    <v>8.6769999999999996</v>
    <v>8.6210000000000004</v>
    <v>8.6460000000000008</v>
    <v>8.5380000000000003</v>
    <v>8.5190000000000001</v>
    <v>8.6929999999999996</v>
    <v>8.77</v>
    <v>8.8030000000000008</v>
    <v>8.8740000000000006</v>
    <v>8.9109999999999996</v>
    <v>8.9030000000000005</v>
    <v>8.9</v>
    <v>8.9570000000000007</v>
    <v>9.0180000000000007</v>
    <v>8.9809999999999999</v>
    <v>9.0220000000000002</v>
    <v>9.0299999999999994</v>
    <v>9.0579999999999998</v>
    <v>9.0990000000000002</v>
    <v>9.0920000000000005</v>
    <v>9.1790000000000003</v>
    <v>9.2520000000000007</v>
    <v>9.2430000000000003</v>
    <v>9.2119999999999997</v>
    <v>9.2029999999999994</v>
    <v>9.1460000000000008</v>
    <v>9.202</v>
    <v>9.2200000000000006</v>
    <v>9.2639999999999993</v>
    <v>9.23</v>
    <v>9.2449999999999992</v>
    <v>9.2665000000000006</v>
    <v>9.2910000000000004</v>
    <v>9.1530000000000005</v>
    <v>9.2029999999999994</v>
    <v>9.2424999999999997</v>
    <v>9.0180000000000007</v>
    <v>9.109</v>
    <v>9.0060000000000002</v>
    <v>9.1170000000000009</v>
    <v>8.9220000000000006</v>
    <v>8.8800000000000008</v>
    <v>8.9540000000000006</v>
    <v>9.1869999999999994</v>
    <v>9.1709999999999994</v>
    <v>9.1869999999999994</v>
    <v>9.16</v>
    <v>9.1359999999999992</v>
    <v>9.0239999999999991</v>
    <v>9.0190000000000001</v>
    <v>9.1809999999999992</v>
    <v>9.0690000000000008</v>
    <v>8.8620000000000001</v>
    <v>8.9969999999999999</v>
    <v>9.1649999999999991</v>
  </a>
  <a r="1" c="257">
    <v>58.57</v>
    <v>58.48</v>
    <v>-99999901</v>
    <v>58.95</v>
    <v>58.95</v>
    <v>58.94</v>
    <v>58.7</v>
    <v>58.865000000000002</v>
    <v>59.195</v>
    <v>59.97</v>
    <v>60.83</v>
    <v>60.51</v>
    <v>60.31</v>
    <v>60.55</v>
    <v>60.63</v>
    <v>59.79</v>
    <v>59.75</v>
    <v>59.89</v>
    <v>61.13</v>
    <v>61.71</v>
    <v>61.64</v>
    <v>61.61</v>
    <v>61.82</v>
    <v>60.48</v>
    <v>60.5</v>
    <v>59.55</v>
    <v>60.34</v>
    <v>61.65</v>
    <v>61.73</v>
    <v>61.76</v>
    <v>62.33</v>
    <v>62.56</v>
    <v>63.05</v>
    <v>62.75</v>
    <v>63.42</v>
    <v>63.63</v>
    <v>64.209999999999994</v>
    <v>63.82</v>
    <v>62.56</v>
    <v>62.67</v>
    <v>63.3</v>
    <v>61.47</v>
    <v>60</v>
    <v>60.314999999999998</v>
    <v>60.045000000000002</v>
    <v>59.23</v>
    <v>60.21</v>
    <v>59.94</v>
    <v>58.93</v>
    <v>57.39</v>
    <v>54.81</v>
    <v>56.67</v>
    <v>57.51</v>
    <v>57.73</v>
    <v>58.9</v>
    <v>58.22</v>
    <v>58.83</v>
    <v>59.435000000000002</v>
    <v>58.625</v>
    <v>58.62</v>
    <v>58.12</v>
    <v>59.314999999999998</v>
    <v>59.064999999999998</v>
    <v>58.42</v>
    <v>57.44</v>
    <v>57.98</v>
    <v>57.87</v>
    <v>58.01</v>
    <v>59.12</v>
    <v>60.04</v>
    <v>61.335000000000001</v>
    <v>61.15</v>
    <v>61.87</v>
    <v>62.02</v>
    <v>62.2</v>
    <v>63.1</v>
    <v>63.05</v>
    <v>63.48</v>
    <v>63.64</v>
    <v>63.1</v>
    <v>62.3</v>
    <v>62.93</v>
    <v>63.38</v>
    <v>63.53</v>
    <v>63.85</v>
    <v>64</v>
    <v>63.73</v>
    <v>63.45</v>
    <v>63.21</v>
    <v>63.342700000000001</v>
    <v>61.02</v>
    <v>62.08</v>
    <v>61.39</v>
    <v>62.61</v>
    <v>61.48</v>
    <v>60.61</v>
    <v>59.35</v>
    <v>59.18</v>
    <v>60.29</v>
    <v>59.95</v>
    <v>60.4</v>
    <v>59.36</v>
    <v>60.984999999999999</v>
    <v>61.14</v>
    <v>61.74</v>
    <v>61.95</v>
    <v>62.27</v>
    <v>62.35</v>
    <v>62.435000000000002</v>
    <v>-99999901</v>
    <v>62.7</v>
    <v>62.95</v>
    <v>62.604999999999997</v>
    <v>62.81</v>
    <v>63.1</v>
    <v>62.85</v>
    <v>62.77</v>
    <v>62.62</v>
    <v>62.75</v>
    <v>62.69</v>
    <v>62.52</v>
    <v>62.6</v>
    <v>61.96</v>
    <v>60.805</v>
    <v>61.57</v>
    <v>62.05</v>
    <v>62.39</v>
    <v>63</v>
    <v>63.27</v>
    <v>62.965000000000003</v>
    <v>63.25</v>
    <v>63.03</v>
    <v>63.2</v>
    <v>63.32</v>
    <v>63.575000000000003</v>
    <v>62.84</v>
    <v>62.92</v>
    <v>62.06</v>
    <v>63.22</v>
    <v>63.75</v>
    <v>63.71</v>
    <v>63.44</v>
    <v>63.29</v>
    <v>62.68</v>
    <v>61.18</v>
    <v>62.16</v>
    <v>63.075000000000003</v>
    <v>63.17</v>
    <v>63.844999999999999</v>
    <v>64.27</v>
    <v>63.33</v>
    <v>63.93</v>
    <v>64.7</v>
    <v>64.12</v>
    <v>64.67</v>
    <v>64.489999999999995</v>
    <v>64.98</v>
    <v>65.42</v>
    <v>65.459999999999994</v>
    <v>65.63</v>
    <v>66</v>
    <v>65.84</v>
    <v>66.02</v>
    <v>66.14</v>
    <v>65.34</v>
    <v>64.97</v>
    <v>64.900000000000006</v>
    <v>63.54</v>
    <v>63.79</v>
    <v>65</v>
    <v>65.37</v>
    <v>65.900000000000006</v>
    <v>65.665000000000006</v>
    <v>66.08</v>
    <v>-99999901</v>
    <v>66.22</v>
    <v>66.39</v>
    <v>66.849999999999994</v>
    <v>66.62</v>
    <v>67.055000000000007</v>
    <v>66.8</v>
    <v>66.06</v>
    <v>66.52</v>
    <v>66.47</v>
    <v>66.17</v>
    <v>66.13</v>
    <v>66.010000000000005</v>
    <v>66.040000000000006</v>
    <v>65.63</v>
    <v>63.98</v>
    <v>64.31</v>
    <v>65.16</v>
    <v>66.180000000000007</v>
    <v>66.010000000000005</v>
    <v>66.209999999999994</v>
    <v>64.61</v>
    <v>64.430000000000007</v>
    <v>64.069999999999993</v>
    <v>63.74</v>
    <v>63.13</v>
    <v>64.36</v>
    <v>63.24</v>
    <v>64.989999999999995</v>
    <v>64.7</v>
    <v>64.95</v>
    <v>64.290000000000006</v>
    <v>64.344999999999999</v>
    <v>65.459999999999994</v>
    <v>66.34</v>
    <v>66.525000000000006</v>
    <v>67.165000000000006</v>
    <v>67.260000000000005</v>
    <v>66.989999999999995</v>
    <v>67.22</v>
    <v>67.84</v>
    <v>68.349999999999994</v>
    <v>67.959999999999994</v>
    <v>68.37</v>
    <v>68.430000000000007</v>
    <v>68.905000000000001</v>
    <v>69</v>
    <v>68.98</v>
    <v>69.33</v>
    <v>69.61</v>
    <v>69.760000000000005</v>
    <v>68.91</v>
    <v>68.760000000000005</v>
    <v>68.599999999999994</v>
    <v>68.78</v>
    <v>68.87</v>
    <v>68.95</v>
    <v>68.84</v>
    <v>68.790000000000006</v>
    <v>68.599999999999994</v>
    <v>68.95</v>
    <v>68.069999999999993</v>
    <v>68.260000000000005</v>
    <v>68.444999999999993</v>
    <v>66.435000000000002</v>
    <v>67.010000000000005</v>
    <v>66.44</v>
    <v>67.540000000000006</v>
    <v>65.87</v>
    <v>65.06</v>
    <v>64.959999999999994</v>
    <v>67.099999999999994</v>
    <v>67.3</v>
    <v>67.16</v>
    <v>66.599999999999994</v>
    <v>66.150000000000006</v>
    <v>64.84</v>
    <v>65.13</v>
    <v>66.23</v>
    <v>65.31</v>
    <v>63.68</v>
    <v>64.55</v>
    <v>66.125</v>
  </a>
  <a r="1" c="255">
    <v>12.925000000000001</v>
    <v>12.904</v>
    <v>-99999901</v>
    <v>13.032</v>
    <v>13.021000000000001</v>
    <v>13.007</v>
    <v>12.898999999999999</v>
    <v>12.904999999999999</v>
    <v>13.093999999999999</v>
    <v>13.222</v>
    <v>13.278</v>
    <v>13.273999999999999</v>
    <v>13.237</v>
    <v>13.273</v>
    <v>13.288</v>
    <v>13.141</v>
    <v>13.128</v>
    <v>13.17</v>
    <v>13.37</v>
    <v>13.457000000000001</v>
    <v>13.401999999999999</v>
    <v>13.323</v>
    <v>13.445</v>
    <v>13.212</v>
    <v>13.266999999999999</v>
    <v>13.028</v>
    <v>13.122</v>
    <v>13.412000000000001</v>
    <v>13.397</v>
    <v>13.468999999999999</v>
    <v>13.565</v>
    <v>13.644</v>
    <v>13.667</v>
    <v>13.65</v>
    <v>13.721</v>
    <v>13.744999999999999</v>
    <v>13.87</v>
    <v>13.779</v>
    <v>13.648999999999999</v>
    <v>13.627000000000001</v>
    <v>13.749000000000001</v>
    <v>13.544</v>
    <v>13.395</v>
    <v>13.537000000000001</v>
    <v>13.489000000000001</v>
    <v>13.273999999999999</v>
    <v>13.519</v>
    <v>13.5</v>
    <v>13.401</v>
    <v>13.202999999999999</v>
    <v>12.826000000000001</v>
    <v>13.33</v>
    <v>13.395</v>
    <v>13.445</v>
    <v>13.624000000000001</v>
    <v>13.509</v>
    <v>13.58</v>
    <v>13.693</v>
    <v>13.602</v>
    <v>13.648999999999999</v>
    <v>13.491</v>
    <v>13.616</v>
    <v>13.592000000000001</v>
    <v>13.539</v>
    <v>13.302</v>
    <v>13.507</v>
    <v>13.554</v>
    <v>13.519</v>
    <v>13.627000000000001</v>
    <v>13.805999999999999</v>
    <v>14.085000000000001</v>
    <v>14.077</v>
    <v>14.135999999999999</v>
    <v>14.156000000000001</v>
    <v>14.237</v>
    <v>14.301</v>
    <v>14.32</v>
    <v>14.388999999999999</v>
    <v>14.445</v>
    <v>14.396000000000001</v>
    <v>14.243</v>
    <v>14.313000000000001</v>
    <v>14.414999999999999</v>
    <v>14.433</v>
    <v>14.438000000000001</v>
    <v>14.488</v>
    <v>14.494</v>
    <v>14.555999999999999</v>
    <v>14.51</v>
    <v>-99999901</v>
    <v>14.223000000000001</v>
    <v>14.334</v>
    <v>14.286</v>
    <v>14.518000000000001</v>
    <v>14.425000000000001</v>
    <v>14.19</v>
    <v>14.013</v>
    <v>14.051</v>
    <v>14.228</v>
    <v>14.247</v>
    <v>14.255000000000001</v>
    <v>14.298999999999999</v>
    <v>14.42</v>
    <v>14.396000000000001</v>
    <v>14.414</v>
    <v>14.385</v>
    <v>14.471</v>
    <v>-99999901</v>
    <v>14.438000000000001</v>
    <v>14.394</v>
    <v>14.337</v>
    <v>14.428000000000001</v>
    <v>14.49</v>
    <v>14.476000000000001</v>
    <v>14.487</v>
    <v>14.565</v>
    <v>14.59</v>
    <v>14.611000000000001</v>
    <v>14.615</v>
    <v>14.634</v>
    <v>14.596</v>
    <v>14.436</v>
    <v>14.505000000000001</v>
    <v>14.672000000000001</v>
    <v>14.635</v>
    <v>14.782999999999999</v>
    <v>14.805999999999999</v>
    <v>14.833</v>
    <v>14.904</v>
    <v>14.898</v>
    <v>14.916</v>
    <v>15.023</v>
    <v>15.082000000000001</v>
    <v>15.03</v>
    <v>15.103</v>
    <v>14.935</v>
    <v>15.141</v>
    <v>15.193</v>
    <v>15.253</v>
    <v>15.182</v>
    <v>15.132999999999999</v>
    <v>15.073</v>
    <v>14.808999999999999</v>
    <v>15.000999999999999</v>
    <v>15.11</v>
    <v>15.177</v>
    <v>15.351000000000001</v>
    <v>15.378</v>
    <v>15.19</v>
    <v>15.326000000000001</v>
    <v>15.395</v>
    <v>15.295999999999999</v>
    <v>15.349</v>
    <v>15.246</v>
    <v>15.324</v>
    <v>15.406000000000001</v>
    <v>15.43</v>
    <v>15.428000000000001</v>
    <v>15.432</v>
    <v>15.425000000000001</v>
    <v>15.465</v>
    <v>15.529</v>
    <v>15.446</v>
    <v>15.462</v>
    <v>15.465</v>
    <v>15.32</v>
    <v>15.428000000000001</v>
    <v>15.605</v>
    <v>15.644</v>
    <v>15.676</v>
    <v>15.627000000000001</v>
    <v>15.701000000000001</v>
    <v>-99999901</v>
    <v>15.85</v>
    <v>15.824999999999999</v>
    <v>15.852</v>
    <v>15.82</v>
    <v>15.949</v>
    <v>15.858000000000001</v>
    <v>15.744</v>
    <v>15.771000000000001</v>
    <v>15.653</v>
    <v>15.567</v>
    <v>15.577999999999999</v>
    <v>15.551</v>
    <v>15.553000000000001</v>
    <v>15.526</v>
    <v>15.262</v>
    <v>15.26</v>
    <v>15.301</v>
    <v>15.548999999999999</v>
    <v>15.497</v>
    <v>15.497</v>
    <v>15.183999999999999</v>
    <v>15.382999999999999</v>
    <v>15.175000000000001</v>
    <v>15.037000000000001</v>
    <v>14.895</v>
    <v>15.137</v>
    <v>14.978999999999999</v>
    <v>15.388999999999999</v>
    <v>15.308999999999999</v>
    <v>15.319000000000001</v>
    <v>15.167999999999999</v>
    <v>15.12</v>
    <v>15.423999999999999</v>
    <v>15.561999999999999</v>
    <v>15.59</v>
    <v>15.752000000000001</v>
    <v>15.804</v>
    <v>15.8</v>
    <v>15.819000000000001</v>
    <v>15.9</v>
    <v>16.042000000000002</v>
    <v>15.96</v>
    <v>16.023</v>
    <v>16.039000000000001</v>
    <v>16.093</v>
    <v>16.170999999999999</v>
    <v>16.155999999999999</v>
    <v>16.335000000000001</v>
    <v>16.445</v>
    <v>16.439</v>
    <v>16.356000000000002</v>
    <v>16.346</v>
    <v>16.251999999999999</v>
    <v>16.350999999999999</v>
    <v>16.379000000000001</v>
    <v>16.457000000000001</v>
    <v>16.411999999999999</v>
    <v>16.399000000000001</v>
    <v>16.492999999999999</v>
    <v>16.503</v>
    <v>16.276</v>
    <v>16.344999999999999</v>
    <v>16.41</v>
    <v>16.050999999999998</v>
    <v>16.190000000000001</v>
    <v>16.053000000000001</v>
    <v>16.202000000000002</v>
    <v>15.898999999999999</v>
    <v>15.75</v>
    <v>15.875</v>
    <v>16.297999999999998</v>
    <v>16.305</v>
    <v>16.331</v>
    <v>16.254999999999999</v>
    <v>16.225000000000001</v>
    <v>16.024999999999999</v>
    <v>16.010999999999999</v>
    <v>16.312999999999999</v>
    <v>16.164999999999999</v>
    <v>15.753</v>
    <v>15.976000000000001</v>
    <v>16.271999999999998</v>
  </a>
  <a r="1" c="255">
    <v>150.88999999999999</v>
    <v>151.04</v>
    <v>-99999901</v>
    <v>153.47999999999999</v>
    <v>153.24</v>
    <v>152.58000000000001</v>
    <v>153.41999999999999</v>
    <v>153.16</v>
    <v>155.22</v>
    <v>155.94999999999999</v>
    <v>156.66</v>
    <v>154.21</v>
    <v>154.16999999999999</v>
    <v>154.47</v>
    <v>155.04</v>
    <v>152.44999999999999</v>
    <v>152.65</v>
    <v>152.97</v>
    <v>153.85</v>
    <v>154.61000000000001</v>
    <v>153.54</v>
    <v>151.34</v>
    <v>153.44999999999999</v>
    <v>150.37</v>
    <v>151.04</v>
    <v>148.86000000000001</v>
    <v>150</v>
    <v>151.72999999999999</v>
    <v>152.43</v>
    <v>153.04</v>
    <v>154.18</v>
    <v>155.19999999999999</v>
    <v>155.26</v>
    <v>155.16999999999999</v>
    <v>155.91999999999999</v>
    <v>156.68</v>
    <v>158.56</v>
    <v>157.63</v>
    <v>155.79</v>
    <v>155.21</v>
    <v>157.44999999999999</v>
    <v>156.66</v>
    <v>156.04</v>
    <v>156.35</v>
    <v>157.51</v>
    <v>153.43</v>
    <v>155.66</v>
    <v>156.16999999999999</v>
    <v>156.24</v>
    <v>155.4</v>
    <v>152.25</v>
    <v>155.01</v>
    <v>156.33000000000001</v>
    <v>157.34</v>
    <v>159.38999999999999</v>
    <v>158.69999999999999</v>
    <v>158.62</v>
    <v>158.94</v>
    <v>158.84</v>
    <v>159.93</v>
    <v>158.41999999999999</v>
    <v>158.66</v>
    <v>157.46</v>
    <v>157.11000000000001</v>
    <v>156.06</v>
    <v>157.88999999999999</v>
    <v>158.04</v>
    <v>159.16</v>
    <v>158.97</v>
    <v>160.47999999999999</v>
    <v>162.65</v>
    <v>163</v>
    <v>163.62</v>
    <v>163.51</v>
    <v>163.5</v>
    <v>164.04</v>
    <v>164.93</v>
    <v>165.29</v>
    <v>167.1</v>
    <v>167.72</v>
    <v>164.41</v>
    <v>165.88</v>
    <v>166.87</v>
    <v>167.5</v>
    <v>168.3</v>
    <v>167.9</v>
    <v>168.76</v>
    <v>168.51</v>
    <v>166.66</v>
    <v>-99999901</v>
    <v>164.48</v>
    <v>167.3</v>
    <v>168.01</v>
    <v>171.12</v>
    <v>171.1</v>
    <v>167.75</v>
    <v>167.08</v>
    <v>166.84</v>
    <v>170.37</v>
    <v>171.69</v>
    <v>171.26</v>
    <v>171.92</v>
    <v>173.3</v>
    <v>173.46</v>
    <v>173.11</v>
    <v>173.01</v>
    <v>174.31</v>
    <v>-99999901</v>
    <v>175.38</v>
    <v>175.28</v>
    <v>174.19</v>
    <v>174.99</v>
    <v>176.35</v>
    <v>176.09</v>
    <v>176.02</v>
    <v>175.63</v>
    <v>175.94</v>
    <v>176.42</v>
    <v>177.05</v>
    <v>177.05</v>
    <v>174.12</v>
    <v>169.88</v>
    <v>172.02</v>
    <v>172.73</v>
    <v>171.87</v>
    <v>173.44</v>
    <v>174</v>
    <v>172.36</v>
    <v>172.85</v>
    <v>170.65</v>
    <v>171.08</v>
    <v>171.38</v>
    <v>171.81</v>
    <v>169.99</v>
    <v>170.72</v>
    <v>168.38</v>
    <v>170.92</v>
    <v>172.4</v>
    <v>171.46</v>
    <v>171.79</v>
    <v>169.95</v>
    <v>168.85</v>
    <v>164.6</v>
    <v>165.29</v>
    <v>168.7</v>
    <v>169.62</v>
    <v>171.39</v>
    <v>172.04</v>
    <v>171.11</v>
    <v>171.94</v>
    <v>173.9</v>
    <v>172.63</v>
    <v>173.98</v>
    <v>173.78</v>
    <v>174.62</v>
    <v>175.58</v>
    <v>174.88</v>
    <v>175.04</v>
    <v>175.06</v>
    <v>176.08</v>
    <v>176.64</v>
    <v>177.69</v>
    <v>176.21</v>
    <v>174.92</v>
    <v>174.98</v>
    <v>171.9</v>
    <v>172.39</v>
    <v>174.72</v>
    <v>174.89</v>
    <v>174.97</v>
    <v>174.72</v>
    <v>175.66</v>
    <v>-99999901</v>
    <v>175.62</v>
    <v>177.93</v>
    <v>178.57</v>
    <v>177.58</v>
    <v>178.71</v>
    <v>177.83</v>
    <v>175.86</v>
    <v>175.77</v>
    <v>175.38</v>
    <v>175.66</v>
    <v>175.9</v>
    <v>174.31</v>
    <v>174.24</v>
    <v>172.14</v>
    <v>169.31</v>
    <v>170.71</v>
    <v>172.74</v>
    <v>174.7</v>
    <v>172.81</v>
    <v>172.87</v>
    <v>168.84</v>
    <v>168.68</v>
    <v>167.78</v>
    <v>166.14</v>
    <v>165.79</v>
    <v>167.62</v>
    <v>164.53</v>
    <v>168.13</v>
    <v>167.43</v>
    <v>167.39</v>
    <v>166.54</v>
    <v>168</v>
    <v>170.58</v>
    <v>172.02</v>
    <v>171.06</v>
    <v>172.18</v>
    <v>172.68</v>
    <v>172.35</v>
    <v>173.31</v>
    <v>172.76</v>
    <v>173.96</v>
    <v>173.31</v>
    <v>175.18</v>
    <v>173.69</v>
    <v>175.57</v>
    <v>175.96</v>
    <v>176.63</v>
    <v>176.97</v>
    <v>177.67</v>
    <v>178.02</v>
    <v>177.52</v>
    <v>176.85</v>
    <v>176.21</v>
    <v>176.67</v>
    <v>176.66</v>
    <v>176.11</v>
    <v>175.58</v>
    <v>175.65</v>
    <v>174.59</v>
    <v>173.12</v>
    <v>171.01</v>
    <v>169.72</v>
    <v>170.63</v>
    <v>164.92</v>
    <v>165.24</v>
    <v>164.43</v>
    <v>168.06</v>
    <v>165.44</v>
    <v>163.91</v>
    <v>166.18</v>
    <v>170.41</v>
    <v>170.35</v>
    <v>168.77</v>
    <v>168.66</v>
    <v>167.64</v>
    <v>165.98</v>
    <v>166.48</v>
    <v>168.79</v>
    <v>166.94</v>
    <v>165.17</v>
    <v>167.06</v>
    <v>169.45</v>
  </a>
  <a r="1" c="255">
    <v>26.322500000000002</v>
    <v>26.322500000000002</v>
    <v>-99999901</v>
    <v>26.62</v>
    <v>26.612500000000001</v>
    <v>26.567499999999999</v>
    <v>26.442499999999999</v>
    <v>26.49</v>
    <v>26.914999999999999</v>
    <v>27.092500000000001</v>
    <v>27.202500000000001</v>
    <v>27.1175</v>
    <v>27.09</v>
    <v>27.137499999999999</v>
    <v>27.27</v>
    <v>26.912500000000001</v>
    <v>26.922499999999999</v>
    <v>27.012499999999999</v>
    <v>27.317499999999999</v>
    <v>27.395</v>
    <v>27.2775</v>
    <v>27.122499999999999</v>
    <v>27.37</v>
    <v>26.925000000000001</v>
    <v>26.984999999999999</v>
    <v>26.5</v>
    <v>26.672499999999999</v>
    <v>27.1525</v>
    <v>27.137499999999999</v>
    <v>27.2775</v>
    <v>27.475000000000001</v>
    <v>27.6525</v>
    <v>27.712499999999999</v>
    <v>27.717500000000001</v>
    <v>27.835000000000001</v>
    <v>27.927499999999998</v>
    <v>28.202500000000001</v>
    <v>28.06</v>
    <v>27.81</v>
    <v>27.732500000000002</v>
    <v>27.987500000000001</v>
    <v>27.734999999999999</v>
    <v>27.522500000000001</v>
    <v>27.727499999999999</v>
    <v>27.7075</v>
    <v>27.22</v>
    <v>27.607500000000002</v>
    <v>27.572500000000002</v>
    <v>27.4725</v>
    <v>27.184999999999999</v>
    <v>26.54</v>
    <v>27.38</v>
    <v>27.532499999999999</v>
    <v>27.63</v>
    <v>27.942499999999999</v>
    <v>27.795000000000002</v>
    <v>27.905000000000001</v>
    <v>28.0825</v>
    <v>27.934999999999999</v>
    <v>28.11</v>
    <v>27.8325</v>
    <v>27.9575</v>
    <v>27.864999999999998</v>
    <v>27.78</v>
    <v>27.517499999999998</v>
    <v>27.8125</v>
    <v>27.892499999999998</v>
    <v>27.94</v>
    <v>28.037500000000001</v>
    <v>28.227499999999999</v>
    <v>28.677499999999998</v>
    <v>28.65</v>
    <v>28.8</v>
    <v>28.855</v>
    <v>28.927499999999998</v>
    <v>29.024999999999999</v>
    <v>29.125</v>
    <v>29.232500000000002</v>
    <v>29.37</v>
    <v>29.342500000000001</v>
    <v>28.947500000000002</v>
    <v>29.122499999999999</v>
    <v>29.262499999999999</v>
    <v>29.31</v>
    <v>29.434999999999999</v>
    <v>29.395</v>
    <v>29.434999999999999</v>
    <v>29.44</v>
    <v>29.272500000000001</v>
    <v>-99999901</v>
    <v>28.97</v>
    <v>29.335000000000001</v>
    <v>29.26</v>
    <v>29.712499999999999</v>
    <v>29.7225</v>
    <v>29.1675</v>
    <v>28.875</v>
    <v>28.842500000000001</v>
    <v>29.2775</v>
    <v>29.38</v>
    <v>29.3475</v>
    <v>29.484999999999999</v>
    <v>29.657499999999999</v>
    <v>29.614999999999998</v>
    <v>29.6325</v>
    <v>29.672499999999999</v>
    <v>29.795000000000002</v>
    <v>-99999901</v>
    <v>29.795000000000002</v>
    <v>29.8475</v>
    <v>29.7225</v>
    <v>29.9025</v>
    <v>29.932500000000001</v>
    <v>29.94</v>
    <v>29.99</v>
    <v>29.995000000000001</v>
    <v>30.0425</v>
    <v>30.08</v>
    <v>30.12</v>
    <v>30.157499999999999</v>
    <v>29.912500000000001</v>
    <v>29.54</v>
    <v>29.772500000000001</v>
    <v>29.9375</v>
    <v>29.962499999999999</v>
    <v>30.1</v>
    <v>30.2</v>
    <v>30.147500000000001</v>
    <v>30.25</v>
    <v>30.135000000000002</v>
    <v>30.197500000000002</v>
    <v>30.36</v>
    <v>30.4925</v>
    <v>30.26</v>
    <v>30.4375</v>
    <v>30.12</v>
    <v>30.49</v>
    <v>30.635000000000002</v>
    <v>30.657499999999999</v>
    <v>30.58</v>
    <v>30.432500000000001</v>
    <v>30.287500000000001</v>
    <v>29.72</v>
    <v>30.0075</v>
    <v>30.33</v>
    <v>30.42</v>
    <v>30.712499999999999</v>
    <v>30.774999999999999</v>
    <v>30.574999999999999</v>
    <v>30.697500000000002</v>
    <v>30.912500000000001</v>
    <v>30.715</v>
    <v>30.85</v>
    <v>30.72</v>
    <v>30.824999999999999</v>
    <v>30.97</v>
    <v>30.97</v>
    <v>30.962499999999999</v>
    <v>31</v>
    <v>31.07</v>
    <v>31.09</v>
    <v>31.24</v>
    <v>31.09</v>
    <v>31.03</v>
    <v>30.984999999999999</v>
    <v>30.635000000000002</v>
    <v>30.762499999999999</v>
    <v>31.164999999999999</v>
    <v>31.234999999999999</v>
    <v>31.265000000000001</v>
    <v>31.195</v>
    <v>31.2925</v>
    <v>-99999901</v>
    <v>31.46</v>
    <v>31.574999999999999</v>
    <v>31.695</v>
    <v>31.692499999999999</v>
    <v>31.8475</v>
    <v>31.63</v>
    <v>31.454999999999998</v>
    <v>31.5075</v>
    <v>31.38</v>
    <v>31.285</v>
    <v>31.27</v>
    <v>31.17</v>
    <v>31.16</v>
    <v>31.035</v>
    <v>30.465</v>
    <v>30.547499999999999</v>
    <v>30.83</v>
    <v>31.155000000000001</v>
    <v>31.01</v>
    <v>31.017499999999998</v>
    <v>30.42</v>
    <v>30.465</v>
    <v>30.33</v>
    <v>30.16</v>
    <v>29.92</v>
    <v>30.352499999999999</v>
    <v>29.965</v>
    <v>30.7075</v>
    <v>30.602499999999999</v>
    <v>30.65</v>
    <v>30.39</v>
    <v>30.38</v>
    <v>30.897500000000001</v>
    <v>31.184999999999999</v>
    <v>31.164999999999999</v>
    <v>31.447500000000002</v>
    <v>31.587499999999999</v>
    <v>31.504999999999999</v>
    <v>31.577500000000001</v>
    <v>31.704999999999998</v>
    <v>31.86</v>
    <v>31.725000000000001</v>
    <v>31.875</v>
    <v>31.815000000000001</v>
    <v>31.982500000000002</v>
    <v>32.055</v>
    <v>32.0625</v>
    <v>32.314999999999998</v>
    <v>32.484999999999999</v>
    <v>32.545000000000002</v>
    <v>32.365000000000002</v>
    <v>32.337499999999999</v>
    <v>32.202500000000001</v>
    <v>32.35</v>
    <v>32.417499999999997</v>
    <v>32.484999999999999</v>
    <v>32.392499999999998</v>
    <v>32.302500000000002</v>
    <v>32.352499999999999</v>
    <v>32.365000000000002</v>
    <v>32</v>
    <v>32.085000000000001</v>
    <v>32.177500000000002</v>
    <v>31.37</v>
    <v>31.592500000000001</v>
    <v>31.25</v>
    <v>31.72</v>
    <v>31.19</v>
    <v>30.925000000000001</v>
    <v>31.2575</v>
    <v>32.01</v>
    <v>32.024999999999999</v>
    <v>31.984999999999999</v>
    <v>31.927499999999998</v>
    <v>31.815000000000001</v>
    <v>31.477499999999999</v>
    <v>31.425000000000001</v>
    <v>31.99</v>
    <v>31.712499999999999</v>
    <v>30.98</v>
    <v>31.412500000000001</v>
    <v>31.895</v>
  </a>
  <a r="1" c="255">
    <v>79.305000000000007</v>
    <v>79.265000000000001</v>
    <v>-99999901</v>
    <v>80.185000000000002</v>
    <v>80.260000000000005</v>
    <v>80.045000000000002</v>
    <v>79.69</v>
    <v>79.760000000000005</v>
    <v>81.045000000000002</v>
    <v>81.594999999999999</v>
    <v>81.91</v>
    <v>81.650000000000006</v>
    <v>81.534999999999997</v>
    <v>81.72</v>
    <v>82.084999999999994</v>
    <v>81.06</v>
    <v>81.045000000000002</v>
    <v>81.314999999999998</v>
    <v>82.174999999999997</v>
    <v>82.53</v>
    <v>82.09</v>
    <v>81.594999999999999</v>
    <v>82.334999999999994</v>
    <v>80.97</v>
    <v>81.150000000000006</v>
    <v>79.745000000000005</v>
    <v>80.23</v>
    <v>81.61</v>
    <v>81.61</v>
    <v>82.064999999999998</v>
    <v>82.694999999999993</v>
    <v>83.23</v>
    <v>83.385000000000005</v>
    <v>83.385000000000005</v>
    <v>83.745000000000005</v>
    <v>83.99</v>
    <v>84.875</v>
    <v>84.47</v>
    <v>83.69</v>
    <v>83.46</v>
    <v>84.23</v>
    <v>83.44</v>
    <v>82.814999999999998</v>
    <v>83.454999999999998</v>
    <v>83.355000000000004</v>
    <v>81.575000000000003</v>
    <v>83.075000000000003</v>
    <v>82.98</v>
    <v>82.655000000000001</v>
    <v>81.790000000000006</v>
    <v>79.83</v>
    <v>82.355000000000004</v>
    <v>82.79</v>
    <v>83.06</v>
    <v>84.034999999999997</v>
    <v>83.57</v>
    <v>83.915000000000006</v>
    <v>84.465000000000003</v>
    <v>84.07</v>
    <v>84.575000000000003</v>
    <v>83.71</v>
    <v>84.12</v>
    <v>83.81</v>
    <v>83.57</v>
    <v>82.784999999999997</v>
    <v>83.685000000000002</v>
    <v>83.894999999999996</v>
    <v>83.995000000000005</v>
    <v>84.28</v>
    <v>84.905000000000001</v>
    <v>86.234999999999999</v>
    <v>86.17</v>
    <v>86.584999999999994</v>
    <v>86.78</v>
    <v>87.02</v>
    <v>87.265000000000001</v>
    <v>87.605000000000004</v>
    <v>87.94</v>
    <v>88.325000000000003</v>
    <v>88.245000000000005</v>
    <v>87.05</v>
    <v>87.65</v>
    <v>88.075000000000003</v>
    <v>88.215000000000003</v>
    <v>88.58</v>
    <v>88.39</v>
    <v>88.55</v>
    <v>88.57</v>
    <v>88.075000000000003</v>
    <v>-99999901</v>
    <v>87.155000000000001</v>
    <v>88.19</v>
    <v>88.07</v>
    <v>89.435000000000002</v>
    <v>89.465000000000003</v>
    <v>87.72</v>
    <v>86.87</v>
    <v>86.765000000000001</v>
    <v>88.084999999999994</v>
    <v>88.24</v>
    <v>88.275000000000006</v>
    <v>88.564999999999998</v>
    <v>89.275000000000006</v>
    <v>89.094999999999999</v>
    <v>89.14</v>
    <v>89.27</v>
    <v>89.66</v>
    <v>-99999901</v>
    <v>89.63</v>
    <v>89.814999999999998</v>
    <v>89.42</v>
    <v>89.954999999999998</v>
    <v>90.034999999999997</v>
    <v>89.94</v>
    <v>90.23</v>
    <v>90.27</v>
    <v>90.38</v>
    <v>90.51</v>
    <v>90.635000000000005</v>
    <v>90.734999999999999</v>
    <v>90.045000000000002</v>
    <v>88.715000000000003</v>
    <v>89.61</v>
    <v>90.114999999999995</v>
    <v>90.15</v>
    <v>90.614999999999995</v>
    <v>90.894999999999996</v>
    <v>90.715000000000003</v>
    <v>91.03</v>
    <v>90.665000000000006</v>
    <v>90.91</v>
    <v>91.39</v>
    <v>91.73</v>
    <v>91.13</v>
    <v>91.59</v>
    <v>90.625</v>
    <v>91.765000000000001</v>
    <v>92.21</v>
    <v>92.32</v>
    <v>92.02</v>
    <v>91.65</v>
    <v>91.174999999999997</v>
    <v>89.31</v>
    <v>90.31</v>
    <v>91.24</v>
    <v>91.564999999999998</v>
    <v>92.46</v>
    <v>92.63</v>
    <v>92.045000000000002</v>
    <v>92.375</v>
    <v>93.075000000000003</v>
    <v>92.48</v>
    <v>92.96</v>
    <v>92.64</v>
    <v>92.834999999999994</v>
    <v>93.33</v>
    <v>93.24</v>
    <v>93.215000000000003</v>
    <v>93.32</v>
    <v>93.53</v>
    <v>93.614999999999995</v>
    <v>94.055000000000007</v>
    <v>93.504999999999995</v>
    <v>93.4</v>
    <v>93.27</v>
    <v>92.114999999999995</v>
    <v>92.61</v>
    <v>93.77</v>
    <v>94.02</v>
    <v>94.14</v>
    <v>93.89</v>
    <v>94.4</v>
    <v>-99999901</v>
    <v>94.74</v>
    <v>95.08</v>
    <v>95.37</v>
    <v>95.38</v>
    <v>95.82</v>
    <v>95.135000000000005</v>
    <v>94.69</v>
    <v>94.834999999999994</v>
    <v>94.36</v>
    <v>94.16</v>
    <v>94.13</v>
    <v>93.885000000000005</v>
    <v>93.834999999999994</v>
    <v>93.355000000000004</v>
    <v>91.81</v>
    <v>92.004999999999995</v>
    <v>92.9</v>
    <v>93.754999999999995</v>
    <v>93.35</v>
    <v>93.39</v>
    <v>91.504999999999995</v>
    <v>91.685000000000002</v>
    <v>91.47</v>
    <v>90.584999999999994</v>
    <v>89.88</v>
    <v>91.3</v>
    <v>90.114999999999995</v>
    <v>92.314999999999998</v>
    <v>91.97</v>
    <v>92.16</v>
    <v>91.37</v>
    <v>91.34</v>
    <v>92.924999999999997</v>
    <v>93.78</v>
    <v>93.795000000000002</v>
    <v>94.61</v>
    <v>94.96</v>
    <v>94.754999999999995</v>
    <v>95.01</v>
    <v>95.375</v>
    <v>95.995000000000005</v>
    <v>95.424999999999997</v>
    <v>95.864999999999995</v>
    <v>95.77</v>
    <v>96.254999999999995</v>
    <v>96.48</v>
    <v>96.48</v>
    <v>97.204999999999998</v>
    <v>97.79</v>
    <v>97.805000000000007</v>
    <v>97.314999999999998</v>
    <v>97.23</v>
    <v>96.8</v>
    <v>97.34</v>
    <v>97.525000000000006</v>
    <v>97.72</v>
    <v>97.37</v>
    <v>97.245000000000005</v>
    <v>97.46</v>
    <v>97.47</v>
    <v>96.364999999999995</v>
    <v>96.51</v>
    <v>96.894999999999996</v>
    <v>94.47</v>
    <v>95.09</v>
    <v>94.165000000000006</v>
    <v>95.45</v>
    <v>93.9</v>
    <v>93.155000000000001</v>
    <v>94.15</v>
    <v>96.305000000000007</v>
    <v>96.375</v>
    <v>96.25</v>
    <v>96.06</v>
    <v>95.625</v>
    <v>94.7</v>
    <v>94.63</v>
    <v>96.41</v>
    <v>95.28</v>
    <v>93.344999999999999</v>
    <v>94.62</v>
    <v>96.084999999999994</v>
  </a>
  <a r="1" c="257">
    <v>31.25</v>
    <v>31.27</v>
    <v>31.47</v>
    <v>31.45</v>
    <v>31.66</v>
    <v>31.47</v>
    <v>31.5</v>
    <v>31.695</v>
    <v>32.590000000000003</v>
    <v>32.83</v>
    <v>32.81</v>
    <v>32.67</v>
    <v>32.909999999999997</v>
    <v>33.07</v>
    <v>33.56</v>
    <v>33.130000000000003</v>
    <v>33.024999999999999</v>
    <v>33.159999999999997</v>
    <v>33.369999999999997</v>
    <v>33.369999999999997</v>
    <v>33.07</v>
    <v>32.67</v>
    <v>33</v>
    <v>32.57</v>
    <v>32.61</v>
    <v>32.090000000000003</v>
    <v>32.200000000000003</v>
    <v>32.590000000000003</v>
    <v>32.72</v>
    <v>33.04</v>
    <v>33.380000000000003</v>
    <v>33.58</v>
    <v>33.770000000000003</v>
    <v>33.76</v>
    <v>33.909999999999997</v>
    <v>34.06</v>
    <v>34.58</v>
    <v>34.409999999999997</v>
    <v>34.159999999999997</v>
    <v>33.979999999999997</v>
    <v>34.5</v>
    <v>34.49</v>
    <v>34.43</v>
    <v>34.72</v>
    <v>34.82</v>
    <v>34.020000000000003</v>
    <v>34.67</v>
    <v>34.43</v>
    <v>34.74</v>
    <v>34.51</v>
    <v>34.119999999999997</v>
    <v>35.14</v>
    <v>35.270000000000003</v>
    <v>35.44</v>
    <v>35.82</v>
    <v>35.799999999999997</v>
    <v>35.97</v>
    <v>36.25</v>
    <v>36.22</v>
    <v>36.700000000000003</v>
    <v>36.4</v>
    <v>36.47</v>
    <v>35.93</v>
    <v>35.69</v>
    <v>35.64</v>
    <v>36.08</v>
    <v>35.97</v>
    <v>36.01</v>
    <v>35.909999999999997</v>
    <v>35.97</v>
    <v>36.369999999999997</v>
    <v>36.35</v>
    <v>36.36</v>
    <v>36.35</v>
    <v>36.39</v>
    <v>36.24</v>
    <v>36.43</v>
    <v>36.46</v>
    <v>36.729999999999997</v>
    <v>36.65</v>
    <v>35.86</v>
    <v>36.090000000000003</v>
    <v>36.26</v>
    <v>36.25</v>
    <v>36.51</v>
    <v>36.36</v>
    <v>36.39</v>
    <v>36.36</v>
    <v>36.22</v>
    <v>-99999901</v>
    <v>36.090000000000003</v>
    <v>36.72</v>
    <v>36.94</v>
    <v>37.409999999999997</v>
    <v>37.75</v>
    <v>36.83</v>
    <v>36.549999999999997</v>
    <v>36.479999999999997</v>
    <v>37.04</v>
    <v>37.1</v>
    <v>37.15</v>
    <v>36.630000000000003</v>
    <v>37.049999999999997</v>
    <v>37.28</v>
    <v>37.39</v>
    <v>37.22</v>
    <v>37.19</v>
    <v>37.365000000000002</v>
    <v>37.51</v>
    <v>-99999901</v>
    <v>37.590000000000003</v>
    <v>37.854999999999997</v>
    <v>37.78</v>
    <v>38.01</v>
    <v>38.1</v>
    <v>37.909999999999997</v>
    <v>37.909999999999997</v>
    <v>37.94</v>
    <v>37.880000000000003</v>
    <v>37.71</v>
    <v>37.770000000000003</v>
    <v>37.799999999999997</v>
    <v>37.32</v>
    <v>36.43</v>
    <v>36.71</v>
    <v>36.880000000000003</v>
    <v>36.78</v>
    <v>36.93</v>
    <v>37.200000000000003</v>
    <v>36.979999999999997</v>
    <v>36.979999999999997</v>
    <v>36.68</v>
    <v>36.85</v>
    <v>36.83</v>
    <v>37.03</v>
    <v>36.47</v>
    <v>36.46</v>
    <v>36.1</v>
    <v>36.700000000000003</v>
    <v>36.81</v>
    <v>36.65</v>
    <v>36.65</v>
    <v>36.46</v>
    <v>36.28</v>
    <v>35.31</v>
    <v>35.74</v>
    <v>36.19</v>
    <v>36.200000000000003</v>
    <v>36.409999999999997</v>
    <v>36.56</v>
    <v>36.35</v>
    <v>36.520000000000003</v>
    <v>36.96</v>
    <v>36.6</v>
    <v>36.909999999999997</v>
    <v>36.935000000000002</v>
    <v>36.93</v>
    <v>36.86</v>
    <v>36.99</v>
    <v>36.979999999999997</v>
    <v>36.96</v>
    <v>37.28</v>
    <v>37.229999999999997</v>
    <v>37.36</v>
    <v>37.159999999999997</v>
    <v>36.9</v>
    <v>36.92</v>
    <v>36.14</v>
    <v>36.104999999999997</v>
    <v>36.58</v>
    <v>36.700000000000003</v>
    <v>36.76</v>
    <v>36.67</v>
    <v>36.81</v>
    <v>36.975299999999997</v>
    <v>36.92</v>
    <v>36.97</v>
    <v>37.15</v>
    <v>37.26</v>
    <v>37.61</v>
    <v>37.22</v>
    <v>37.01</v>
    <v>37.119999999999997</v>
    <v>37.01</v>
    <v>37.24</v>
    <v>37.119999999999997</v>
    <v>37.159999999999997</v>
    <v>37.06</v>
    <v>36.78</v>
    <v>36.03</v>
    <v>36.24</v>
    <v>36.549999999999997</v>
    <v>36.9</v>
    <v>36.799999999999997</v>
    <v>37.19</v>
    <v>36.744999999999997</v>
    <v>36.774999999999999</v>
    <v>36.47</v>
    <v>36.22</v>
    <v>36.1</v>
    <v>36.619999999999997</v>
    <v>35.89</v>
    <v>36.685000000000002</v>
    <v>36.630000000000003</v>
    <v>36.869999999999997</v>
    <v>36.49</v>
    <v>36.31</v>
    <v>36.799999999999997</v>
    <v>37.159999999999997</v>
    <v>37.020000000000003</v>
    <v>37.090000000000003</v>
    <v>37.26</v>
    <v>36.97</v>
    <v>36.86</v>
    <v>37.03</v>
    <v>36.96</v>
    <v>36.71</v>
    <v>36.76</v>
    <v>36.630000000000003</v>
    <v>37</v>
    <v>36.99</v>
    <v>37.090000000000003</v>
    <v>37.08</v>
    <v>37.35</v>
    <v>37.46</v>
    <v>37.200000000000003</v>
    <v>37.32</v>
    <v>37.270000000000003</v>
    <v>37.46</v>
    <v>37.44</v>
    <v>37.33</v>
    <v>37.119999999999997</v>
    <v>36.96</v>
    <v>36.83</v>
    <v>37.020000000000003</v>
    <v>36.86</v>
    <v>36.86</v>
    <v>36.880000000000003</v>
    <v>35.765000000000001</v>
    <v>35.92</v>
    <v>35.4</v>
    <v>36.19</v>
    <v>35.79</v>
    <v>35.96</v>
    <v>36.32</v>
    <v>36.97</v>
    <v>36.81</v>
    <v>36.659999999999997</v>
    <v>36.72</v>
    <v>36.6</v>
    <v>36.520000000000003</v>
    <v>36.5</v>
    <v>37.33</v>
    <v>37.04</v>
    <v>36.414999999999999</v>
    <v>36.99</v>
    <v>37.32</v>
  </a>
  <a r="1" c="257">
    <v>62.85</v>
    <v>62.865000000000002</v>
    <v>-99999901</v>
    <v>63.475000000000001</v>
    <v>63.655000000000001</v>
    <v>63.59</v>
    <v>63.31</v>
    <v>63.5</v>
    <v>64.41</v>
    <v>64.805000000000007</v>
    <v>65.295000000000002</v>
    <v>65.084999999999994</v>
    <v>65.08</v>
    <v>65.2</v>
    <v>65.58</v>
    <v>64.739999999999995</v>
    <v>64.760000000000005</v>
    <v>65.025000000000006</v>
    <v>65.8</v>
    <v>65.95</v>
    <v>65.674999999999997</v>
    <v>65.364999999999995</v>
    <v>65.8</v>
    <v>64.64</v>
    <v>64.86</v>
    <v>63.74</v>
    <v>64.19</v>
    <v>65.38</v>
    <v>65.44</v>
    <v>65.64</v>
    <v>66.209999999999994</v>
    <v>66.42</v>
    <v>66.75</v>
    <v>66.795000000000002</v>
    <v>67.17</v>
    <v>67.430000000000007</v>
    <v>68.03</v>
    <v>67.73</v>
    <v>67.06</v>
    <v>66.86</v>
    <v>67.400000000000006</v>
    <v>66.680000000000007</v>
    <v>66.17</v>
    <v>66.569999999999993</v>
    <v>66.44</v>
    <v>65.19</v>
    <v>66.2</v>
    <v>66.17</v>
    <v>65.930000000000007</v>
    <v>65.224999999999994</v>
    <v>63.75</v>
    <v>65.27</v>
    <v>65.78</v>
    <v>65.930000000000007</v>
    <v>66.94</v>
    <v>66.45</v>
    <v>66.655000000000001</v>
    <v>67.13</v>
    <v>66.61</v>
    <v>67.11</v>
    <v>66.459999999999994</v>
    <v>66.77</v>
    <v>66.430000000000007</v>
    <v>66.16</v>
    <v>65.58</v>
    <v>66.204999999999998</v>
    <v>66.37</v>
    <v>66.56</v>
    <v>66.81</v>
    <v>67.314999999999998</v>
    <v>68.31</v>
    <v>68.13</v>
    <v>68.5</v>
    <v>68.53</v>
    <v>68.605000000000004</v>
    <v>68.849999999999994</v>
    <v>69.12</v>
    <v>69.45</v>
    <v>69.709999999999994</v>
    <v>69.62</v>
    <v>68.72</v>
    <v>69.209999999999994</v>
    <v>69.53</v>
    <v>69.685000000000002</v>
    <v>69.900000000000006</v>
    <v>69.87</v>
    <v>69.959999999999994</v>
    <v>69.92</v>
    <v>69.5</v>
    <v>69.738</v>
    <v>68.66</v>
    <v>69.58</v>
    <v>69.58</v>
    <v>70.515000000000001</v>
    <v>70.349999999999994</v>
    <v>69.16</v>
    <v>68.28</v>
    <v>68.260000000000005</v>
    <v>69.319999999999993</v>
    <v>69.064999999999998</v>
    <v>69.48</v>
    <v>68.540000000000006</v>
    <v>69.67</v>
    <v>69.81</v>
    <v>70.209999999999994</v>
    <v>70.16</v>
    <v>70.28</v>
    <v>70.349999999999994</v>
    <v>70.7</v>
    <v>-99999901</v>
    <v>70.89</v>
    <v>71.015000000000001</v>
    <v>70.635000000000005</v>
    <v>71.099999999999994</v>
    <v>71.015000000000001</v>
    <v>70.98</v>
    <v>71.180000000000007</v>
    <v>71.27</v>
    <v>71.325000000000003</v>
    <v>71.459999999999994</v>
    <v>71.484999999999999</v>
    <v>71.55</v>
    <v>71.099999999999994</v>
    <v>70.16</v>
    <v>70.680000000000007</v>
    <v>70.95</v>
    <v>71.09</v>
    <v>71.459999999999994</v>
    <v>71.724999999999994</v>
    <v>71.59</v>
    <v>71.77</v>
    <v>71.489999999999995</v>
    <v>71.52</v>
    <v>71.91</v>
    <v>72.155000000000001</v>
    <v>71.635000000000005</v>
    <v>71.94</v>
    <v>71.069999999999993</v>
    <v>72.02</v>
    <v>72.284999999999997</v>
    <v>72.41</v>
    <v>72.239999999999995</v>
    <v>71.97</v>
    <v>71.7</v>
    <v>70.3</v>
    <v>70.86</v>
    <v>71.58</v>
    <v>71.77</v>
    <v>72.275000000000006</v>
    <v>72.23</v>
    <v>71.58</v>
    <v>72.069999999999993</v>
    <v>72.67</v>
    <v>72.12</v>
    <v>72.61</v>
    <v>72.319999999999993</v>
    <v>72.61</v>
    <v>72.930000000000007</v>
    <v>72.760000000000005</v>
    <v>72.8</v>
    <v>72.875</v>
    <v>73.02</v>
    <v>73.040000000000006</v>
    <v>73.265000000000001</v>
    <v>72.88</v>
    <v>72.66</v>
    <v>72.540000000000006</v>
    <v>71.7</v>
    <v>71.989999999999995</v>
    <v>72.84</v>
    <v>73.22</v>
    <v>73.34</v>
    <v>73.08</v>
    <v>73.459999999999994</v>
    <v>73.987499999999997</v>
    <v>73.959999999999994</v>
    <v>74.23</v>
    <v>74.47</v>
    <v>74.45</v>
    <v>74.87</v>
    <v>74.39</v>
    <v>73.84</v>
    <v>73.98</v>
    <v>73.75</v>
    <v>73.59</v>
    <v>73.45</v>
    <v>73.209999999999994</v>
    <v>73.11</v>
    <v>72.739999999999995</v>
    <v>71.39</v>
    <v>71.790000000000006</v>
    <v>72.41</v>
    <v>73.03</v>
    <v>72.650000000000006</v>
    <v>72.73</v>
    <v>71.31</v>
    <v>71.42</v>
    <v>71.13</v>
    <v>70.819999999999993</v>
    <v>70.14</v>
    <v>71.27</v>
    <v>70.28</v>
    <v>72.05</v>
    <v>71.81</v>
    <v>71.989999999999995</v>
    <v>71.34</v>
    <v>71.33</v>
    <v>72.489999999999995</v>
    <v>73.239999999999995</v>
    <v>73.31</v>
    <v>73.849999999999994</v>
    <v>74.14</v>
    <v>73.905000000000001</v>
    <v>73.959999999999994</v>
    <v>74.31</v>
    <v>74.64</v>
    <v>74.27</v>
    <v>74.56</v>
    <v>74.36</v>
    <v>74.739999999999995</v>
    <v>74.87</v>
    <v>74.86</v>
    <v>75.36</v>
    <v>75.8</v>
    <v>75.88</v>
    <v>75.59</v>
    <v>75.53</v>
    <v>75.33</v>
    <v>75.66</v>
    <v>75.87</v>
    <v>75.900000000000006</v>
    <v>75.64</v>
    <v>75.55</v>
    <v>75.599999999999994</v>
    <v>75.56</v>
    <v>74.680000000000007</v>
    <v>74.89</v>
    <v>75.150000000000006</v>
    <v>73.12</v>
    <v>73.650000000000006</v>
    <v>72.89</v>
    <v>74.040000000000006</v>
    <v>72.75</v>
    <v>72.44</v>
    <v>73.08</v>
    <v>74.680000000000007</v>
    <v>74.72</v>
    <v>74.63</v>
    <v>74.36</v>
    <v>74.02</v>
    <v>73.23</v>
    <v>73.12</v>
    <v>74.55</v>
    <v>73.7</v>
    <v>72.2</v>
    <v>73.239999999999995</v>
    <v>74.349999999999994</v>
  </a>
  <a r="1" c="257">
    <v>41.54</v>
    <v>41.45</v>
    <v>-99999901</v>
    <v>42.02</v>
    <v>42.61</v>
    <v>42.76</v>
    <v>42.97</v>
    <v>43.454999999999998</v>
    <v>43.655000000000001</v>
    <v>43.62</v>
    <v>44.795000000000002</v>
    <v>44.52</v>
    <v>44.88</v>
    <v>44.76</v>
    <v>45.515000000000001</v>
    <v>44.844999999999999</v>
    <v>44.96</v>
    <v>45.37</v>
    <v>46.1</v>
    <v>46.36</v>
    <v>45.835000000000001</v>
    <v>46.08</v>
    <v>45.81</v>
    <v>45</v>
    <v>44.86</v>
    <v>44.06</v>
    <v>44.825000000000003</v>
    <v>45.704999999999998</v>
    <v>45.94</v>
    <v>45.71</v>
    <v>46.21</v>
    <v>46.35</v>
    <v>46.73</v>
    <v>47.05</v>
    <v>47.695</v>
    <v>47.685000000000002</v>
    <v>48.18</v>
    <v>47.76</v>
    <v>47.54</v>
    <v>46.81</v>
    <v>47.58</v>
    <v>46.24</v>
    <v>45.94</v>
    <v>45.645000000000003</v>
    <v>45.69</v>
    <v>44.38</v>
    <v>45.44</v>
    <v>44.91</v>
    <v>45.25</v>
    <v>44.73</v>
    <v>43.47</v>
    <v>43.31</v>
    <v>43.975000000000001</v>
    <v>43.73</v>
    <v>45.04</v>
    <v>44.26</v>
    <v>44.32</v>
    <v>44.68</v>
    <v>44.215000000000003</v>
    <v>44.43</v>
    <v>44.284999999999997</v>
    <v>44.36</v>
    <v>43.78</v>
    <v>42.994999999999997</v>
    <v>42.734999999999999</v>
    <v>43.085000000000001</v>
    <v>43.43</v>
    <v>43.66</v>
    <v>43.86</v>
    <v>44.445</v>
    <v>44.77</v>
    <v>44.14</v>
    <v>44.48</v>
    <v>43.93</v>
    <v>43.725000000000001</v>
    <v>44.01</v>
    <v>44.335000000000001</v>
    <v>44.44</v>
    <v>44.645000000000003</v>
    <v>44.51</v>
    <v>44.14</v>
    <v>44.234999999999999</v>
    <v>44.51</v>
    <v>44.854999999999997</v>
    <v>44.92</v>
    <v>45.06</v>
    <v>45.24</v>
    <v>45.05</v>
    <v>44.52</v>
    <v>-99999901</v>
    <v>43.77</v>
    <v>44.21</v>
    <v>44.51</v>
    <v>45.155000000000001</v>
    <v>44.41</v>
    <v>43.924999999999997</v>
    <v>43.14</v>
    <v>42.89</v>
    <v>43.53</v>
    <v>43.454999999999998</v>
    <v>44.22</v>
    <v>43.835000000000001</v>
    <v>44.145000000000003</v>
    <v>43.835000000000001</v>
    <v>44.06</v>
    <v>44.5</v>
    <v>44.8</v>
    <v>44.92</v>
    <v>45.24</v>
    <v>-99999901</v>
    <v>46.12</v>
    <v>46.2</v>
    <v>45.79</v>
    <v>46.075000000000003</v>
    <v>45.83</v>
    <v>45.625</v>
    <v>45.66</v>
    <v>45.88</v>
    <v>45.715000000000003</v>
    <v>45.97</v>
    <v>45.615000000000002</v>
    <v>45.6</v>
    <v>45.34</v>
    <v>44.835000000000001</v>
    <v>44.89</v>
    <v>44.695</v>
    <v>45.25</v>
    <v>45.53</v>
    <v>45.875</v>
    <v>45.87</v>
    <v>45.67</v>
    <v>45.64</v>
    <v>45.215000000000003</v>
    <v>45.125</v>
    <v>45.02</v>
    <v>44.63</v>
    <v>44.48</v>
    <v>43.58</v>
    <v>44.24</v>
    <v>44.31</v>
    <v>44.7</v>
    <v>44.66</v>
    <v>44.854999999999997</v>
    <v>44.505000000000003</v>
    <v>43.564999999999998</v>
    <v>43.664999999999999</v>
    <v>43.814999999999998</v>
    <v>44.1</v>
    <v>43.43</v>
    <v>42.75</v>
    <v>41.52</v>
    <v>42.655000000000001</v>
    <v>43.234999999999999</v>
    <v>42.835000000000001</v>
    <v>43.295000000000002</v>
    <v>43.05</v>
    <v>43.505000000000003</v>
    <v>43.59</v>
    <v>43.06</v>
    <v>43.34</v>
    <v>43.3</v>
    <v>43.32</v>
    <v>43.005000000000003</v>
    <v>42.84</v>
    <v>42.47</v>
    <v>41.86</v>
    <v>42.094999999999999</v>
    <v>41.094999999999999</v>
    <v>40.994999999999997</v>
    <v>41.475000000000001</v>
    <v>42.61</v>
    <v>42.655000000000001</v>
    <v>42.4</v>
    <v>42.73</v>
    <v>42.95</v>
    <v>43.56</v>
    <v>44.08</v>
    <v>44.09</v>
    <v>44.104999999999997</v>
    <v>44.5</v>
    <v>44.44</v>
    <v>43.734999999999999</v>
    <v>43.59</v>
    <v>43.71</v>
    <v>43.72</v>
    <v>43.42</v>
    <v>43.06</v>
    <v>42.765000000000001</v>
    <v>42.64</v>
    <v>41.704999999999998</v>
    <v>41.69</v>
    <v>42.5</v>
    <v>42.58</v>
    <v>42.25</v>
    <v>42.39</v>
    <v>41.854999999999997</v>
    <v>41.76</v>
    <v>42.01</v>
    <v>41.65</v>
    <v>41</v>
    <v>41.65</v>
    <v>41.06</v>
    <v>42.22</v>
    <v>42.234999999999999</v>
    <v>42.52</v>
    <v>42.125</v>
    <v>42.5</v>
    <v>42.615000000000002</v>
    <v>43.25</v>
    <v>43.16</v>
    <v>43.63</v>
    <v>43.68</v>
    <v>43.28</v>
    <v>43.23</v>
    <v>43.51</v>
    <v>43.48</v>
    <v>43.05</v>
    <v>42.88</v>
    <v>42.4</v>
    <v>42.695</v>
    <v>42.36</v>
    <v>42.34</v>
    <v>42.38</v>
    <v>42.44</v>
    <v>42.734999999999999</v>
    <v>42.66</v>
    <v>42.82</v>
    <v>43.28</v>
    <v>43.33</v>
    <v>43.255000000000003</v>
    <v>43.28</v>
    <v>43.1</v>
    <v>42.52</v>
    <v>42.56</v>
    <v>42.28</v>
    <v>41.954999999999998</v>
    <v>41.954999999999998</v>
    <v>42.12</v>
    <v>40.435000000000002</v>
    <v>40.72</v>
    <v>40.57</v>
    <v>41.664999999999999</v>
    <v>41.59</v>
    <v>40.840000000000003</v>
    <v>40.96</v>
    <v>41.67</v>
    <v>41.905000000000001</v>
    <v>41.78</v>
    <v>41.645000000000003</v>
    <v>41.01</v>
    <v>40.844999999999999</v>
    <v>40.380000000000003</v>
    <v>41.08</v>
    <v>40.814999999999998</v>
    <v>39.905000000000001</v>
    <v>40.615000000000002</v>
    <v>40.9</v>
  </a>
  <a r="1" c="257">
    <v>715.1</v>
    <v>714.15499999999997</v>
    <v>-99999901</v>
    <v>725.7</v>
    <v>725.52</v>
    <v>724.68</v>
    <v>717.10500000000002</v>
    <v>718.54</v>
    <v>720.33</v>
    <v>727.43</v>
    <v>734.01</v>
    <v>731.95</v>
    <v>727.62</v>
    <v>731.91</v>
    <v>731.88</v>
    <v>724.99</v>
    <v>721.99</v>
    <v>725.47</v>
    <v>746.38</v>
    <v>753.37</v>
    <v>752.2</v>
    <v>753.73</v>
    <v>760.17499999999995</v>
    <v>747.12</v>
    <v>748.44</v>
    <v>732.73500000000001</v>
    <v>741.83500000000004</v>
    <v>757.19500000000005</v>
    <v>757.23500000000001</v>
    <v>758.125</v>
    <v>764.77</v>
    <v>767.45</v>
    <v>771.23500000000001</v>
    <v>768.47</v>
    <v>773.67499999999995</v>
    <v>774.97</v>
    <v>781.505</v>
    <v>777.18</v>
    <v>765.61</v>
    <v>763.80499999999995</v>
    <v>772.02</v>
    <v>751.59</v>
    <v>736.48</v>
    <v>743.15</v>
    <v>738.73500000000001</v>
    <v>729.27499999999998</v>
    <v>743.48</v>
    <v>741.74</v>
    <v>730.13</v>
    <v>716.12</v>
    <v>692.29</v>
    <v>712.06</v>
    <v>718.76</v>
    <v>722.75</v>
    <v>735.95</v>
    <v>723.82500000000005</v>
    <v>729.9</v>
    <v>744.68</v>
    <v>733.47</v>
    <v>731.79</v>
    <v>725.19500000000005</v>
    <v>741.33</v>
    <v>738.83</v>
    <v>731.91</v>
    <v>719.79</v>
    <v>724.26</v>
    <v>727.24</v>
    <v>728.25</v>
    <v>739.66</v>
    <v>750.04499999999996</v>
    <v>769.27</v>
    <v>767.03</v>
    <v>774.71500000000003</v>
    <v>775.47</v>
    <v>777.84</v>
    <v>785.04</v>
    <v>783.62</v>
    <v>788.22500000000002</v>
    <v>789.41499999999996</v>
    <v>783.77</v>
    <v>776.375</v>
    <v>782.27</v>
    <v>784.65499999999997</v>
    <v>785.2</v>
    <v>788.82500000000005</v>
    <v>787.51</v>
    <v>785.61</v>
    <v>785.95</v>
    <v>782.61500000000001</v>
    <v>783.47329999999999</v>
    <v>758.17</v>
    <v>766.91499999999996</v>
    <v>763.53</v>
    <v>778.36500000000001</v>
    <v>761.505</v>
    <v>751.06500000000005</v>
    <v>736.38</v>
    <v>739.19</v>
    <v>752.42</v>
    <v>748.46</v>
    <v>754.61</v>
    <v>740.71500000000003</v>
    <v>760.06</v>
    <v>758.39</v>
    <v>770.48</v>
    <v>768.66</v>
    <v>773.09500000000003</v>
    <v>772.36</v>
    <v>774.45</v>
    <v>771.3</v>
    <v>770.18</v>
    <v>772.88499999999999</v>
    <v>765.755</v>
    <v>776.61500000000001</v>
    <v>774.37</v>
    <v>776.91</v>
    <v>781.505</v>
    <v>785.14</v>
    <v>788.26499999999999</v>
    <v>791.78</v>
    <v>792.57</v>
    <v>793.19</v>
    <v>800.66</v>
    <v>792.54</v>
    <v>796.44500000000005</v>
    <v>802.23500000000001</v>
    <v>805.81500000000005</v>
    <v>812.79499999999996</v>
    <v>810.48500000000001</v>
    <v>817.23500000000001</v>
    <v>819.6</v>
    <v>821.34</v>
    <v>818.31</v>
    <v>826.78</v>
    <v>829.77499999999998</v>
    <v>832.42</v>
    <v>832.89</v>
    <v>826.21</v>
    <v>835.48</v>
    <v>837.84</v>
    <v>846.34</v>
    <v>842.32</v>
    <v>836.60500000000002</v>
    <v>830.59500000000003</v>
    <v>820.32</v>
    <v>827.71</v>
    <v>834.2</v>
    <v>840.7</v>
    <v>850.21500000000003</v>
    <v>853.01</v>
    <v>839.625</v>
    <v>847.84500000000003</v>
    <v>850.84500000000003</v>
    <v>843.36</v>
    <v>849.26499999999999</v>
    <v>840.61500000000001</v>
    <v>848.36</v>
    <v>855.88</v>
    <v>851.72</v>
    <v>853.37</v>
    <v>848.81</v>
    <v>846.64</v>
    <v>849.47500000000002</v>
    <v>853.27499999999998</v>
    <v>845.63</v>
    <v>846.03499999999997</v>
    <v>845.96</v>
    <v>842</v>
    <v>850.7</v>
    <v>863.11</v>
    <v>866.17499999999995</v>
    <v>867.28</v>
    <v>864.47</v>
    <v>868.49</v>
    <v>879.54399999999998</v>
    <v>879.17</v>
    <v>885.48</v>
    <v>883.625</v>
    <v>883.04</v>
    <v>886.36</v>
    <v>883.75</v>
    <v>878.78</v>
    <v>881.41499999999996</v>
    <v>878.06</v>
    <v>868.43499999999995</v>
    <v>872.01</v>
    <v>867.02499999999998</v>
    <v>868.83</v>
    <v>865.36</v>
    <v>849.64499999999998</v>
    <v>850.255</v>
    <v>856.43</v>
    <v>864.15</v>
    <v>859.36</v>
    <v>857.42</v>
    <v>835.56</v>
    <v>835.58</v>
    <v>838.14</v>
    <v>830.08</v>
    <v>814.65</v>
    <v>830.79</v>
    <v>825.19</v>
    <v>845.67</v>
    <v>838.37</v>
    <v>840.34</v>
    <v>828.5</v>
    <v>830.63499999999999</v>
    <v>847.15</v>
    <v>853.36</v>
    <v>858.495</v>
    <v>868.38</v>
    <v>870.1</v>
    <v>870.32</v>
    <v>866.59500000000003</v>
    <v>871.86500000000001</v>
    <v>881.78</v>
    <v>884.03</v>
    <v>889.18499999999995</v>
    <v>889.42</v>
    <v>895.82500000000005</v>
    <v>900.51</v>
    <v>902.82</v>
    <v>921.11500000000001</v>
    <v>927.67</v>
    <v>924.02</v>
    <v>917.16</v>
    <v>912.29</v>
    <v>907.98500000000001</v>
    <v>914.245</v>
    <v>913.05</v>
    <v>921</v>
    <v>924.02</v>
    <v>925.70500000000004</v>
    <v>938.04</v>
    <v>939.42</v>
    <v>917.73</v>
    <v>920.93</v>
    <v>926.48</v>
    <v>908.21</v>
    <v>921.83</v>
    <v>911.62</v>
    <v>926.16</v>
    <v>897.75</v>
    <v>887.35</v>
    <v>889.06</v>
    <v>919.63499999999999</v>
    <v>921.31</v>
    <v>922.72500000000002</v>
    <v>915.81</v>
    <v>912.96500000000003</v>
    <v>893.49</v>
    <v>891.94</v>
    <v>904.58</v>
    <v>895.1</v>
    <v>877.32500000000005</v>
    <v>888.94</v>
    <v>911.2</v>
  </a>
  <a r="1" c="256">
    <v t="i">0</v>
    <v t="i">1</v>
    <v t="i">5</v>
    <v t="i">6</v>
    <v t="i">7</v>
    <v t="i">8</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79</v>
    <v t="i">82</v>
    <v t="i">83</v>
    <v t="i">84</v>
    <v t="i">85</v>
    <v t="i">86</v>
    <v t="i">89</v>
    <v t="i">90</v>
    <v t="i">91</v>
    <v t="i">92</v>
    <v t="i">93</v>
    <v t="i">96</v>
    <v t="i">97</v>
    <v t="i">98</v>
    <v t="i">99</v>
    <v t="i">104</v>
    <v t="i">105</v>
    <v t="i">106</v>
    <v t="i">107</v>
    <v t="i">110</v>
    <v t="i">111</v>
    <v t="i">112</v>
    <v t="i">113</v>
    <v t="i">114</v>
    <v t="i">117</v>
    <v t="i">118</v>
    <v t="i">119</v>
    <v t="i">120</v>
    <v t="i">121</v>
    <v t="i">124</v>
    <v t="i">125</v>
    <v t="i">126</v>
    <v t="i">127</v>
    <v t="i">128</v>
    <v t="i">131</v>
    <v t="i">132</v>
    <v t="i">133</v>
    <v t="i">134</v>
    <v t="i">135</v>
    <v t="i">138</v>
    <v t="i">139</v>
    <v t="i">140</v>
    <v t="i">141</v>
    <v t="i">142</v>
    <v t="i">145</v>
    <v t="i">146</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334</v>
    <v t="i">335</v>
    <v t="i">336</v>
    <v t="i">337</v>
    <v t="i">338</v>
    <v t="i">341</v>
    <v t="i">342</v>
    <v t="i">343</v>
    <v t="i">344</v>
    <v t="i">345</v>
    <v t="i">348</v>
    <v t="i">349</v>
    <v t="i">350</v>
    <v t="i">351</v>
    <v t="i">352</v>
    <v t="i">355</v>
    <v t="i">356</v>
    <v t="i">357</v>
    <v t="i">358</v>
    <v t="i">359</v>
    <v t="i">362</v>
    <v t="i">363</v>
    <v t="i">364</v>
  </a>
  <a r="1" c="256">
    <v>98.64</v>
    <v>98.66</v>
    <v>-99999901</v>
    <v>99.76</v>
    <v>100.05500000000001</v>
    <v>99.85</v>
    <v>99.51</v>
    <v>99.93</v>
    <v>101.18</v>
    <v>101.78</v>
    <v>102.46</v>
    <v>102.13</v>
    <v>102.1</v>
    <v>102.36</v>
    <v>102.88</v>
    <v>101.6</v>
    <v>101.66</v>
    <v>102.04</v>
    <v>103.22</v>
    <v>103.54</v>
    <v>103.1</v>
    <v>102.54</v>
    <v>103.22</v>
    <v>101.5</v>
    <v>101.79</v>
    <v>99.84</v>
    <v>100.72</v>
    <v>102.52</v>
    <v>102.56</v>
    <v>103</v>
    <v>103.78</v>
    <v>104.32</v>
    <v>104.74</v>
    <v>104.82</v>
    <v>105.42</v>
    <v>105.66</v>
    <v>106.62</v>
    <v>106.16</v>
    <v>105.2</v>
    <v>104.82</v>
    <v>105.82</v>
    <v>104.58</v>
    <v>103.82</v>
    <v>104.6</v>
    <v>104.3</v>
    <v>102.02</v>
    <v>104.06</v>
    <v>103.58</v>
    <v>103.53</v>
    <v>102.51</v>
    <v>100.28</v>
    <v>102.64</v>
    <v>103.46</v>
    <v>103.62</v>
    <v>105.11</v>
    <v>104.33</v>
    <v>104.8</v>
    <v>105.4</v>
    <v>104.74</v>
    <v>105.46</v>
    <v>104.56</v>
    <v>104.94</v>
    <v>104.4</v>
    <v>103.96</v>
    <v>103.12</v>
    <v>104.22</v>
    <v>104.31</v>
    <v>104.58</v>
    <v>104.86</v>
    <v>105.82</v>
    <v>107.36</v>
    <v>107</v>
    <v>107.66</v>
    <v>107.67</v>
    <v>107.74</v>
    <v>108.09</v>
    <v>108.71</v>
    <v>109.09</v>
    <v>109.56</v>
    <v>109.32</v>
    <v>107.9</v>
    <v>108.72</v>
    <v>109.22</v>
    <v>109.44</v>
    <v>109.84</v>
    <v>109.73</v>
    <v>109.98</v>
    <v>109.84</v>
    <v>109.24</v>
    <v>-99999901</v>
    <v>107.98</v>
    <v>109.27</v>
    <v>109.08</v>
    <v>110.96</v>
    <v>110.75</v>
    <v>108.74</v>
    <v>107.32</v>
    <v>107.4</v>
    <v>108.95</v>
    <v>108.66</v>
    <v>109.34</v>
    <v>109.42</v>
    <v>109.57</v>
    <v>110.32</v>
    <v>110.28</v>
    <v>110.44</v>
    <v>110.71</v>
    <v>111.12</v>
    <v>-99999901</v>
    <v>111.35</v>
    <v>111.62</v>
    <v>110.98</v>
    <v>111.72</v>
    <v>111.72</v>
    <v>111.68</v>
    <v>111.85</v>
    <v>112.02</v>
    <v>112.06</v>
    <v>112.22</v>
    <v>112.24</v>
    <v>112.4</v>
    <v>111.64</v>
    <v>110.1</v>
    <v>110.92</v>
    <v>111.36</v>
    <v>111.48</v>
    <v>112.08</v>
    <v>112.56</v>
    <v>112.36</v>
    <v>112.62</v>
    <v>112.2</v>
    <v>112.44</v>
    <v>112.82</v>
    <v>113.17</v>
    <v>112.48</v>
    <v>112.81</v>
    <v>111.5</v>
    <v>112.93</v>
    <v>113.39</v>
    <v>113.62</v>
    <v>113.32</v>
    <v>113</v>
    <v>112.35</v>
    <v>110.26</v>
    <v>111.28</v>
    <v>112.26</v>
    <v>112.61</v>
    <v>113.41</v>
    <v>113.38</v>
    <v>112.2</v>
    <v>113.12</v>
    <v>113.96</v>
    <v>113.06</v>
    <v>113.78</v>
    <v>113.29</v>
    <v>113.74</v>
    <v>114.28</v>
    <v>114</v>
    <v>114.1</v>
    <v>114.17</v>
    <v>114.44</v>
    <v>114.41</v>
    <v>114.88</v>
    <v>114.24</v>
    <v>113.8</v>
    <v>113.74</v>
    <v>112.21</v>
    <v>112.73</v>
    <v>114.11</v>
    <v>114.72</v>
    <v>114.9</v>
    <v>114.46</v>
    <v>115.16</v>
    <v>-99999901</v>
    <v>115.78</v>
    <v>116.3</v>
    <v>116.66</v>
    <v>116.77</v>
    <v>117.25</v>
    <v>116.56</v>
    <v>115.78</v>
    <v>116</v>
    <v>115.62</v>
    <v>115.38</v>
    <v>115.16</v>
    <v>114.76</v>
    <v>114.63</v>
    <v>114.12</v>
    <v>111.98</v>
    <v>112.62</v>
    <v>113.46</v>
    <v>114.5</v>
    <v>113.9</v>
    <v>114.08</v>
    <v>111.9</v>
    <v>111.96</v>
    <v>111.62</v>
    <v>110.82</v>
    <v>109.92</v>
    <v>111.68</v>
    <v>110.1</v>
    <v>112.84</v>
    <v>112.46</v>
    <v>112.8</v>
    <v>111.74</v>
    <v>111.83</v>
    <v>113.58</v>
    <v>114.66</v>
    <v>114.7</v>
    <v>115.6</v>
    <v>116.06</v>
    <v>115.6</v>
    <v>115.86</v>
    <v>116.36</v>
    <v>116.82</v>
    <v>116.27</v>
    <v>116.66</v>
    <v>116.34</v>
    <v>117.06</v>
    <v>117.19</v>
    <v>117.14</v>
    <v>117.94</v>
    <v>118.6</v>
    <v>118.7</v>
    <v>118.2</v>
    <v>118.12</v>
    <v>117.82</v>
    <v>118.38</v>
    <v>118.74</v>
    <v>118.8</v>
    <v>118.3</v>
    <v>118.14</v>
    <v>118.24</v>
    <v>118.12</v>
    <v>116.82</v>
    <v>117.02</v>
    <v>117.48</v>
    <v>114.3</v>
    <v>115.14</v>
    <v>113.86</v>
    <v>115.78</v>
    <v>113.9</v>
    <v>113.24</v>
    <v>114.3</v>
    <v>116.86</v>
    <v>116.92</v>
    <v>116.74</v>
    <v>116.5</v>
    <v>115.96</v>
    <v>114.74</v>
    <v>114.52</v>
    <v>116.6</v>
    <v>115.44</v>
    <v>113.06</v>
    <v>114.74</v>
    <v>116.4</v>
  </a>
  <a r="1" c="257">
    <v>7.2750000000000004</v>
    <v>7.2824999999999998</v>
    <v>-99999901</v>
    <v>7.2587999999999999</v>
    <v>7.3049999999999997</v>
    <v>7.29</v>
    <v>7.3063000000000002</v>
    <v>7.36</v>
    <v>7.6063000000000001</v>
    <v>7.6825000000000001</v>
    <v>7.665</v>
    <v>7.6924999999999999</v>
    <v>7.7925000000000004</v>
    <v>7.8150000000000004</v>
    <v>7.9574999999999996</v>
    <v>7.8849999999999998</v>
    <v>7.8650000000000002</v>
    <v>7.9387999999999996</v>
    <v>7.9313000000000002</v>
    <v>7.9938000000000002</v>
    <v>7.8624999999999998</v>
    <v>7.7938000000000001</v>
    <v>7.8487999999999998</v>
    <v>7.7613000000000003</v>
    <v>7.77</v>
    <v>7.6825000000000001</v>
    <v>7.6513</v>
    <v>7.8</v>
    <v>7.7812999999999999</v>
    <v>7.8875000000000002</v>
    <v>7.9625000000000004</v>
    <v>8.0024999999999995</v>
    <v>8.0525000000000002</v>
    <v>8.0525000000000002</v>
    <v>8.0787999999999993</v>
    <v>8.1538000000000004</v>
    <v>8.2212999999999994</v>
    <v>8.1762999999999995</v>
    <v>8.1325000000000003</v>
    <v>8.1212999999999997</v>
    <v>8.2349999999999994</v>
    <v>8.2475000000000005</v>
    <v>8.1487999999999996</v>
    <v>8.3038000000000007</v>
    <v>8.3074999999999992</v>
    <v>8.1511999999999993</v>
    <v>8.3475000000000001</v>
    <v>8.2949999999999999</v>
    <v>8.3475000000000001</v>
    <v>8.2312999999999992</v>
    <v>8.11</v>
    <v>8.4924999999999997</v>
    <v>8.5137999999999998</v>
    <v>8.56</v>
    <v>8.6775000000000002</v>
    <v>8.6687999999999992</v>
    <v>8.7125000000000004</v>
    <v>8.7637999999999998</v>
    <v>8.7624999999999993</v>
    <v>8.8774999999999995</v>
    <v>8.8012999999999995</v>
    <v>8.7799999999999994</v>
    <v>8.6687999999999992</v>
    <v>8.6425000000000001</v>
    <v>8.5512999999999995</v>
    <v>8.7025000000000006</v>
    <v>8.6925000000000008</v>
    <v>8.7225000000000001</v>
    <v>8.7200000000000006</v>
    <v>8.7624999999999993</v>
    <v>8.92</v>
    <v>8.8725000000000005</v>
    <v>8.8574999999999999</v>
    <v>8.89</v>
    <v>8.9149999999999991</v>
    <v>8.83</v>
    <v>8.8874999999999993</v>
    <v>8.8650000000000002</v>
    <v>8.9250000000000007</v>
    <v>8.86</v>
    <v>8.7449999999999992</v>
    <v>8.8049999999999997</v>
    <v>8.8788</v>
    <v>8.85</v>
    <v>8.92</v>
    <v>8.9011999999999993</v>
    <v>8.8874999999999993</v>
    <v>8.8975000000000009</v>
    <v>8.8637999999999995</v>
    <v>-99999901</v>
    <v>8.8550000000000004</v>
    <v>8.9812999999999992</v>
    <v>9.02</v>
    <v>9.1300000000000008</v>
    <v>9.2149999999999999</v>
    <v>8.9600000000000009</v>
    <v>8.8774999999999995</v>
    <v>8.8800000000000008</v>
    <v>9.0175000000000001</v>
    <v>9.0625</v>
    <v>9.0225000000000009</v>
    <v>8.84</v>
    <v>8.98</v>
    <v>9.0549999999999997</v>
    <v>9.1174999999999997</v>
    <v>9.0299999999999994</v>
    <v>9.0299999999999994</v>
    <v>9.1274999999999995</v>
    <v>9.1199999999999992</v>
    <v>-99999901</v>
    <v>9.1524999999999999</v>
    <v>9.1824999999999992</v>
    <v>9.1850000000000005</v>
    <v>9.2200000000000006</v>
    <v>9.2324999999999999</v>
    <v>9.1624999999999996</v>
    <v>9.1950000000000003</v>
    <v>9.15</v>
    <v>9.1475000000000009</v>
    <v>9.0913000000000004</v>
    <v>9.0950000000000006</v>
    <v>9.1</v>
    <v>8.9425000000000008</v>
    <v>8.77</v>
    <v>8.85</v>
    <v>8.89</v>
    <v>8.8874999999999993</v>
    <v>8.9224999999999994</v>
    <v>8.99</v>
    <v>8.9525000000000006</v>
    <v>8.9887999999999995</v>
    <v>8.94</v>
    <v>9.0050000000000008</v>
    <v>8.98</v>
    <v>9.01</v>
    <v>8.8375000000000004</v>
    <v>8.8674999999999997</v>
    <v>8.7899999999999991</v>
    <v>8.9049999999999994</v>
    <v>8.9450000000000003</v>
    <v>8.9149999999999991</v>
    <v>8.86</v>
    <v>8.8450000000000006</v>
    <v>8.82</v>
    <v>8.5675000000000008</v>
    <v>8.7375000000000007</v>
    <v>8.8350000000000009</v>
    <v>8.7725000000000009</v>
    <v>8.8175000000000008</v>
    <v>8.8588000000000005</v>
    <v>8.8025000000000002</v>
    <v>8.8350000000000009</v>
    <v>8.9600000000000009</v>
    <v>8.9075000000000006</v>
    <v>8.9550000000000001</v>
    <v>8.9474999999999998</v>
    <v>8.9175000000000004</v>
    <v>8.9113000000000007</v>
    <v>8.9674999999999994</v>
    <v>8.9525000000000006</v>
    <v>9.0024999999999995</v>
    <v>9.0374999999999996</v>
    <v>8.9949999999999992</v>
    <v>9.0374999999999996</v>
    <v>9.0075000000000003</v>
    <v>8.94</v>
    <v>8.9636999999999993</v>
    <v>8.7624999999999993</v>
    <v>8.82</v>
    <v>8.9</v>
    <v>8.9324999999999992</v>
    <v>9</v>
    <v>8.93</v>
    <v>8.9913000000000007</v>
    <v>8.9902999999999995</v>
    <v>8.9949999999999992</v>
    <v>8.8975000000000009</v>
    <v>8.9700000000000006</v>
    <v>8.9324999999999992</v>
    <v>8.9625000000000004</v>
    <v>8.8849999999999998</v>
    <v>8.8224999999999998</v>
    <v>8.8475000000000001</v>
    <v>8.81</v>
    <v>8.8437999999999999</v>
    <v>8.7899999999999991</v>
    <v>8.8350000000000009</v>
    <v>8.81</v>
    <v>8.7799999999999994</v>
    <v>8.5975000000000001</v>
    <v>8.61</v>
    <v>8.7050000000000001</v>
    <v>8.8063000000000002</v>
    <v>8.8025000000000002</v>
    <v>8.9</v>
    <v>8.81</v>
    <v>8.8025000000000002</v>
    <v>8.7688000000000006</v>
    <v>8.6649999999999991</v>
    <v>8.6925000000000008</v>
    <v>8.8000000000000007</v>
    <v>8.6174999999999997</v>
    <v>8.89</v>
    <v>8.8712999999999997</v>
    <v>8.8800000000000008</v>
    <v>8.7688000000000006</v>
    <v>8.69</v>
    <v>8.8550000000000004</v>
    <v>8.9425000000000008</v>
    <v>8.9324999999999992</v>
    <v>8.9350000000000005</v>
    <v>9.0449999999999999</v>
    <v>8.9625000000000004</v>
    <v>8.9525000000000006</v>
    <v>8.9824999999999999</v>
    <v>8.9425000000000008</v>
    <v>8.8262999999999998</v>
    <v>8.86</v>
    <v>8.8887999999999998</v>
    <v>8.9574999999999996</v>
    <v>8.98</v>
    <v>9.0363000000000007</v>
    <v>9.0525000000000002</v>
    <v>9.1675000000000004</v>
    <v>9.18</v>
    <v>9.1449999999999996</v>
    <v>9.2074999999999996</v>
    <v>9.1937999999999995</v>
    <v>9.25</v>
    <v>9.2624999999999993</v>
    <v>9.2225000000000001</v>
    <v>9.1649999999999991</v>
    <v>9.0824999999999996</v>
    <v>9.0649999999999995</v>
    <v>9.18</v>
    <v>9.1524999999999999</v>
    <v>9.1649999999999991</v>
    <v>9.18</v>
    <v>8.91</v>
    <v>8.9674999999999994</v>
    <v>8.8049999999999997</v>
    <v>8.98</v>
    <v>8.85</v>
    <v>8.9350000000000005</v>
    <v>9.0350000000000001</v>
    <v>9.1999999999999993</v>
    <v>9.1174999999999997</v>
    <v>9.1024999999999991</v>
    <v>9.11</v>
    <v>9.0749999999999993</v>
    <v>9.0425000000000004</v>
    <v>9.0013000000000005</v>
    <v>9.2799999999999994</v>
    <v>9.1649999999999991</v>
    <v>8.9250000000000007</v>
    <v>9.16</v>
    <v>9.2524999999999995</v>
  </a>
  <a r="1" c="255">
    <v>58.19</v>
    <v>57.195</v>
    <v>-99999901</v>
    <v>57.41</v>
    <v>58.49</v>
    <v>58.73</v>
    <v>58.67</v>
    <v>59.53</v>
    <v>59.84</v>
    <v>59.05</v>
    <v>61.2</v>
    <v>60.65</v>
    <v>60.94</v>
    <v>61.04</v>
    <v>62.62</v>
    <v>62.07</v>
    <v>62.594999999999999</v>
    <v>63</v>
    <v>64.495000000000005</v>
    <v>64.62</v>
    <v>64.37</v>
    <v>65.265000000000001</v>
    <v>64.849999999999994</v>
    <v>63.51</v>
    <v>63.6</v>
    <v>62.44</v>
    <v>63.81</v>
    <v>64.569999999999993</v>
    <v>65.430000000000007</v>
    <v>65.045000000000002</v>
    <v>65.474999999999994</v>
    <v>65.594999999999999</v>
    <v>66.27</v>
    <v>66.694999999999993</v>
    <v>67.650000000000006</v>
    <v>67.534999999999997</v>
    <v>68.150000000000006</v>
    <v>67.185000000000002</v>
    <v>67</v>
    <v>65.88</v>
    <v>66.69</v>
    <v>64.33</v>
    <v>63.8</v>
    <v>63.27</v>
    <v>63.1</v>
    <v>61.35</v>
    <v>62.85</v>
    <v>62.16</v>
    <v>62.76</v>
    <v>62.024999999999999</v>
    <v>60.16</v>
    <v>59.98</v>
    <v>61.03</v>
    <v>60.75</v>
    <v>62.76</v>
    <v>61.164999999999999</v>
    <v>61.06</v>
    <v>61.42</v>
    <v>60.844999999999999</v>
    <v>61.615000000000002</v>
    <v>61.594999999999999</v>
    <v>61.695</v>
    <v>61.034999999999997</v>
    <v>59.725000000000001</v>
    <v>59.234999999999999</v>
    <v>59.744999999999997</v>
    <v>59.98</v>
    <v>60.295000000000002</v>
    <v>60.66</v>
    <v>61.48</v>
    <v>61.895000000000003</v>
    <v>60.645000000000003</v>
    <v>61.16</v>
    <v>60.51</v>
    <v>60.604999999999997</v>
    <v>60.87</v>
    <v>61.21</v>
    <v>61.49</v>
    <v>61.77</v>
    <v>61.2</v>
    <v>60.66</v>
    <v>60.795000000000002</v>
    <v>61.39</v>
    <v>61.75</v>
    <v>61.524999999999999</v>
    <v>61.984999999999999</v>
    <v>62.255000000000003</v>
    <v>62</v>
    <v>61.25</v>
    <v>-99999901</v>
    <v>60.064999999999998</v>
    <v>60.72</v>
    <v>60.97</v>
    <v>61.88</v>
    <v>60.45</v>
    <v>59.94</v>
    <v>58.884999999999998</v>
    <v>58.33</v>
    <v>59.1</v>
    <v>60.29</v>
    <v>60.325000000000003</v>
    <v>59.61</v>
    <v>60.005000000000003</v>
    <v>60.59</v>
    <v>61.045000000000002</v>
    <v>61.01</v>
    <v>61.185000000000002</v>
    <v>-99999901</v>
    <v>62.534999999999997</v>
    <v>62.704999999999998</v>
    <v>62.005000000000003</v>
    <v>62.32</v>
    <v>61.965000000000003</v>
    <v>61.784999999999997</v>
    <v>61.744999999999997</v>
    <v>61.97</v>
    <v>61.725000000000001</v>
    <v>62.13</v>
    <v>61.6</v>
    <v>61.71</v>
    <v>61.54</v>
    <v>61.005000000000003</v>
    <v>61.07</v>
    <v>60.585000000000001</v>
    <v>61.44</v>
    <v>61.765000000000001</v>
    <v>62.39</v>
    <v>62.524999999999999</v>
    <v>62.25</v>
    <v>62.155000000000001</v>
    <v>61.61</v>
    <v>61.32</v>
    <v>60.515000000000001</v>
    <v>60.28</v>
    <v>60.08</v>
    <v>58.66</v>
    <v>59.674999999999997</v>
    <v>59.555</v>
    <v>60.284999999999997</v>
    <v>60.335000000000001</v>
    <v>60.774999999999999</v>
    <v>60.325000000000003</v>
    <v>58.975000000000001</v>
    <v>59.075000000000003</v>
    <v>59.335000000000001</v>
    <v>59.805</v>
    <v>58.65</v>
    <v>57.22</v>
    <v>55.02</v>
    <v>56.94</v>
    <v>57.825000000000003</v>
    <v>57.26</v>
    <v>57.825000000000003</v>
    <v>56.99</v>
    <v>57.73</v>
    <v>57.79</v>
    <v>56.984999999999999</v>
    <v>57.555</v>
    <v>57.835000000000001</v>
    <v>58.01</v>
    <v>57.52</v>
    <v>57.354999999999997</v>
    <v>56.424999999999997</v>
    <v>55.67</v>
    <v>56.06</v>
    <v>54.46</v>
    <v>54.5</v>
    <v>54.695</v>
    <v>56.685000000000002</v>
    <v>56.47</v>
    <v>56.104999999999997</v>
    <v>56.27</v>
    <v>-99999901</v>
    <v>57.53</v>
    <v>58.38</v>
    <v>58.314999999999998</v>
    <v>58.015000000000001</v>
    <v>58.505000000000003</v>
    <v>58.73</v>
    <v>57.704999999999998</v>
    <v>57.274999999999999</v>
    <v>57.375</v>
    <v>57.145000000000003</v>
    <v>56.695</v>
    <v>55.88</v>
    <v>55.564999999999998</v>
    <v>55.52</v>
    <v>54.145000000000003</v>
    <v>54</v>
    <v>55.1</v>
    <v>55.12</v>
    <v>54.555</v>
    <v>54.825000000000003</v>
    <v>54.23</v>
    <v>54.234999999999999</v>
    <v>54.645000000000003</v>
    <v>53.92</v>
    <v>53.015000000000001</v>
    <v>53.67</v>
    <v>53</v>
    <v>55.1</v>
    <v>55.26</v>
    <v>55.634999999999998</v>
    <v>55.164999999999999</v>
    <v>55.914999999999999</v>
    <v>55.96</v>
    <v>56.92</v>
    <v>56.84</v>
    <v>57.594999999999999</v>
    <v>57.905000000000001</v>
    <v>57.48</v>
    <v>57.32</v>
    <v>57.505000000000003</v>
    <v>57.255000000000003</v>
    <v>56.64</v>
    <v>56.42</v>
    <v>55.634999999999998</v>
    <v>56.21</v>
    <v>55.28</v>
    <v>55.6</v>
    <v>55.83</v>
    <v>55.615000000000002</v>
    <v>56.055</v>
    <v>55.825000000000003</v>
    <v>56.26</v>
    <v>56.96</v>
    <v>57.06</v>
    <v>57.13</v>
    <v>57.195</v>
    <v>56.84</v>
    <v>55.7</v>
    <v>55.625</v>
    <v>55.03</v>
    <v>54.435000000000002</v>
    <v>54.365000000000002</v>
    <v>54.615000000000002</v>
    <v>52.384999999999998</v>
    <v>52.52</v>
    <v>52.25</v>
    <v>53.524999999999999</v>
    <v>53.215000000000003</v>
    <v>51.88</v>
    <v>52.4</v>
    <v>53.37</v>
    <v>53.92</v>
    <v>53.555</v>
    <v>53.36</v>
    <v>52.585000000000001</v>
    <v>52.4</v>
    <v>51.65</v>
    <v>52.284999999999997</v>
    <v>51.984999999999999</v>
    <v>50.64</v>
    <v>51.655000000000001</v>
    <v>51.734999999999999</v>
  </a>
  <a r="1" c="256">
    <v>60.37</v>
    <v>60.3</v>
    <v>-99999901</v>
    <v>61.024999999999999</v>
    <v>61.97</v>
    <v>62.18</v>
    <v>62.54</v>
    <v>63.32</v>
    <v>63.534999999999997</v>
    <v>63.52</v>
    <v>65.180000000000007</v>
    <v>64.825000000000003</v>
    <v>65.27</v>
    <v>65.165000000000006</v>
    <v>66.31</v>
    <v>65.290000000000006</v>
    <v>65.430000000000007</v>
    <v>66.12</v>
    <v>67.099999999999994</v>
    <v>67.45</v>
    <v>66.635000000000005</v>
    <v>67.02</v>
    <v>66.67</v>
    <v>65.42</v>
    <v>65.260000000000005</v>
    <v>64.135000000000005</v>
    <v>65.2</v>
    <v>66.489999999999995</v>
    <v>66.834999999999994</v>
    <v>66.540000000000006</v>
    <v>67.3</v>
    <v>67.45</v>
    <v>67.86</v>
    <v>68.424999999999997</v>
    <v>69.364999999999995</v>
    <v>69.364999999999995</v>
    <v>70.09</v>
    <v>69.53</v>
    <v>69.3</v>
    <v>68.09</v>
    <v>69.224999999999994</v>
    <v>67.22</v>
    <v>66.694999999999993</v>
    <v>66.355000000000004</v>
    <v>66.489999999999995</v>
    <v>64.375</v>
    <v>66.14</v>
    <v>65.435000000000002</v>
    <v>65.844999999999999</v>
    <v>65.155000000000001</v>
    <v>63.365000000000002</v>
    <v>63.07</v>
    <v>63.93</v>
    <v>63.65</v>
    <v>65.594999999999999</v>
    <v>64.489999999999995</v>
    <v>64.47</v>
    <v>65.069999999999993</v>
    <v>64.3</v>
    <v>64.59</v>
    <v>64.5</v>
    <v>64.510000000000005</v>
    <v>63.674999999999997</v>
    <v>62.43</v>
    <v>62.045000000000002</v>
    <v>62.56</v>
    <v>62.89</v>
    <v>63.36</v>
    <v>63.56</v>
    <v>64.47</v>
    <v>64.95</v>
    <v>64.015000000000001</v>
    <v>64.454999999999998</v>
    <v>63.715000000000003</v>
    <v>63.42</v>
    <v>63.76</v>
    <v>64.295000000000002</v>
    <v>64.47</v>
    <v>64.78</v>
    <v>64.62</v>
    <v>64.094999999999999</v>
    <v>64.2</v>
    <v>64.569999999999993</v>
    <v>65.099999999999994</v>
    <v>65.19</v>
    <v>65.36</v>
    <v>65.625</v>
    <v>65.41</v>
    <v>64.555000000000007</v>
    <v>-99999901</v>
    <v>63.585000000000001</v>
    <v>64.260000000000005</v>
    <v>64.605000000000004</v>
    <v>65.655000000000001</v>
    <v>64.59</v>
    <v>63.884999999999998</v>
    <v>62.695</v>
    <v>62.325000000000003</v>
    <v>63.26</v>
    <v>63.215000000000003</v>
    <v>64.400000000000006</v>
    <v>64.44</v>
    <v>63.93</v>
    <v>64.209999999999994</v>
    <v>64.77</v>
    <v>65.22</v>
    <v>65.31</v>
    <v>65.864999999999995</v>
    <v>-99999901</v>
    <v>67.08</v>
    <v>67.254999999999995</v>
    <v>66.69</v>
    <v>67.034999999999997</v>
    <v>66.635000000000005</v>
    <v>66.400000000000006</v>
    <v>66.41</v>
    <v>66.825000000000003</v>
    <v>66.489999999999995</v>
    <v>66.855000000000004</v>
    <v>66.33</v>
    <v>66.33</v>
    <v>65.989999999999995</v>
    <v>65.284999999999997</v>
    <v>65.39</v>
    <v>65.064999999999998</v>
    <v>65.88</v>
    <v>66.284999999999997</v>
    <v>66.760000000000005</v>
    <v>66.790000000000006</v>
    <v>66.510000000000005</v>
    <v>66.39</v>
    <v>65.930000000000007</v>
    <v>65.819999999999993</v>
    <v>65.53</v>
    <v>64.995000000000005</v>
    <v>64.790000000000006</v>
    <v>63.52</v>
    <v>64.38</v>
    <v>64.454999999999998</v>
    <v>65.010000000000005</v>
    <v>64.97</v>
    <v>65.275000000000006</v>
    <v>64.75</v>
    <v>63.424999999999997</v>
    <v>63.57</v>
    <v>63.81</v>
    <v>64.245000000000005</v>
    <v>63.28</v>
    <v>62.19</v>
    <v>60.564999999999998</v>
    <v>62.16</v>
    <v>62.9</v>
    <v>62.395000000000003</v>
    <v>63</v>
    <v>62.63</v>
    <v>63.295000000000002</v>
    <v>63.414999999999999</v>
    <v>62.615000000000002</v>
    <v>63.05</v>
    <v>62.954999999999998</v>
    <v>62.98</v>
    <v>62.545000000000002</v>
    <v>62.32</v>
    <v>61.72</v>
    <v>60.994999999999997</v>
    <v>61.19</v>
    <v>59.765000000000001</v>
    <v>59.65</v>
    <v>60.335000000000001</v>
    <v>61.99</v>
    <v>62.05</v>
    <v>61.664999999999999</v>
    <v>62.115000000000002</v>
    <v>-99999901</v>
    <v>63.28</v>
    <v>64.14</v>
    <v>64.075000000000003</v>
    <v>64.075000000000003</v>
    <v>64.504999999999995</v>
    <v>64.405000000000001</v>
    <v>63.424999999999997</v>
    <v>63.265000000000001</v>
    <v>63.41</v>
    <v>63.36</v>
    <v>63</v>
    <v>62.414999999999999</v>
    <v>62.01</v>
    <v>61.87</v>
    <v>60.5</v>
    <v>60.44</v>
    <v>61.505000000000003</v>
    <v>61.59</v>
    <v>61.08</v>
    <v>61.41</v>
    <v>60.6</v>
    <v>60.435000000000002</v>
    <v>60.965000000000003</v>
    <v>60.255000000000003</v>
    <v>59.41</v>
    <v>60.155000000000001</v>
    <v>59.34</v>
    <v>61.06</v>
    <v>61.05</v>
    <v>61.45</v>
    <v>60.91</v>
    <v>61.43</v>
    <v>61.71</v>
    <v>62.6</v>
    <v>62.58</v>
    <v>63.215000000000003</v>
    <v>63.4</v>
    <v>62.79</v>
    <v>62.725000000000001</v>
    <v>63.145000000000003</v>
    <v>63.104999999999997</v>
    <v>62.47</v>
    <v>62.195</v>
    <v>61.424999999999997</v>
    <v>61.89</v>
    <v>61.39</v>
    <v>61.365000000000002</v>
    <v>61.4</v>
    <v>61.594999999999999</v>
    <v>62.064999999999998</v>
    <v>61.93</v>
    <v>62.19</v>
    <v>62.835000000000001</v>
    <v>62.93</v>
    <v>62.85</v>
    <v>62.77</v>
    <v>62.47</v>
    <v>61.704999999999998</v>
    <v>61.79</v>
    <v>61.4</v>
    <v>60.954999999999998</v>
    <v>60.914999999999999</v>
    <v>61.115000000000002</v>
    <v>58.704999999999998</v>
    <v>59.11</v>
    <v>58.89</v>
    <v>60.524999999999999</v>
    <v>60.39</v>
    <v>59.274999999999999</v>
    <v>59.45</v>
    <v>60.534999999999997</v>
    <v>60.88</v>
    <v>60.75</v>
    <v>60.45</v>
    <v>59.61</v>
    <v>59.354999999999997</v>
    <v>58.704999999999998</v>
    <v>59.725000000000001</v>
    <v>59.295000000000002</v>
    <v>57.984999999999999</v>
    <v>59.045000000000002</v>
    <v>59.494999999999997</v>
  </a>
  <a r="1" c="255">
    <v>66.995000000000005</v>
    <v>66.924999999999997</v>
    <v>-99999901</v>
    <v>67.69</v>
    <v>67.644999999999996</v>
    <v>67.55</v>
    <v>66.98</v>
    <v>67.2</v>
    <v>68.27</v>
    <v>68.83</v>
    <v>69.010000000000005</v>
    <v>68.989999999999995</v>
    <v>68.844999999999999</v>
    <v>68.965000000000003</v>
    <v>69.099999999999994</v>
    <v>68.37</v>
    <v>68.3</v>
    <v>68.545000000000002</v>
    <v>69.489999999999995</v>
    <v>69.760000000000005</v>
    <v>69.504999999999995</v>
    <v>69.125</v>
    <v>69.81</v>
    <v>68.685000000000002</v>
    <v>69.010000000000005</v>
    <v>67.599999999999994</v>
    <v>68.05</v>
    <v>69.48</v>
    <v>69.36</v>
    <v>69.834999999999994</v>
    <v>70.349999999999994</v>
    <v>70.67</v>
    <v>70.849999999999994</v>
    <v>70.724999999999994</v>
    <v>70.944999999999993</v>
    <v>71.13</v>
    <v>71.709999999999994</v>
    <v>71.31</v>
    <v>70.864999999999995</v>
    <v>70.69</v>
    <v>71.245000000000005</v>
    <v>70.454999999999998</v>
    <v>69.855000000000004</v>
    <v>70.8</v>
    <v>70.545000000000002</v>
    <v>69.344999999999999</v>
    <v>70.61</v>
    <v>70.465000000000003</v>
    <v>70.165000000000006</v>
    <v>69.38</v>
    <v>67.754999999999995</v>
    <v>70.150000000000006</v>
    <v>70.56</v>
    <v>70.81</v>
    <v>71.739999999999995</v>
    <v>71.22</v>
    <v>71.484999999999999</v>
    <v>71.984999999999999</v>
    <v>71.635000000000005</v>
    <v>71.98</v>
    <v>71.174999999999997</v>
    <v>71.594999999999999</v>
    <v>71.510000000000005</v>
    <v>71.45</v>
    <v>70.650000000000006</v>
    <v>71.454999999999998</v>
    <v>71.790000000000006</v>
    <v>71.88</v>
    <v>72.28</v>
    <v>72.734999999999999</v>
    <v>74.13</v>
    <v>74.02</v>
    <v>74.305000000000007</v>
    <v>74.5</v>
    <v>74.855000000000004</v>
    <v>75.08</v>
    <v>75.265000000000001</v>
    <v>75.540000000000006</v>
    <v>75.84</v>
    <v>75.709999999999994</v>
    <v>74.89</v>
    <v>75.459999999999994</v>
    <v>75.775000000000006</v>
    <v>75.825000000000003</v>
    <v>76.13</v>
    <v>76.010000000000005</v>
    <v>76.14</v>
    <v>76.150000000000006</v>
    <v>75.965000000000003</v>
    <v>-99999901</v>
    <v>75.22</v>
    <v>75.989999999999995</v>
    <v>75.92</v>
    <v>76.98</v>
    <v>76.91</v>
    <v>75.39</v>
    <v>74.5</v>
    <v>74.644999999999996</v>
    <v>75.674999999999997</v>
    <v>75.62</v>
    <v>75.575000000000003</v>
    <v>75.855000000000004</v>
    <v>76.405000000000001</v>
    <v>76.2</v>
    <v>76.319999999999993</v>
    <v>76.459999999999994</v>
    <v>76.64</v>
    <v>-99999901</v>
    <v>76.534999999999997</v>
    <v>76.69</v>
    <v>76.44</v>
    <v>76.83</v>
    <v>76.75</v>
    <v>76.72</v>
    <v>77.025000000000006</v>
    <v>77.08</v>
    <v>77.150000000000006</v>
    <v>77.135000000000005</v>
    <v>77.2</v>
    <v>77.314999999999998</v>
    <v>76.930000000000007</v>
    <v>75.95</v>
    <v>76.72</v>
    <v>77.19</v>
    <v>77.325000000000003</v>
    <v>77.650000000000006</v>
    <v>77.905000000000001</v>
    <v>77.900000000000006</v>
    <v>78.234999999999999</v>
    <v>78.180000000000007</v>
    <v>78.444999999999993</v>
    <v>78.94</v>
    <v>79.27</v>
    <v>78.760000000000005</v>
    <v>79.19</v>
    <v>78.52</v>
    <v>79.424999999999997</v>
    <v>79.739999999999995</v>
    <v>79.97</v>
    <v>79.64</v>
    <v>79.53</v>
    <v>79.13</v>
    <v>77.680000000000007</v>
    <v>78.55</v>
    <v>79.099999999999994</v>
    <v>79.41</v>
    <v>80.23</v>
    <v>80.47</v>
    <v>79.86</v>
    <v>80.239999999999995</v>
    <v>80.61</v>
    <v>80.17</v>
    <v>80.430000000000007</v>
    <v>79.965000000000003</v>
    <v>80.245000000000005</v>
    <v>80.575000000000003</v>
    <v>80.760000000000005</v>
    <v>80.734999999999999</v>
    <v>80.844999999999999</v>
    <v>80.915000000000006</v>
    <v>81.08</v>
    <v>81.400000000000006</v>
    <v>81.069999999999993</v>
    <v>81.08</v>
    <v>81.025000000000006</v>
    <v>80.17</v>
    <v>80.775000000000006</v>
    <v>81.739999999999995</v>
    <v>81.819999999999993</v>
    <v>82</v>
    <v>81.745000000000005</v>
    <v>82.064999999999998</v>
    <v>-99999901</v>
    <v>82.64</v>
    <v>82.625</v>
    <v>82.855000000000004</v>
    <v>82.715000000000003</v>
    <v>82.97</v>
    <v>82.43</v>
    <v>82.2</v>
    <v>82.35</v>
    <v>81.739999999999995</v>
    <v>81.44</v>
    <v>81.400000000000006</v>
    <v>81.31</v>
    <v>81.25</v>
    <v>81.040000000000006</v>
    <v>79.674999999999997</v>
    <v>79.63</v>
    <v>80.275000000000006</v>
    <v>81.27</v>
    <v>81.08</v>
    <v>81.17</v>
    <v>79.614999999999995</v>
    <v>79.849999999999994</v>
    <v>79.400000000000006</v>
    <v>78.855000000000004</v>
    <v>78.25</v>
    <v>79.635000000000005</v>
    <v>78.650000000000006</v>
    <v>80.775000000000006</v>
    <v>80.37</v>
    <v>80.495000000000005</v>
    <v>79.599999999999994</v>
    <v>79.314999999999998</v>
    <v>80.825000000000003</v>
    <v>81.58</v>
    <v>81.83</v>
    <v>82.44</v>
    <v>82.84</v>
    <v>82.71</v>
    <v>82.83</v>
    <v>83.29</v>
    <v>83.79</v>
    <v>83.57</v>
    <v>83.86</v>
    <v>83.99</v>
    <v>84.22</v>
    <v>84.61</v>
    <v>84.54</v>
    <v>85.36</v>
    <v>86.05</v>
    <v>85.96</v>
    <v>85.57</v>
    <v>85.47</v>
    <v>85.084999999999994</v>
    <v>85.58</v>
    <v>85.674999999999997</v>
    <v>86.07</v>
    <v>85.82</v>
    <v>85.724999999999994</v>
    <v>86.105000000000004</v>
    <v>86.53</v>
    <v>85.43</v>
    <v>85.8</v>
    <v>86.105000000000004</v>
    <v>84.04</v>
    <v>84.94</v>
    <v>83.93</v>
    <v>85.03</v>
    <v>83.35</v>
    <v>83.06</v>
    <v>83.87</v>
    <v>85.79</v>
    <v>85.694999999999993</v>
    <v>85.825000000000003</v>
    <v>85.7</v>
    <v>85.58</v>
    <v>84.54</v>
    <v>84.44</v>
    <v>86.09</v>
    <v>85.01</v>
    <v>83.02</v>
    <v>84.29</v>
    <v>85.77</v>
  </a>
  <a r="1" c="257">
    <v>10.635</v>
    <v>10.62</v>
    <v>-99999901</v>
    <v>10.68</v>
    <v>10.695</v>
    <v>10.715</v>
    <v>10.68</v>
    <v>10.71</v>
    <v>10.935</v>
    <v>11.03</v>
    <v>11.13</v>
    <v>11.12</v>
    <v>11.14</v>
    <v>11.115</v>
    <v>11.09</v>
    <v>10.98</v>
    <v>10.99</v>
    <v>11.015000000000001</v>
    <v>11.11</v>
    <v>11.135</v>
    <v>11.1</v>
    <v>11.08</v>
    <v>11.125</v>
    <v>10.935</v>
    <v>11.02</v>
    <v>10.83</v>
    <v>10.865</v>
    <v>11.12</v>
    <v>11.035</v>
    <v>11.095000000000001</v>
    <v>11.18</v>
    <v>11.237500000000001</v>
    <v>11.24</v>
    <v>11.217499999999999</v>
    <v>11.265000000000001</v>
    <v>11.23</v>
    <v>11.31</v>
    <v>11.244999999999999</v>
    <v>11.154999999999999</v>
    <v>11.18</v>
    <v>11.265000000000001</v>
    <v>11.12</v>
    <v>11.02</v>
    <v>11.11</v>
    <v>11.045</v>
    <v>10.835000000000001</v>
    <v>11.02</v>
    <v>10.93</v>
    <v>10.9</v>
    <v>10.725</v>
    <v>10.494999999999999</v>
    <v>10.925000000000001</v>
    <v>11</v>
    <v>11.055</v>
    <v>11.164999999999999</v>
    <v>11.12</v>
    <v>11.21</v>
    <v>11.244999999999999</v>
    <v>11.215</v>
    <v>11.234999999999999</v>
    <v>11.1425</v>
    <v>11.22</v>
    <v>11.21</v>
    <v>11.205</v>
    <v>11.09</v>
    <v>11.25</v>
    <v>11.31</v>
    <v>11.335000000000001</v>
    <v>11.38</v>
    <v>11.432499999999999</v>
    <v>11.625</v>
    <v>11.57</v>
    <v>11.5725</v>
    <v>11.61</v>
    <v>11.695</v>
    <v>11.7425</v>
    <v>11.8</v>
    <v>11.86</v>
    <v>11.925000000000001</v>
    <v>11.87</v>
    <v>11.8</v>
    <v>11.92</v>
    <v>11.96</v>
    <v>11.95</v>
    <v>11.965</v>
    <v>11.935</v>
    <v>11.885</v>
    <v>11.87</v>
    <v>11.865</v>
    <v>-99999901</v>
    <v>11.855</v>
    <v>11.945</v>
    <v>11.92</v>
    <v>12.105</v>
    <v>12.195</v>
    <v>11.92</v>
    <v>11.785</v>
    <v>11.78</v>
    <v>11.904999999999999</v>
    <v>11.83</v>
    <v>11.815</v>
    <v>11.6</v>
    <v>11.835000000000001</v>
    <v>11.885</v>
    <v>11.96</v>
    <v>11.92</v>
    <v>11.93</v>
    <v>11.955</v>
    <v>12.005000000000001</v>
    <v>11.994400000000001</v>
    <v>11.994999999999999</v>
    <v>12.015000000000001</v>
    <v>11.98</v>
    <v>12.04</v>
    <v>12.03</v>
    <v>12.035</v>
    <v>12.085000000000001</v>
    <v>12.074999999999999</v>
    <v>12.085000000000001</v>
    <v>12.06</v>
    <v>12.055</v>
    <v>12.074999999999999</v>
    <v>12.005000000000001</v>
    <v>11.875</v>
    <v>11.95</v>
    <v>12.04</v>
    <v>12.06</v>
    <v>12.13</v>
    <v>12.18</v>
    <v>12.205</v>
    <v>12.244999999999999</v>
    <v>12.234999999999999</v>
    <v>12.3</v>
    <v>12.355</v>
    <v>12.395</v>
    <v>12.27</v>
    <v>12.324999999999999</v>
    <v>12.2</v>
    <v>12.345000000000001</v>
    <v>12.42</v>
    <v>12.445</v>
    <v>12.3575</v>
    <v>12.35</v>
    <v>12.324999999999999</v>
    <v>12.105</v>
    <v>12.25</v>
    <v>12.35</v>
    <v>12.335000000000001</v>
    <v>12.44</v>
    <v>12.4575</v>
    <v>12.375</v>
    <v>12.41</v>
    <v>12.525</v>
    <v>12.475</v>
    <v>12.55</v>
    <v>12.515000000000001</v>
    <v>12.51</v>
    <v>12.525</v>
    <v>12.56</v>
    <v>12.525</v>
    <v>12.555</v>
    <v>12.605</v>
    <v>12.615</v>
    <v>12.68</v>
    <v>12.625</v>
    <v>12.55</v>
    <v>12.574999999999999</v>
    <v>12.484999999999999</v>
    <v>12.615</v>
    <v>12.75</v>
    <v>12.74</v>
    <v>12.795</v>
    <v>12.72</v>
    <v>12.81</v>
    <v>-99999901</v>
    <v>12.87</v>
    <v>12.835000000000001</v>
    <v>12.895</v>
    <v>12.8925</v>
    <v>12.945</v>
    <v>12.82</v>
    <v>12.795</v>
    <v>12.83</v>
    <v>12.765000000000001</v>
    <v>12.725</v>
    <v>12.725</v>
    <v>12.725</v>
    <v>12.69</v>
    <v>12.664999999999999</v>
    <v>12.42</v>
    <v>12.465</v>
    <v>12.54</v>
    <v>12.664999999999999</v>
    <v>12.63</v>
    <v>12.664999999999999</v>
    <v>12.45</v>
    <v>12.445</v>
    <v>12.43</v>
    <v>12.3</v>
    <v>12.225</v>
    <v>12.42</v>
    <v>12.24</v>
    <v>12.615</v>
    <v>12.53</v>
    <v>12.59</v>
    <v>12.515000000000001</v>
    <v>12.455</v>
    <v>12.715</v>
    <v>12.83</v>
    <v>12.855</v>
    <v>12.93</v>
    <v>13.02</v>
    <v>13.045</v>
    <v>13.15</v>
    <v>13.265000000000001</v>
    <v>13.4</v>
    <v>13.39</v>
    <v>13.42</v>
    <v>13.484999999999999</v>
    <v>13.53</v>
    <v>13.58</v>
    <v>13.565</v>
    <v>13.76</v>
    <v>13.85</v>
    <v>13.805</v>
    <v>13.71</v>
    <v>13.71</v>
    <v>13.585000000000001</v>
    <v>13.63</v>
    <v>13.605</v>
    <v>13.744999999999999</v>
    <v>13.68</v>
    <v>13.705</v>
    <v>13.73</v>
    <v>13.914999999999999</v>
    <v>13.654999999999999</v>
    <v>13.72</v>
    <v>13.765000000000001</v>
    <v>13.44</v>
    <v>13.595000000000001</v>
    <v>13.41</v>
    <v>13.63</v>
    <v>13.395</v>
    <v>13.37</v>
    <v>13.48</v>
    <v>13.76</v>
    <v>13.69</v>
    <v>13.725</v>
    <v>13.7</v>
    <v>13.654999999999999</v>
    <v>13.535</v>
    <v>13.54</v>
    <v>13.75</v>
    <v>13.65</v>
    <v>13.28</v>
    <v>13.48</v>
    <v>13.7</v>
  </a>
  <a r="1" c="255">
    <v>77.635000000000005</v>
    <v>77.594999999999999</v>
    <v>-99999901</v>
    <v>78.45</v>
    <v>78.510000000000005</v>
    <v>78.349999999999994</v>
    <v>77.974999999999994</v>
    <v>78.05</v>
    <v>79.31</v>
    <v>79.84</v>
    <v>80.11</v>
    <v>79.885000000000005</v>
    <v>79.775000000000006</v>
    <v>79.959999999999994</v>
    <v>80.319999999999993</v>
    <v>79.319999999999993</v>
    <v>79.284999999999997</v>
    <v>79.534999999999997</v>
    <v>80.424999999999997</v>
    <v>80.784999999999997</v>
    <v>80.344999999999999</v>
    <v>79.864999999999995</v>
    <v>80.58</v>
    <v>79.239999999999995</v>
    <v>79.44</v>
    <v>78.064999999999998</v>
    <v>78.55</v>
    <v>79.91</v>
    <v>79.935000000000002</v>
    <v>80.355000000000004</v>
    <v>80.924999999999997</v>
    <v>81.430000000000007</v>
    <v>81.599999999999994</v>
    <v>81.625</v>
    <v>81.944999999999993</v>
    <v>82.2</v>
    <v>82.96</v>
    <v>82.64</v>
    <v>81.900000000000006</v>
    <v>81.665000000000006</v>
    <v>82.405000000000001</v>
    <v>81.655000000000001</v>
    <v>81.03</v>
    <v>81.644999999999996</v>
    <v>81.605000000000004</v>
    <v>79.834999999999994</v>
    <v>81.28</v>
    <v>81.174999999999997</v>
    <v>80.900000000000006</v>
    <v>80.069999999999993</v>
    <v>78.150000000000006</v>
    <v>80.64</v>
    <v>81.05</v>
    <v>81.34</v>
    <v>82.275000000000006</v>
    <v>81.819999999999993</v>
    <v>82.15</v>
    <v>82.68</v>
    <v>82.28</v>
    <v>82.8</v>
    <v>81.944999999999993</v>
    <v>82.34</v>
    <v>82.05</v>
    <v>81.795000000000002</v>
    <v>81.02</v>
    <v>81.93</v>
    <v>82.135000000000005</v>
    <v>82.224999999999994</v>
    <v>82.525000000000006</v>
    <v>83.13</v>
    <v>84.465000000000003</v>
    <v>84.385000000000005</v>
    <v>84.8</v>
    <v>84.974999999999994</v>
    <v>85.194999999999993</v>
    <v>85.484999999999999</v>
    <v>85.775000000000006</v>
    <v>86.11</v>
    <v>86.46</v>
    <v>86.31</v>
    <v>85.144999999999996</v>
    <v>85.87</v>
    <v>86.165000000000006</v>
    <v>86.28</v>
    <v>86.674999999999997</v>
    <v>86.484999999999999</v>
    <v>86.66</v>
    <v>86.7</v>
    <v>86.23</v>
    <v>-99999901</v>
    <v>85.314999999999998</v>
    <v>86.23</v>
    <v>86.15</v>
    <v>87.49</v>
    <v>87.545000000000002</v>
    <v>85.825000000000003</v>
    <v>84.995000000000005</v>
    <v>84.85</v>
    <v>86.194999999999993</v>
    <v>86.48</v>
    <v>86.364999999999995</v>
    <v>86.68</v>
    <v>87.14</v>
    <v>87.17</v>
    <v>87.22</v>
    <v>87.364999999999995</v>
    <v>87.754999999999995</v>
    <v>-99999901</v>
    <v>87.7</v>
    <v>87.93</v>
    <v>87.53</v>
    <v>88.05</v>
    <v>88.144999999999996</v>
    <v>88.055000000000007</v>
    <v>88.35</v>
    <v>88.36</v>
    <v>88.47</v>
    <v>88.61</v>
    <v>88.72</v>
    <v>88.825000000000003</v>
    <v>88.14</v>
    <v>86.834999999999994</v>
    <v>87.724999999999994</v>
    <v>88.194999999999993</v>
    <v>88.25</v>
    <v>88.674999999999997</v>
    <v>88.95</v>
    <v>88.8</v>
    <v>89.094999999999999</v>
    <v>88.76</v>
    <v>88.954999999999998</v>
    <v>89.43</v>
    <v>89.81</v>
    <v>88.825000000000003</v>
    <v>89.67</v>
    <v>88.74</v>
    <v>89.85</v>
    <v>90.24</v>
    <v>90.34</v>
    <v>90.04</v>
    <v>89.644999999999996</v>
    <v>89.234999999999999</v>
    <v>87.39</v>
    <v>88.385000000000005</v>
    <v>89.31</v>
    <v>89.63</v>
    <v>90.525000000000006</v>
    <v>90.665000000000006</v>
    <v>90.1</v>
    <v>90.43</v>
    <v>91.11</v>
    <v>90.515000000000001</v>
    <v>90.98</v>
    <v>90.54</v>
    <v>90.844999999999999</v>
    <v>91.314999999999998</v>
    <v>91.284999999999997</v>
    <v>91.284999999999997</v>
    <v>91.35</v>
    <v>91.534999999999997</v>
    <v>91.665000000000006</v>
    <v>92.1</v>
    <v>91.555000000000007</v>
    <v>91.364999999999995</v>
    <v>91.28</v>
    <v>90.174999999999997</v>
    <v>90.66</v>
    <v>91.77</v>
    <v>92.02</v>
    <v>92.13</v>
    <v>91.91</v>
    <v>92.32</v>
    <v>-99999901</v>
    <v>92.674999999999997</v>
    <v>93.025000000000006</v>
    <v>93.375</v>
    <v>93.355000000000004</v>
    <v>93.834999999999994</v>
    <v>93.155000000000001</v>
    <v>92.644999999999996</v>
    <v>92.795000000000002</v>
    <v>92.355000000000004</v>
    <v>92.144999999999996</v>
    <v>92.12</v>
    <v>91.9</v>
    <v>91.84</v>
    <v>91.37</v>
    <v>89.86</v>
    <v>90.05</v>
    <v>90.83</v>
    <v>91.754999999999995</v>
    <v>91.314999999999998</v>
    <v>91.394999999999996</v>
    <v>89.555000000000007</v>
    <v>89.734999999999999</v>
    <v>89.564999999999998</v>
    <v>88.685000000000002</v>
    <v>88.05</v>
    <v>89.44</v>
    <v>88.284999999999997</v>
    <v>90.42</v>
    <v>90.11</v>
    <v>90.254999999999995</v>
    <v>89.465000000000003</v>
    <v>89.465000000000003</v>
    <v>91.015000000000001</v>
    <v>91.844999999999999</v>
    <v>91.885000000000005</v>
    <v>92.674999999999997</v>
    <v>93.004999999999995</v>
    <v>92.795000000000002</v>
    <v>93.04</v>
    <v>93.39</v>
    <v>93.84</v>
    <v>93.454999999999998</v>
    <v>93.864999999999995</v>
    <v>93.71</v>
    <v>94.22</v>
    <v>94.46</v>
    <v>94.45</v>
    <v>95.194999999999993</v>
    <v>95.715000000000003</v>
    <v>95.784999999999997</v>
    <v>95.305000000000007</v>
    <v>95.234999999999999</v>
    <v>94.78</v>
    <v>95.28</v>
    <v>95.495000000000005</v>
    <v>95.69</v>
    <v>95.78</v>
    <v>95.23</v>
    <v>95.46</v>
    <v>95.465000000000003</v>
    <v>94.38</v>
    <v>94.5</v>
    <v>94.87</v>
    <v>92.495000000000005</v>
    <v>93.1</v>
    <v>92.204999999999998</v>
    <v>93.48</v>
    <v>91.965000000000003</v>
    <v>91.234999999999999</v>
    <v>92.13</v>
    <v>94.334999999999994</v>
    <v>94.394999999999996</v>
    <v>94.26</v>
    <v>94.07</v>
    <v>93.665000000000006</v>
    <v>92.754999999999995</v>
    <v>92.7</v>
    <v>94.44</v>
    <v>93.515000000000001</v>
    <v>91.37</v>
    <v>92.665000000000006</v>
    <v>94.055000000000007</v>
  </a>
  <a r="1" c="257">
    <v>164.86</v>
    <v>166.63</v>
    <v>-99999901</v>
    <v>166.7</v>
    <v>168.67</v>
    <v>167.04</v>
    <v>168.25</v>
    <v>169.79</v>
    <v>171.48</v>
    <v>172.11</v>
    <v>173.03</v>
    <v>170.86</v>
    <v>171.45</v>
    <v>171.84</v>
    <v>173.05</v>
    <v>171.71</v>
    <v>171.51</v>
    <v>173.07</v>
    <v>175.08</v>
    <v>175.78</v>
    <v>173.63</v>
    <v>173.88</v>
    <v>174.07</v>
    <v>171.74</v>
    <v>171.13</v>
    <v>167.22</v>
    <v>168.37</v>
    <v>171.17</v>
    <v>170.87</v>
    <v>170.82</v>
    <v>172.73</v>
    <v>173.79</v>
    <v>173.83</v>
    <v>174.5</v>
    <v>176.09</v>
    <v>176.24</v>
    <v>177.04</v>
    <v>177.22</v>
    <v>176.21</v>
    <v>176.31</v>
    <v>177.39</v>
    <v>177.11</v>
    <v>180.04</v>
    <v>179.13</v>
    <v>178.84</v>
    <v>173.08</v>
    <v>177.28</v>
    <v>175.14</v>
    <v>176.72</v>
    <v>177.24</v>
    <v>173.72</v>
    <v>175.3</v>
    <v>176.27</v>
    <v>175.52</v>
    <v>177.13</v>
    <v>175.94</v>
    <v>176.53</v>
    <v>177.19</v>
    <v>176.21</v>
    <v>177.11</v>
    <v>174.88</v>
    <v>176.21</v>
    <v>174.44</v>
    <v>173.77</v>
    <v>173.82</v>
    <v>175.4</v>
    <v>175.42</v>
    <v>175.54</v>
    <v>174.95</v>
    <v>176.39</v>
    <v>177.7</v>
    <v>177.11</v>
    <v>178.81</v>
    <v>178.47</v>
    <v>177.57</v>
    <v>178.58</v>
    <v>181.04</v>
    <v>182.41</v>
    <v>182.64</v>
    <v>182.44</v>
    <v>179.63</v>
    <v>181.36</v>
    <v>181.97</v>
    <v>182.84</v>
    <v>183.91</v>
    <v>183.1</v>
    <v>184.1</v>
    <v>184.11</v>
    <v>181.6</v>
    <v>-99999901</v>
    <v>180.52</v>
    <v>183.53</v>
    <v>183.74</v>
    <v>186</v>
    <v>187.89</v>
    <v>183.75</v>
    <v>182.27</v>
    <v>180.74</v>
    <v>182.99</v>
    <v>182.32</v>
    <v>183.96</v>
    <v>180.17</v>
    <v>183.89</v>
    <v>183.19</v>
    <v>183.81</v>
    <v>184.67</v>
    <v>185.3</v>
    <v>186.32</v>
    <v>186.98</v>
    <v>185.32</v>
    <v>187.1</v>
    <v>187.7</v>
    <v>186.1</v>
    <v>187.77</v>
    <v>187.31</v>
    <v>187.41</v>
    <v>186.88</v>
    <v>187.61</v>
    <v>186.99</v>
    <v>187.52</v>
    <v>187.03</v>
    <v>187.83</v>
    <v>185.33</v>
    <v>182.35</v>
    <v>183.27</v>
    <v>182.92</v>
    <v>182.83</v>
    <v>183.6</v>
    <v>184.27</v>
    <v>183.29</v>
    <v>183.34</v>
    <v>182.37</v>
    <v>181.39</v>
    <v>182.01</v>
    <v>183.01</v>
    <v>181.31</v>
    <v>182.78</v>
    <v>179.75</v>
    <v>182.08</v>
    <v>182.63</v>
    <v>182.785</v>
    <v>182.53</v>
    <v>181.45</v>
    <v>181.62</v>
    <v>177.47</v>
    <v>178.13</v>
    <v>180.43</v>
    <v>181.33</v>
    <v>181.74</v>
    <v>181.19</v>
    <v>178.96</v>
    <v>179.14</v>
    <v>181.34</v>
    <v>180.59</v>
    <v>181.96</v>
    <v>181.72</v>
    <v>182.53</v>
    <v>183.36</v>
    <v>182.54</v>
    <v>182.59</v>
    <v>182.72</v>
    <v>183.68</v>
    <v>182.68</v>
    <v>184.34</v>
    <v>183.04</v>
    <v>179.84</v>
    <v>179.84</v>
    <v>177.72</v>
    <v>177.41</v>
    <v>179.17</v>
    <v>180.18</v>
    <v>180.74</v>
    <v>179.625</v>
    <v>180.76499999999999</v>
    <v>-99999901</v>
    <v>180.8</v>
    <v>182.41</v>
    <v>183.41</v>
    <v>183.38</v>
    <v>185.14</v>
    <v>183.62</v>
    <v>182.61</v>
    <v>181.47</v>
    <v>181.43</v>
    <v>181.65</v>
    <v>179.96</v>
    <v>178.78</v>
    <v>177.8</v>
    <v>176.12</v>
    <v>171.18</v>
    <v>173.73</v>
    <v>175.69</v>
    <v>176.48</v>
    <v>173.95</v>
    <v>175.02</v>
    <v>171.06</v>
    <v>172.17</v>
    <v>173.2</v>
    <v>172.02</v>
    <v>172.53</v>
    <v>175.07</v>
    <v>172.24</v>
    <v>176.2</v>
    <v>176.05</v>
    <v>176.72</v>
    <v>176.18</v>
    <v>176.45</v>
    <v>178.36</v>
    <v>179.28</v>
    <v>178.91</v>
    <v>181.62</v>
    <v>182.9</v>
    <v>181.1</v>
    <v>181.34</v>
    <v>183.06</v>
    <v>182.96</v>
    <v>182.09</v>
    <v>182.88</v>
    <v>181.17</v>
    <v>181.09</v>
    <v>179.92</v>
    <v>179.51</v>
    <v>179.82</v>
    <v>181.47</v>
    <v>182.25</v>
    <v>179.92</v>
    <v>180.01</v>
    <v>178.62</v>
    <v>178.95</v>
    <v>180.32</v>
    <v>179.56</v>
    <v>176.83</v>
    <v>176.35</v>
    <v>176.27</v>
    <v>176.36</v>
    <v>176.48</v>
    <v>176.32</v>
    <v>176.67</v>
    <v>170.23</v>
    <v>170.64</v>
    <v>168.03</v>
    <v>171</v>
    <v>169.61</v>
    <v>168.24</v>
    <v>170.44</v>
    <v>173.33</v>
    <v>173.59</v>
    <v>173.02</v>
    <v>173.03</v>
    <v>171.22</v>
    <v>169.85</v>
    <v>169.2</v>
    <v>171.56</v>
    <v>169.99</v>
    <v>168.15</v>
    <v>170.44</v>
    <v>172.13</v>
  </a>
  <a r="1" c="257">
    <v>9.1212999999999997</v>
    <v>9.1137999999999995</v>
    <v>-99999901</v>
    <v>9.2088000000000001</v>
    <v>9.2263000000000002</v>
    <v>9.2074999999999996</v>
    <v>9.1199999999999992</v>
    <v>9.1163000000000007</v>
    <v>9.2375000000000007</v>
    <v>9.2949999999999999</v>
    <v>9.3149999999999995</v>
    <v>9.3287999999999993</v>
    <v>9.2925000000000004</v>
    <v>9.3025000000000002</v>
    <v>9.3025000000000002</v>
    <v>9.1925000000000008</v>
    <v>9.2025000000000006</v>
    <v>9.2200000000000006</v>
    <v>9.3375000000000004</v>
    <v>9.3475000000000001</v>
    <v>9.3175000000000008</v>
    <v>9.2513000000000005</v>
    <v>9.3350000000000009</v>
    <v>9.1762999999999995</v>
    <v>9.26</v>
    <v>9.0638000000000005</v>
    <v>9.0975000000000001</v>
    <v>9.2837999999999994</v>
    <v>9.2475000000000005</v>
    <v>9.3149999999999995</v>
    <v>9.4024999999999999</v>
    <v>9.4275000000000002</v>
    <v>9.4600000000000009</v>
    <v>9.4625000000000004</v>
    <v>9.5175000000000001</v>
    <v>9.5299999999999994</v>
    <v>9.6074999999999999</v>
    <v>9.5399999999999991</v>
    <v>9.4875000000000007</v>
    <v>9.4725000000000001</v>
    <v>9.5488</v>
    <v>9.4337999999999997</v>
    <v>9.4149999999999991</v>
    <v>9.5124999999999993</v>
    <v>9.4525000000000006</v>
    <v>9.3149999999999995</v>
    <v>9.4924999999999997</v>
    <v>9.4537999999999993</v>
    <v>9.4149999999999991</v>
    <v>9.3112999999999992</v>
    <v>9.1300000000000008</v>
    <v>9.4849999999999994</v>
    <v>9.5337999999999994</v>
    <v>9.5512999999999995</v>
    <v>9.6662999999999997</v>
    <v>9.5875000000000004</v>
    <v>9.6449999999999996</v>
    <v>9.7174999999999994</v>
    <v>9.6724999999999994</v>
    <v>9.6862999999999992</v>
    <v>9.5749999999999993</v>
    <v>9.6174999999999997</v>
    <v>9.6300000000000008</v>
    <v>9.6387999999999998</v>
    <v>9.5137999999999998</v>
    <v>9.6549999999999994</v>
    <v>9.74</v>
    <v>9.7225000000000001</v>
    <v>9.7550000000000008</v>
    <v>9.8249999999999993</v>
    <v>9.9938000000000002</v>
    <v>9.9663000000000004</v>
    <v>10.0038</v>
    <v>10.025</v>
    <v>10.077500000000001</v>
    <v>10.065</v>
    <v>10.085000000000001</v>
    <v>10.17</v>
    <v>10.199999999999999</v>
    <v>10.18</v>
    <v>10.095000000000001</v>
    <v>10.175000000000001</v>
    <v>10.205</v>
    <v>10.202500000000001</v>
    <v>10.227499999999999</v>
    <v>10.199999999999999</v>
    <v>10.2125</v>
    <v>10.25</v>
    <v>10.215</v>
    <v>-99999901</v>
    <v>10.1625</v>
    <v>10.237500000000001</v>
    <v>10.234999999999999</v>
    <v>10.375</v>
    <v>10.3825</v>
    <v>10.175000000000001</v>
    <v>10.067500000000001</v>
    <v>10.08</v>
    <v>10.234999999999999</v>
    <v>10.172499999999999</v>
    <v>10.19</v>
    <v>10.025</v>
    <v>10.210000000000001</v>
    <v>10.2325</v>
    <v>10.31</v>
    <v>10.29</v>
    <v>10.305</v>
    <v>10.315</v>
    <v>10.342499999999999</v>
    <v>-99999901</v>
    <v>10.307499999999999</v>
    <v>10.352499999999999</v>
    <v>10.33</v>
    <v>10.41</v>
    <v>10.404999999999999</v>
    <v>10.395</v>
    <v>10.435</v>
    <v>10.44</v>
    <v>10.45</v>
    <v>10.452500000000001</v>
    <v>10.465</v>
    <v>10.47</v>
    <v>10.395</v>
    <v>10.295</v>
    <v>10.41</v>
    <v>10.46</v>
    <v>10.465</v>
    <v>10.494999999999999</v>
    <v>10.595000000000001</v>
    <v>10.6225</v>
    <v>10.6775</v>
    <v>10.664999999999999</v>
    <v>10.715</v>
    <v>10.772500000000001</v>
    <v>10.824999999999999</v>
    <v>10.74</v>
    <v>10.824999999999999</v>
    <v>10.74</v>
    <v>10.835000000000001</v>
    <v>10.8775</v>
    <v>10.904999999999999</v>
    <v>10.865</v>
    <v>10.835000000000001</v>
    <v>10.805</v>
    <v>10.6325</v>
    <v>10.7475</v>
    <v>10.83</v>
    <v>10.86</v>
    <v>11.015000000000001</v>
    <v>11.035</v>
    <v>10.952500000000001</v>
    <v>11</v>
    <v>11.045</v>
    <v>11.01</v>
    <v>11.06</v>
    <v>11.015000000000001</v>
    <v>11.0625</v>
    <v>11.115</v>
    <v>11.135</v>
    <v>11.125</v>
    <v>11.135</v>
    <v>11.135</v>
    <v>11.135</v>
    <v>11.185</v>
    <v>11.2</v>
    <v>11.18</v>
    <v>11.145</v>
    <v>11.085000000000001</v>
    <v>11.1675</v>
    <v>11.295</v>
    <v>11.275</v>
    <v>11.297499999999999</v>
    <v>11.234999999999999</v>
    <v>11.2925</v>
    <v>-99999901</v>
    <v>11.3475</v>
    <v>11.335000000000001</v>
    <v>11.34</v>
    <v>11.35</v>
    <v>11.3725</v>
    <v>11.255000000000001</v>
    <v>11.2225</v>
    <v>11.234999999999999</v>
    <v>11.172499999999999</v>
    <v>11.115</v>
    <v>11.1075</v>
    <v>11.095000000000001</v>
    <v>11.08</v>
    <v>11.02</v>
    <v>10.85</v>
    <v>10.842499999999999</v>
    <v>10.904999999999999</v>
    <v>11.0175</v>
    <v>10.965</v>
    <v>10.9475</v>
    <v>10.72</v>
    <v>10.755000000000001</v>
    <v>10.734999999999999</v>
    <v>10.62</v>
    <v>10.52</v>
    <v>10.692500000000001</v>
    <v>10.57</v>
    <v>10.855</v>
    <v>10.795</v>
    <v>10.824999999999999</v>
    <v>10.71</v>
    <v>10.702500000000001</v>
    <v>10.93</v>
    <v>11.025</v>
    <v>11.065</v>
    <v>11.17</v>
    <v>11.217499999999999</v>
    <v>11.21</v>
    <v>11.244999999999999</v>
    <v>11.327500000000001</v>
    <v>11.362500000000001</v>
    <v>11.275</v>
    <v>11.31</v>
    <v>11.39</v>
    <v>11.395</v>
    <v>11.455</v>
    <v>11.445</v>
    <v>11.605</v>
    <v>11.685</v>
    <v>11.65</v>
    <v>11.647500000000001</v>
    <v>11.625</v>
    <v>11.58</v>
    <v>11.692500000000001</v>
    <v>11.71</v>
    <v>11.77</v>
    <v>11.675000000000001</v>
    <v>11.64</v>
    <v>11.734999999999999</v>
    <v>11.725</v>
    <v>11.57</v>
    <v>11.61</v>
    <v>11.6875</v>
    <v>11.4375</v>
    <v>11.535</v>
    <v>11.41</v>
    <v>11.5075</v>
    <v>11.3125</v>
    <v>11.23</v>
    <v>11.272500000000001</v>
    <v>11.5975</v>
    <v>11.57</v>
    <v>11.59</v>
    <v>11.5375</v>
    <v>11.525</v>
    <v>11.37</v>
    <v>11.41</v>
    <v>11.625</v>
    <v>11.4725</v>
    <v>11.157500000000001</v>
    <v>11.31</v>
    <v>11.484999999999999</v>
  </a>
  <a r="1" c="255">
    <v>105.48</v>
    <v>105.37</v>
    <v>-99999901</v>
    <v>106.24</v>
    <v>106.31</v>
    <v>106.12</v>
    <v>105.245</v>
    <v>105.39</v>
    <v>107.105</v>
    <v>108.06</v>
    <v>108.41</v>
    <v>108.42</v>
    <v>108.19</v>
    <v>108.4</v>
    <v>108.645</v>
    <v>107.43</v>
    <v>107.375</v>
    <v>107.72</v>
    <v>109.28</v>
    <v>109.75</v>
    <v>109.25</v>
    <v>108.61499999999999</v>
    <v>109.61499999999999</v>
    <v>107.78</v>
    <v>108.22</v>
    <v>106.18</v>
    <v>106.9</v>
    <v>109.235</v>
    <v>109.11</v>
    <v>109.83</v>
    <v>110.685</v>
    <v>111.215</v>
    <v>111.53</v>
    <v>111.44</v>
    <v>111.80500000000001</v>
    <v>112.03</v>
    <v>112.95</v>
    <v>112.4</v>
    <v>111.38</v>
    <v>111.22</v>
    <v>112.2</v>
    <v>110.77</v>
    <v>109.645</v>
    <v>111.08</v>
    <v>110.61499999999999</v>
    <v>109.16</v>
    <v>110.79</v>
    <v>110.535</v>
    <v>109.84</v>
    <v>108.39</v>
    <v>105.76</v>
    <v>109.63500000000001</v>
    <v>110.11</v>
    <v>110.46</v>
    <v>112.005</v>
    <v>111.19</v>
    <v>111.81</v>
    <v>112.58</v>
    <v>111.79</v>
    <v>112.345</v>
    <v>111.095</v>
    <v>111.83</v>
    <v>111.69</v>
    <v>111.44499999999999</v>
    <v>110.1</v>
    <v>111.37</v>
    <v>111.755</v>
    <v>111.895</v>
    <v>112.675</v>
    <v>113.47499999999999</v>
    <v>115.57</v>
    <v>115.59</v>
    <v>115.955</v>
    <v>116.235</v>
    <v>116.81</v>
    <v>117.215</v>
    <v>117.5</v>
    <v>118.02500000000001</v>
    <v>118.355</v>
    <v>118.13500000000001</v>
    <v>116.77</v>
    <v>117.77500000000001</v>
    <v>118.33499999999999</v>
    <v>118.425</v>
    <v>118.93</v>
    <v>118.82</v>
    <v>118.925</v>
    <v>118.89</v>
    <v>118.565</v>
    <v>-99999901</v>
    <v>117.13</v>
    <v>118.31</v>
    <v>117.77</v>
    <v>119.63</v>
    <v>119.39</v>
    <v>117.175</v>
    <v>115.68</v>
    <v>115.935</v>
    <v>117.6</v>
    <v>117.765</v>
    <v>117.68</v>
    <v>117.97499999999999</v>
    <v>118.88500000000001</v>
    <v>118.655</v>
    <v>118.78</v>
    <v>119</v>
    <v>119.34</v>
    <v>-99999901</v>
    <v>119.105</v>
    <v>119.39</v>
    <v>118.925</v>
    <v>119.575</v>
    <v>119.57</v>
    <v>119.41500000000001</v>
    <v>119.96</v>
    <v>120.07</v>
    <v>120.28</v>
    <v>120.325</v>
    <v>120.44499999999999</v>
    <v>120.54</v>
    <v>120.18</v>
    <v>118.88</v>
    <v>119.83</v>
    <v>120.645</v>
    <v>120.89</v>
    <v>121.455</v>
    <v>121.80500000000001</v>
    <v>121.88</v>
    <v>122.44</v>
    <v>122.315</v>
    <v>122.62</v>
    <v>123.395</v>
    <v>123.89</v>
    <v>123.205</v>
    <v>123.855</v>
    <v>122.74</v>
    <v>124.19</v>
    <v>124.545</v>
    <v>124.91500000000001</v>
    <v>124.3</v>
    <v>124.035</v>
    <v>123.67</v>
    <v>121.14</v>
    <v>122.89</v>
    <v>123.78</v>
    <v>124.21</v>
    <v>125.595</v>
    <v>125.88</v>
    <v>125</v>
    <v>125.52</v>
    <v>126.13</v>
    <v>125.36</v>
    <v>125.82</v>
    <v>125.2</v>
    <v>125.51</v>
    <v>126.14</v>
    <v>126.4</v>
    <v>126.27500000000001</v>
    <v>126.455</v>
    <v>126.455</v>
    <v>126.71</v>
    <v>127.19499999999999</v>
    <v>126.57</v>
    <v>126.535</v>
    <v>126.545</v>
    <v>125.215</v>
    <v>126.105</v>
    <v>127.63500000000001</v>
    <v>127.82</v>
    <v>128.125</v>
    <v>127.7</v>
    <v>128.29</v>
    <v>-99999901</v>
    <v>129.06</v>
    <v>129.16</v>
    <v>129.51</v>
    <v>129.29</v>
    <v>129.73500000000001</v>
    <v>128.79</v>
    <v>128.435</v>
    <v>128.76499999999999</v>
    <v>127.74</v>
    <v>127.22</v>
    <v>127.22</v>
    <v>126.97</v>
    <v>127.005</v>
    <v>126.78</v>
    <v>124.58</v>
    <v>124.545</v>
    <v>125.65</v>
    <v>127.005</v>
    <v>126.65</v>
    <v>126.82</v>
    <v>124.32</v>
    <v>124.58</v>
    <v>123.92</v>
    <v>123.12</v>
    <v>121.97</v>
    <v>124.17</v>
    <v>122.7</v>
    <v>126.05500000000001</v>
    <v>125.505</v>
    <v>125.58499999999999</v>
    <v>124.22</v>
    <v>123.89</v>
    <v>126.33</v>
    <v>127.495</v>
    <v>127.77500000000001</v>
    <v>128.88</v>
    <v>129.44</v>
    <v>129.37</v>
    <v>129.35</v>
    <v>130.13</v>
    <v>131.23500000000001</v>
    <v>130.43</v>
    <v>130.83000000000001</v>
    <v>130.97</v>
    <v>131.43</v>
    <v>131.97999999999999</v>
    <v>131.89500000000001</v>
    <v>133.185</v>
    <v>134.13999999999999</v>
    <v>134.07</v>
    <v>133.46</v>
    <v>133.43</v>
    <v>132.67500000000001</v>
    <v>133.405</v>
    <v>133.74</v>
    <v>134.29</v>
    <v>133.86000000000001</v>
    <v>133.93</v>
    <v>134.33000000000001</v>
    <v>134.56</v>
    <v>132.875</v>
    <v>133.48500000000001</v>
    <v>133.97499999999999</v>
    <v>130.9</v>
    <v>132.06</v>
    <v>130.685</v>
    <v>132.19</v>
    <v>129.77000000000001</v>
    <v>128.68</v>
    <v>129.87</v>
    <v>133.10499999999999</v>
    <v>133.13999999999999</v>
    <v>133.16999999999999</v>
    <v>132.82</v>
    <v>132.5</v>
    <v>131.035</v>
    <v>130.80500000000001</v>
    <v>133.375</v>
    <v>132.10499999999999</v>
    <v>128.61000000000001</v>
    <v>130.52000000000001</v>
    <v>132.82</v>
  </a>
  <a r="1" c="257">
    <v>16.18</v>
    <v>16.145</v>
    <v>-99999901</v>
    <v>16.425000000000001</v>
    <v>16.385000000000002</v>
    <v>16.34</v>
    <v>16.11</v>
    <v>16.105</v>
    <v>16.155000000000001</v>
    <v>16.295000000000002</v>
    <v>16.355</v>
    <v>16.350000000000001</v>
    <v>16.22</v>
    <v>16.337499999999999</v>
    <v>16.309999999999999</v>
    <v>16.11</v>
    <v>16.024999999999999</v>
    <v>16.085000000000001</v>
    <v>16.535</v>
    <v>16.655000000000001</v>
    <v>16.7</v>
    <v>16.645</v>
    <v>16.844999999999999</v>
    <v>16.614999999999998</v>
    <v>16.695</v>
    <v>16.295000000000002</v>
    <v>16.53</v>
    <v>16.78</v>
    <v>16.795000000000002</v>
    <v>16.885000000000002</v>
    <v>16.975000000000001</v>
    <v>17.07</v>
    <v>17.170000000000002</v>
    <v>17.09</v>
    <v>17.309999999999999</v>
    <v>17.350000000000001</v>
    <v>17.48</v>
    <v>17.36</v>
    <v>17.010000000000002</v>
    <v>16.954999999999998</v>
    <v>17.190000000000001</v>
    <v>16.760000000000002</v>
    <v>16.484999999999999</v>
    <v>16.695</v>
    <v>16.625</v>
    <v>16.515000000000001</v>
    <v>16.824999999999999</v>
    <v>16.695</v>
    <v>16.504999999999999</v>
    <v>16.195</v>
    <v>15.71</v>
    <v>16.085000000000001</v>
    <v>16.3</v>
    <v>16.315000000000001</v>
    <v>16.6325</v>
    <v>16.37</v>
    <v>16.52</v>
    <v>16.824999999999999</v>
    <v>16.579999999999998</v>
    <v>16.515000000000001</v>
    <v>16.335000000000001</v>
    <v>16.61</v>
    <v>16.559999999999999</v>
    <v>16.445</v>
    <v>16.190000000000001</v>
    <v>16.440000000000001</v>
    <v>16.55</v>
    <v>16.422499999999999</v>
    <v>16.690000000000001</v>
    <v>16.965</v>
    <v>17.364999999999998</v>
    <v>17.36</v>
    <v>17.594999999999999</v>
    <v>17.675000000000001</v>
    <v>17.71</v>
    <v>17.8</v>
    <v>17.795000000000002</v>
    <v>17.96</v>
    <v>17.975000000000001</v>
    <v>17.824999999999999</v>
    <v>17.647500000000001</v>
    <v>17.82</v>
    <v>17.895</v>
    <v>17.89</v>
    <v>18.015000000000001</v>
    <v>17.96</v>
    <v>17.815000000000001</v>
    <v>17.704999999999998</v>
    <v>17.614999999999998</v>
    <v>-99999901</v>
    <v>17.059999999999999</v>
    <v>17.3</v>
    <v>17.204999999999998</v>
    <v>17.545000000000002</v>
    <v>17.225000000000001</v>
    <v>16.940000000000001</v>
    <v>16.574999999999999</v>
    <v>16.72</v>
    <v>17.004999999999999</v>
    <v>16.8825</v>
    <v>16.975000000000001</v>
    <v>16.715</v>
    <v>17.184999999999999</v>
    <v>17.164999999999999</v>
    <v>17.414999999999999</v>
    <v>17.399999999999999</v>
    <v>17.385000000000002</v>
    <v>17.41</v>
    <v>17.434999999999999</v>
    <v>-99999901</v>
    <v>17.34</v>
    <v>17.475000000000001</v>
    <v>17.285</v>
    <v>17.559999999999999</v>
    <v>17.54</v>
    <v>17.579999999999998</v>
    <v>17.642499999999998</v>
    <v>17.675000000000001</v>
    <v>17.8</v>
    <v>17.875</v>
    <v>17.93</v>
    <v>17.920000000000002</v>
    <v>18.059999999999999</v>
    <v>17.86</v>
    <v>17.97</v>
    <v>18.11</v>
    <v>18.155000000000001</v>
    <v>18.315000000000001</v>
    <v>18.309999999999999</v>
    <v>18.45</v>
    <v>18.545000000000002</v>
    <v>18.574999999999999</v>
    <v>18.504999999999999</v>
    <v>18.7425</v>
    <v>18.84</v>
    <v>18.89</v>
    <v>18.932500000000001</v>
    <v>18.765000000000001</v>
    <v>18.975000000000001</v>
    <v>19.004999999999999</v>
    <v>19.234999999999999</v>
    <v>19.232500000000002</v>
    <v>19.149999999999999</v>
    <v>18.9925</v>
    <v>18.715</v>
    <v>18.844999999999999</v>
    <v>19.045000000000002</v>
    <v>19.195</v>
    <v>19.399999999999999</v>
    <v>19.392499999999998</v>
    <v>19.085000000000001</v>
    <v>19.260000000000002</v>
    <v>19.315000000000001</v>
    <v>19.22</v>
    <v>19.385000000000002</v>
    <v>19.18</v>
    <v>19.305</v>
    <v>19.465</v>
    <v>19.462499999999999</v>
    <v>19.405000000000001</v>
    <v>19.260000000000002</v>
    <v>19.22</v>
    <v>19.36</v>
    <v>19.434999999999999</v>
    <v>19.355</v>
    <v>19.420000000000002</v>
    <v>19.3325</v>
    <v>19.232500000000002</v>
    <v>19.53</v>
    <v>19.765000000000001</v>
    <v>19.7925</v>
    <v>19.8</v>
    <v>19.695</v>
    <v>19.78</v>
    <v>19.887799999999999</v>
    <v>19.989999999999998</v>
    <v>20.09</v>
    <v>19.989999999999998</v>
    <v>20.065000000000001</v>
    <v>20.114999999999998</v>
    <v>20.010000000000002</v>
    <v>19.89</v>
    <v>19.96</v>
    <v>19.805</v>
    <v>19.64</v>
    <v>19.745000000000001</v>
    <v>19.664999999999999</v>
    <v>19.675000000000001</v>
    <v>19.535</v>
    <v>19.175000000000001</v>
    <v>19.295000000000002</v>
    <v>19.420000000000002</v>
    <v>19.684999999999999</v>
    <v>19.61</v>
    <v>19.52</v>
    <v>19.065000000000001</v>
    <v>18.96</v>
    <v>18.975000000000001</v>
    <v>18.864999999999998</v>
    <v>18.565000000000001</v>
    <v>18.940000000000001</v>
    <v>18.77</v>
    <v>19.305</v>
    <v>19.175000000000001</v>
    <v>19.23</v>
    <v>18.945</v>
    <v>18.899999999999999</v>
    <v>19.350000000000001</v>
    <v>19.555</v>
    <v>19.670000000000002</v>
    <v>19.95</v>
    <v>19.940000000000001</v>
    <v>19.87</v>
    <v>19.914999999999999</v>
    <v>19.984999999999999</v>
    <v>20.14</v>
    <v>20.079999999999998</v>
    <v>20.195</v>
    <v>20.190000000000001</v>
    <v>20.237500000000001</v>
    <v>20.454999999999998</v>
    <v>20.434999999999999</v>
    <v>20.824999999999999</v>
    <v>21.03</v>
    <v>21.11</v>
    <v>21.06</v>
    <v>20.844999999999999</v>
    <v>20.81</v>
    <v>21.035</v>
    <v>21.035</v>
    <v>21.2</v>
    <v>21.23</v>
    <v>21.274999999999999</v>
    <v>21.56</v>
    <v>21.655000000000001</v>
    <v>21.07</v>
    <v>21.245000000000001</v>
    <v>21.44</v>
    <v>20.87</v>
    <v>21.25</v>
    <v>21.09</v>
    <v>21.54</v>
    <v>20.885000000000002</v>
    <v>20.73</v>
    <v>20.73</v>
    <v>21.61</v>
    <v>21.645</v>
    <v>21.684999999999999</v>
    <v>21.695</v>
    <v>21.727499999999999</v>
    <v>21.11</v>
    <v>21.135000000000002</v>
    <v>21.42</v>
    <v>21.085000000000001</v>
    <v>20.66</v>
    <v>20.96</v>
    <v>21.5</v>
  </a>
  <a r="1" c="257">
    <v>428.49</v>
    <v>431.86</v>
    <v>-99999901</v>
    <v>421.6</v>
    <v>425.51499999999999</v>
    <v>424.73</v>
    <v>419.07499999999999</v>
    <v>424.08</v>
    <v>439.60500000000002</v>
    <v>446.77499999999998</v>
    <v>448.14499999999998</v>
    <v>446.93</v>
    <v>453.95</v>
    <v>453.03500000000003</v>
    <v>458.7</v>
    <v>452.16</v>
    <v>454.45</v>
    <v>457.41</v>
    <v>459.97</v>
    <v>458.89499999999998</v>
    <v>455.27</v>
    <v>455.58499999999998</v>
    <v>457.61</v>
    <v>451.82</v>
    <v>445.74</v>
    <v>446.01</v>
    <v>444.29500000000002</v>
    <v>454.28500000000003</v>
    <v>453.56</v>
    <v>463.6</v>
    <v>469.63</v>
    <v>477.44</v>
    <v>479.75</v>
    <v>480.56</v>
    <v>482.995</v>
    <v>481.84</v>
    <v>487.91500000000002</v>
    <v>482.08</v>
    <v>474.35500000000002</v>
    <v>469.39</v>
    <v>479.59</v>
    <v>478.89</v>
    <v>469.75</v>
    <v>484.12</v>
    <v>480.39</v>
    <v>469.02</v>
    <v>481.02499999999998</v>
    <v>478.08</v>
    <v>478.79500000000002</v>
    <v>466.005</v>
    <v>448.51499999999999</v>
    <v>477.13499999999999</v>
    <v>480.1</v>
    <v>484.34500000000003</v>
    <v>492.815</v>
    <v>495.55500000000001</v>
    <v>498.44499999999999</v>
    <v>494.10500000000002</v>
    <v>491.16500000000002</v>
    <v>498.23500000000001</v>
    <v>489.255</v>
    <v>483.59500000000003</v>
    <v>475.59</v>
    <v>473</v>
    <v>467.03</v>
    <v>479.24</v>
    <v>468.99</v>
    <v>473.78</v>
    <v>478.80500000000001</v>
    <v>482.69499999999999</v>
    <v>489.79</v>
    <v>484.87</v>
    <v>483.88</v>
    <v>485.81</v>
    <v>486.495</v>
    <v>484.27</v>
    <v>493.505</v>
    <v>490.02499999999998</v>
    <v>493.42</v>
    <v>488.255</v>
    <v>478.53</v>
    <v>485.17500000000001</v>
    <v>493.625</v>
    <v>494.755</v>
    <v>501.89</v>
    <v>503.46499999999997</v>
    <v>503.75</v>
    <v>502.67500000000001</v>
    <v>498.10500000000002</v>
    <v>-99999901</v>
    <v>490.96</v>
    <v>495.15</v>
    <v>488.66</v>
    <v>497.98500000000001</v>
    <v>498.61</v>
    <v>486.46</v>
    <v>481.71499999999997</v>
    <v>476.65</v>
    <v>486.005</v>
    <v>487.435</v>
    <v>489.44</v>
    <v>478.67500000000001</v>
    <v>482.75</v>
    <v>487.47500000000002</v>
    <v>490.5</v>
    <v>487.4</v>
    <v>489.7</v>
    <v>495.2</v>
    <v>495.55</v>
    <v>-99999901</v>
    <v>498.58499999999998</v>
    <v>500.22500000000002</v>
    <v>497.11</v>
    <v>497.54</v>
    <v>505.26</v>
    <v>504.18</v>
    <v>508.54</v>
    <v>504.01</v>
    <v>504.90499999999997</v>
    <v>506.63</v>
    <v>501.82499999999999</v>
    <v>503.10500000000002</v>
    <v>497</v>
    <v>490.11</v>
    <v>494.33</v>
    <v>495.69</v>
    <v>501.16</v>
    <v>503.07</v>
    <v>507.64</v>
    <v>503.79500000000002</v>
    <v>505.57</v>
    <v>502.10500000000002</v>
    <v>504.97500000000002</v>
    <v>503.02499999999998</v>
    <v>503.91500000000002</v>
    <v>494.64</v>
    <v>493.755</v>
    <v>489.185</v>
    <v>496.39</v>
    <v>498.245</v>
    <v>493.96</v>
    <v>486.85500000000002</v>
    <v>483.1</v>
    <v>481.83499999999998</v>
    <v>469.8</v>
    <v>480.60500000000002</v>
    <v>487.99</v>
    <v>483.40499999999997</v>
    <v>487.23</v>
    <v>488.34500000000003</v>
    <v>482.36</v>
    <v>487.76</v>
    <v>495.995</v>
    <v>492.73500000000001</v>
    <v>494.31</v>
    <v>490.06</v>
    <v>491.48</v>
    <v>493.88</v>
    <v>496.57499999999999</v>
    <v>493.85500000000002</v>
    <v>495.88499999999999</v>
    <v>493.185</v>
    <v>495.56</v>
    <v>495.14</v>
    <v>491.02</v>
    <v>482.4</v>
    <v>486</v>
    <v>473.68</v>
    <v>479.48</v>
    <v>487.24</v>
    <v>493.23</v>
    <v>497.74</v>
    <v>494.90499999999997</v>
    <v>502.59500000000003</v>
    <v>-99999901</v>
    <v>502.45499999999998</v>
    <v>502.69499999999999</v>
    <v>509.6</v>
    <v>505.745</v>
    <v>506.86500000000001</v>
    <v>503.78</v>
    <v>497.755</v>
    <v>500.82</v>
    <v>496.20499999999998</v>
    <v>495.59</v>
    <v>493.65</v>
    <v>493.55</v>
    <v>493.75</v>
    <v>493.755</v>
    <v>484.06</v>
    <v>484.35</v>
    <v>492.745</v>
    <v>499.35500000000002</v>
    <v>498.52499999999998</v>
    <v>505.52</v>
    <v>497.13</v>
    <v>495.565</v>
    <v>492.69</v>
    <v>490.71</v>
    <v>491.005</v>
    <v>495.9</v>
    <v>485.29500000000002</v>
    <v>501.12</v>
    <v>498.34</v>
    <v>498.75</v>
    <v>495.05500000000001</v>
    <v>496.34</v>
    <v>503.44499999999999</v>
    <v>508.53</v>
    <v>503.31</v>
    <v>507.02</v>
    <v>509.71</v>
    <v>508.02</v>
    <v>510.70499999999998</v>
    <v>515.505</v>
    <v>516.26</v>
    <v>506.935</v>
    <v>508.05500000000001</v>
    <v>511.29500000000002</v>
    <v>520.84500000000003</v>
    <v>521.16</v>
    <v>527.04</v>
    <v>529.12</v>
    <v>534.87</v>
    <v>537.67999999999995</v>
    <v>532.79499999999996</v>
    <v>532.17999999999995</v>
    <v>528.55499999999995</v>
    <v>529.92999999999995</v>
    <v>529.89</v>
    <v>529.26499999999999</v>
    <v>524.21500000000003</v>
    <v>522.23500000000001</v>
    <v>519.82500000000005</v>
    <v>522.09</v>
    <v>513.44000000000005</v>
    <v>515.15</v>
    <v>517.60500000000002</v>
    <v>493.58499999999998</v>
    <v>496.97500000000002</v>
    <v>490.17</v>
    <v>499.51499999999999</v>
    <v>487.34</v>
    <v>483.65</v>
    <v>491.1</v>
    <v>504.47</v>
    <v>505.09</v>
    <v>500.86500000000001</v>
    <v>493.36500000000001</v>
    <v>487.38</v>
    <v>487.245</v>
    <v>479.74</v>
    <v>492.69</v>
    <v>487.35</v>
    <v>473.21</v>
    <v>488.24</v>
    <v>495.01499999999999</v>
  </a>
  <a r="1" c="256">
    <v>104.065</v>
    <v>103.95</v>
    <v>-99999901</v>
    <v>104.84</v>
    <v>104.82</v>
    <v>104.67</v>
    <v>103.785</v>
    <v>103.96</v>
    <v>105.62</v>
    <v>106.54</v>
    <v>106.935</v>
    <v>106.93</v>
    <v>106.68</v>
    <v>106.905</v>
    <v>107.13500000000001</v>
    <v>105.96</v>
    <v>105.82</v>
    <v>106.21</v>
    <v>107.705</v>
    <v>108.19</v>
    <v>107.7</v>
    <v>107.11</v>
    <v>108.105</v>
    <v>106.255</v>
    <v>106.69499999999999</v>
    <v>104.78</v>
    <v>105.38500000000001</v>
    <v>107.685</v>
    <v>107.61499999999999</v>
    <v>108.345</v>
    <v>109.19</v>
    <v>109.75</v>
    <v>109.92</v>
    <v>109.86</v>
    <v>110.27500000000001</v>
    <v>110.505</v>
    <v>111.47499999999999</v>
    <v>110.83499999999999</v>
    <v>109.94</v>
    <v>109.74</v>
    <v>110.69499999999999</v>
    <v>109.27500000000001</v>
    <v>108.155</v>
    <v>109.455</v>
    <v>109.13</v>
    <v>107.235</v>
    <v>109.215</v>
    <v>109.13500000000001</v>
    <v>108.35</v>
    <v>106.94</v>
    <v>104.075</v>
    <v>108.16</v>
    <v>108.63</v>
    <v>109.02500000000001</v>
    <v>110.48</v>
    <v>109.7</v>
    <v>110.24</v>
    <v>110.985</v>
    <v>110.37</v>
    <v>110.38</v>
    <v>109.30500000000001</v>
    <v>110.35</v>
    <v>110.21</v>
    <v>109.965</v>
    <v>109.17</v>
    <v>109.845</v>
    <v>110.22</v>
    <v>111.035</v>
    <v>111.11</v>
    <v>111.905</v>
    <v>114.36499999999999</v>
    <v>113.88500000000001</v>
    <v>114.39</v>
    <v>114.67</v>
    <v>115.245</v>
    <v>115.64</v>
    <v>115.955</v>
    <v>116.465</v>
    <v>116.465</v>
    <v>116.59</v>
    <v>115.42</v>
    <v>116.185</v>
    <v>116.745</v>
    <v>116.855</v>
    <v>117.015</v>
    <v>117.27</v>
    <v>117.37</v>
    <v>117.39</v>
    <v>117.64</v>
    <v>-99999901</v>
    <v>115.69</v>
    <v>116.67</v>
    <v>116.26</v>
    <v>118.7</v>
    <v>117.515</v>
    <v>115.625</v>
    <v>114.91500000000001</v>
    <v>114.36</v>
    <v>116.035</v>
    <v>115.985</v>
    <v>114.04</v>
    <v>116.05500000000001</v>
    <v>116.48</v>
    <v>117.395</v>
    <v>117.125</v>
    <v>116.91500000000001</v>
    <v>117.13</v>
    <v>117.69499999999999</v>
    <v>-99999901</v>
    <v>117.55500000000001</v>
    <v>118.16500000000001</v>
    <v>117.06</v>
    <v>117.7</v>
    <v>117.97</v>
    <v>117.83499999999999</v>
    <v>118.745</v>
    <v>118.515</v>
    <v>118.68</v>
    <v>118.8</v>
    <v>118.86499999999999</v>
    <v>118.99</v>
    <v>118.465</v>
    <v>117.11499999999999</v>
    <v>118.065</v>
    <v>119.065</v>
    <v>119.685</v>
    <v>119.95</v>
    <v>120.285</v>
    <v>120.32</v>
    <v>120.88</v>
    <v>120.79</v>
    <v>121.01</v>
    <v>121.815</v>
    <v>122.3</v>
    <v>121.61499999999999</v>
    <v>122.22499999999999</v>
    <v>120.96</v>
    <v>122.52</v>
    <v>122.955</v>
    <v>123.29</v>
    <v>122.78</v>
    <v>122.435</v>
    <v>121.935</v>
    <v>119.375</v>
    <v>121.27</v>
    <v>122.17</v>
    <v>122.59</v>
    <v>123.95</v>
    <v>124.24</v>
    <v>123.73</v>
    <v>123.84</v>
    <v>124.485</v>
    <v>123.765</v>
    <v>124.515</v>
    <v>123.4</v>
    <v>123.91</v>
    <v>124.565</v>
    <v>124.75</v>
    <v>124.7</v>
    <v>124.85</v>
    <v>124.82</v>
    <v>125.105</v>
    <v>125.59</v>
    <v>124.985</v>
    <v>124.99</v>
    <v>124.955</v>
    <v>123.65</v>
    <v>124.54</v>
    <v>126.015</v>
    <v>126.26</v>
    <v>126.53</v>
    <v>126.215</v>
    <v>126.93</v>
    <v>-99999901</v>
    <v>127.12</v>
    <v>127.56</v>
    <v>127.905</v>
    <v>127.245</v>
    <v>128.65</v>
    <v>127.16</v>
    <v>126.88</v>
    <v>127.11499999999999</v>
    <v>126.245</v>
    <v>125.64</v>
    <v>125.645</v>
    <v>125.49</v>
    <v>125.44499999999999</v>
    <v>125.18</v>
    <v>122.855</v>
    <v>122.87</v>
    <v>123.41</v>
    <v>125.455</v>
    <v>125.08499999999999</v>
    <v>125.245</v>
    <v>122.925</v>
    <v>123.255</v>
    <v>123.38</v>
    <v>121.52</v>
    <v>120.685</v>
    <v>122.61499999999999</v>
    <v>121.265</v>
    <v>124.53</v>
    <v>123.81</v>
    <v>124.075</v>
    <v>122.785</v>
    <v>122.43</v>
    <v>124.8</v>
    <v>125.93</v>
    <v>126.27</v>
    <v>127.375</v>
    <v>127.875</v>
    <v>127.765</v>
    <v>127.94499999999999</v>
    <v>128.59</v>
    <v>129.625</v>
    <v>128.88499999999999</v>
    <v>129.28</v>
    <v>129.38999999999999</v>
    <v>129.86000000000001</v>
    <v>130.38499999999999</v>
    <v>130.32</v>
    <v>131.61000000000001</v>
    <v>132.53</v>
    <v>132.5</v>
    <v>131.83500000000001</v>
    <v>131.77500000000001</v>
    <v>131.065</v>
    <v>131.77500000000001</v>
    <v>132.05500000000001</v>
    <v>132.63499999999999</v>
    <v>132.255</v>
    <v>132.125</v>
    <v>132.66499999999999</v>
    <v>132.96</v>
    <v>131.285</v>
    <v>131.88999999999999</v>
    <v>132.345</v>
    <v>129.30000000000001</v>
    <v>130.42500000000001</v>
    <v>129.185</v>
    <v>130.61000000000001</v>
    <v>128.20500000000001</v>
    <v>127.17</v>
    <v>128.30000000000001</v>
    <v>131.47</v>
    <v>131.535</v>
    <v>131.68</v>
    <v>131.285</v>
    <v>130.93</v>
    <v>129.5</v>
    <v>129.29</v>
    <v>131.81</v>
    <v>130.535</v>
    <v>127.1</v>
    <v>128.97499999999999</v>
    <v>131.255</v>
  </a>
  <a r="1" c="257">
    <v>6.7359999999999998</v>
    <v>6.7160000000000002</v>
    <v>-99999901</v>
    <v>6.8109999999999999</v>
    <v>6.8170000000000002</v>
    <v>6.7969999999999997</v>
    <v>6.7530000000000001</v>
    <v>6.7910000000000004</v>
    <v>6.9119999999999999</v>
    <v>6.9160000000000004</v>
    <v>6.9690000000000003</v>
    <v>6.9424999999999999</v>
    <v>6.9234999999999998</v>
    <v>6.952</v>
    <v>6.9615</v>
    <v>6.8765000000000001</v>
    <v>6.88</v>
    <v>6.89</v>
    <v>6.9820000000000002</v>
    <v>7.0019999999999998</v>
    <v>6.9740000000000002</v>
    <v>6.9059999999999997</v>
    <v>7.0110000000000001</v>
    <v>6.8689999999999998</v>
    <v>6.8929999999999998</v>
    <v>6.78</v>
    <v>6.8159999999999998</v>
    <v>6.9329999999999998</v>
    <v>6.9349999999999996</v>
    <v>6.99</v>
    <v>7.04</v>
    <v>7.0750000000000002</v>
    <v>7.101</v>
    <v>7.1050000000000004</v>
    <v>7.13</v>
    <v>7.1539999999999999</v>
    <v>7.2169999999999996</v>
    <v>7.1840000000000002</v>
    <v>7.1150000000000002</v>
    <v>7.0869999999999997</v>
    <v>7.1609999999999996</v>
    <v>7.0750000000000002</v>
    <v>7.0279999999999996</v>
    <v>7.0865</v>
    <v>7.0780000000000003</v>
    <v>6.9459999999999997</v>
    <v>7.0709999999999997</v>
    <v>7.048</v>
    <v>7.024</v>
    <v>6.9610000000000003</v>
    <v>6.7930000000000001</v>
    <v>6.9779999999999998</v>
    <v>7.0140000000000002</v>
    <v>7.0579999999999998</v>
    <v>7.1509999999999998</v>
    <v>7.0990000000000002</v>
    <v>7.1289999999999996</v>
    <v>7.1749999999999998</v>
    <v>7.1289999999999996</v>
    <v>7.1779999999999999</v>
    <v>7.1340000000000003</v>
    <v>7.15</v>
    <v>7.1180000000000003</v>
    <v>7.0949999999999998</v>
    <v>7.0330000000000004</v>
    <v>7.1109999999999998</v>
    <v>7.1239999999999997</v>
    <v>7.1189999999999998</v>
    <v>7.1849999999999996</v>
    <v>7.2089999999999996</v>
    <v>7.3330000000000002</v>
    <v>7.3179999999999996</v>
    <v>7.3490000000000002</v>
    <v>7.3739999999999997</v>
    <v>7.3940000000000001</v>
    <v>7.415</v>
    <v>7.4409999999999998</v>
    <v>7.4640000000000004</v>
    <v>7.5049999999999999</v>
    <v>7.484</v>
    <v>7.3869999999999996</v>
    <v>7.452</v>
    <v>7.4779999999999998</v>
    <v>7.4950000000000001</v>
    <v>7.5229999999999997</v>
    <v>7.5140000000000002</v>
    <v>7.5270000000000001</v>
    <v>7.5250000000000004</v>
    <v>7.4805000000000001</v>
    <v>-99999901</v>
    <v>7.4</v>
    <v>7.4835000000000003</v>
    <v>7.468</v>
    <v>7.5940000000000003</v>
    <v>7.5839999999999996</v>
    <v>7.4329999999999998</v>
    <v>7.35</v>
    <v>7.3520000000000003</v>
    <v>7.4710000000000001</v>
    <v>7.4465000000000003</v>
    <v>7.4820000000000002</v>
    <v>7.3570000000000002</v>
    <v>7.5</v>
    <v>7.5129999999999999</v>
    <v>7.5750000000000002</v>
    <v>7.5570000000000004</v>
    <v>7.5625</v>
    <v>7.5780000000000003</v>
    <v>7.6109999999999998</v>
    <v>-99999901</v>
    <v>7.6040000000000001</v>
    <v>7.6239999999999997</v>
    <v>7.58</v>
    <v>7.6230000000000002</v>
    <v>7.6420000000000003</v>
    <v>7.64</v>
    <v>7.6520000000000001</v>
    <v>7.6680000000000001</v>
    <v>7.673</v>
    <v>7.68</v>
    <v>7.69</v>
    <v>7.702</v>
    <v>7.649</v>
    <v>7.5529999999999999</v>
    <v>7.609</v>
    <v>7.6559999999999997</v>
    <v>7.6580000000000004</v>
    <v>7.7030000000000003</v>
    <v>7.7290000000000001</v>
    <v>7.7160000000000002</v>
    <v>7.7389999999999999</v>
    <v>7.7080000000000002</v>
    <v>7.7290000000000001</v>
    <v>7.766</v>
    <v>7.8029999999999999</v>
    <v>7.7569999999999997</v>
    <v>7.79</v>
    <v>7.6959999999999997</v>
    <v>7.7960000000000003</v>
    <v>7.8220000000000001</v>
    <v>7.8520000000000003</v>
    <v>7.8224999999999998</v>
    <v>7.7859999999999996</v>
    <v>7.758</v>
    <v>7.5960000000000001</v>
    <v>7.6740000000000004</v>
    <v>7.7610000000000001</v>
    <v>7.7830000000000004</v>
    <v>7.8650000000000002</v>
    <v>7.8789999999999996</v>
    <v>7.8090000000000002</v>
    <v>7.8460000000000001</v>
    <v>7.9130000000000003</v>
    <v>7.8520000000000003</v>
    <v>7.8970000000000002</v>
    <v>7.867</v>
    <v>7.8920000000000003</v>
    <v>7.931</v>
    <v>7.9240000000000004</v>
    <v>7.9240000000000004</v>
    <v>7.9290000000000003</v>
    <v>7.9409999999999998</v>
    <v>7.9610000000000003</v>
    <v>7.9935</v>
    <v>7.9560000000000004</v>
    <v>7.9314999999999998</v>
    <v>7.9314999999999998</v>
    <v>7.8390000000000004</v>
    <v>7.8890000000000002</v>
    <v>7.9770000000000003</v>
    <v>8</v>
    <v>8.0139999999999993</v>
    <v>7.9885000000000002</v>
    <v>8.032</v>
    <v>-99999901</v>
    <v>8.0630000000000006</v>
    <v>8.0920000000000005</v>
    <v>8.1189999999999998</v>
    <v>8.1120000000000001</v>
    <v>8.1539999999999999</v>
    <v>8.1</v>
    <v>8.0530000000000008</v>
    <v>8.077</v>
    <v>8.0419999999999998</v>
    <v>8.0129999999999999</v>
    <v>8.01</v>
    <v>7.992</v>
    <v>7.99</v>
    <v>7.9545000000000003</v>
    <v>7.8</v>
    <v>7.8540000000000001</v>
    <v>7.9059999999999997</v>
    <v>7.9889999999999999</v>
    <v>7.9489999999999998</v>
    <v>7.9509999999999996</v>
    <v>7.782</v>
    <v>7.7910000000000004</v>
    <v>7.7889999999999997</v>
    <v>7.7270000000000003</v>
    <v>7.6529999999999996</v>
    <v>7.7679999999999998</v>
    <v>7.6619999999999999</v>
    <v>7.8579999999999997</v>
    <v>7.8140000000000001</v>
    <v>7.8360000000000003</v>
    <v>7.766</v>
    <v>7.7640000000000002</v>
    <v>7.9</v>
    <v>7.9729999999999999</v>
    <v>7.9770000000000003</v>
    <v>8.0459999999999994</v>
    <v>8.0730000000000004</v>
    <v>8.06</v>
    <v>8.0739999999999998</v>
    <v>8.1080000000000005</v>
    <v>8.1539999999999999</v>
    <v>8.1140000000000008</v>
    <v>8.1679999999999993</v>
    <v>8.1470000000000002</v>
    <v>8.1910000000000007</v>
    <v>8.2219999999999995</v>
    <v>8.2240000000000002</v>
    <v>8.2880000000000003</v>
    <v>8.3339999999999996</v>
    <v>8.3335000000000008</v>
    <v>8.3040000000000003</v>
    <v>8.2880000000000003</v>
    <v>8.2449999999999992</v>
    <v>8.2910000000000004</v>
    <v>8.3119999999999994</v>
    <v>8.327</v>
    <v>8.2959999999999994</v>
    <v>8.3030000000000008</v>
    <v>8.3119999999999994</v>
    <v>8.3149999999999995</v>
    <v>8.2059999999999995</v>
    <v>8.218</v>
    <v>8.2584999999999997</v>
    <v>8.0470000000000006</v>
    <v>8.109</v>
    <v>8.0079999999999991</v>
    <v>8.1404999999999994</v>
    <v>7.98</v>
    <v>7.944</v>
    <v>8.0220000000000002</v>
    <v>8.2170000000000005</v>
    <v>8.2029999999999994</v>
    <v>8.2025000000000006</v>
    <v>8.1850000000000005</v>
    <v>8.1509999999999998</v>
    <v>8.06</v>
    <v>8.0589999999999993</v>
    <v>8.2059999999999995</v>
    <v>8.11</v>
    <v>7.95</v>
    <v>8.0649999999999995</v>
    <v>8.1950000000000003</v>
  </a>
  <a r="1" c="255">
    <v>53.25</v>
    <v>53.185000000000002</v>
    <v>-99999901</v>
    <v>53.78</v>
    <v>53.84</v>
    <v>53.66</v>
    <v>53.55</v>
    <v>53.46</v>
    <v>53.98</v>
    <v>54.06</v>
    <v>54.25</v>
    <v>54.16</v>
    <v>53.87</v>
    <v>53.93</v>
    <v>54.015000000000001</v>
    <v>53.76</v>
    <v>53.79</v>
    <v>53.85</v>
    <v>54.11</v>
    <v>54.03</v>
    <v>53.97</v>
    <v>54.06</v>
    <v>54.29</v>
    <v>53.88</v>
    <v>53.9</v>
    <v>53</v>
    <v>53.16</v>
    <v>53.65</v>
    <v>53.45</v>
    <v>53.51</v>
    <v>53.79</v>
    <v>54.13</v>
    <v>54.09</v>
    <v>54.19</v>
    <v>54.2</v>
    <v>54.17</v>
    <v>54.45</v>
    <v>53.93</v>
    <v>53.6</v>
    <v>53.58</v>
    <v>53.58</v>
    <v>53</v>
    <v>53.02</v>
    <v>53.16</v>
    <v>53.07</v>
    <v>52.21</v>
    <v>52.72</v>
    <v>52.51</v>
    <v>52.25</v>
    <v>52.23</v>
    <v>51.64</v>
    <v>52.81</v>
    <v>53.12</v>
    <v>53.3</v>
    <v>53.59</v>
    <v>53.454999999999998</v>
    <v>53.89</v>
    <v>54.244999999999997</v>
    <v>54.15</v>
    <v>54.11</v>
    <v>53.95</v>
    <v>54.3</v>
    <v>54.29</v>
    <v>54.22</v>
    <v>54.11</v>
    <v>54.53</v>
    <v>55.07</v>
    <v>54.6</v>
    <v>54.67</v>
    <v>54.78</v>
    <v>55.36</v>
    <v>55.28</v>
    <v>55.53</v>
    <v>55.52</v>
    <v>55.58</v>
    <v>55.61</v>
    <v>55.73</v>
    <v>56.18</v>
    <v>56.49</v>
    <v>56.47</v>
    <v>56.34</v>
    <v>56.72</v>
    <v>56.78</v>
    <v>56.78</v>
    <v>56.56</v>
    <v>56.4</v>
    <v>56.2</v>
    <v>56.18</v>
    <v>56.09</v>
    <v>-99999901</v>
    <v>56.14</v>
    <v>56.4</v>
    <v>56.7</v>
    <v>57.32</v>
    <v>57.73</v>
    <v>56.81</v>
    <v>56.22</v>
    <v>56.33</v>
    <v>57.01</v>
    <v>56.9</v>
    <v>57.31</v>
    <v>57.28</v>
    <v>57.39</v>
    <v>57.14</v>
    <v>57.21</v>
    <v>57.13</v>
    <v>57.39</v>
    <v>-99999901</v>
    <v>57.09</v>
    <v>57.17</v>
    <v>57.11</v>
    <v>57.53</v>
    <v>57.66</v>
    <v>57.57</v>
    <v>57.86</v>
    <v>58.08</v>
    <v>57.9</v>
    <v>57.84</v>
    <v>58.04</v>
    <v>58.08</v>
    <v>57.55</v>
    <v>56.93</v>
    <v>57.34</v>
    <v>57.56</v>
    <v>57.32</v>
    <v>57.44</v>
    <v>57.68</v>
    <v>57.78</v>
    <v>57.92</v>
    <v>57.67</v>
    <v>57.79</v>
    <v>58.12</v>
    <v>58.21</v>
    <v>58.03</v>
    <v>58.51</v>
    <v>58.16</v>
    <v>58.48</v>
    <v>58.67</v>
    <v>58.77</v>
    <v>58.69</v>
    <v>58.61</v>
    <v>58.85</v>
    <v>58.21</v>
    <v>58.57</v>
    <v>58.69</v>
    <v>58.7</v>
    <v>59.12</v>
    <v>59.22</v>
    <v>59.08</v>
    <v>59.17</v>
    <v>59.41</v>
    <v>59.36</v>
    <v>59.57</v>
    <v>59.53</v>
    <v>59.47</v>
    <v>59.52</v>
    <v>59.45</v>
    <v>59.51</v>
    <v>59.51</v>
    <v>59.78</v>
    <v>59.77</v>
    <v>60.145000000000003</v>
    <v>60.24</v>
    <v>60.38</v>
    <v>60.2</v>
    <v>59.94</v>
    <v>60.35</v>
    <v>60.68</v>
    <v>60.43</v>
    <v>60.24</v>
    <v>60.1</v>
    <v>60.29</v>
    <v>60.249600000000001</v>
    <v>60.39</v>
    <v>60.57</v>
    <v>60.77</v>
    <v>60.965000000000003</v>
    <v>61.24</v>
    <v>60.59</v>
    <v>60.62</v>
    <v>60.55</v>
    <v>60.12</v>
    <v>60.02</v>
    <v>60</v>
    <v>59.91</v>
    <v>59.67</v>
    <v>59.2</v>
    <v>58.88</v>
    <v>59.19</v>
    <v>59.22</v>
    <v>59.44</v>
    <v>59.07</v>
    <v>58.72</v>
    <v>57.63</v>
    <v>57.98</v>
    <v>57.77</v>
    <v>57.33</v>
    <v>56.96</v>
    <v>57.56</v>
    <v>56.94</v>
    <v>58.06</v>
    <v>57.73</v>
    <v>57.92</v>
    <v>57.61</v>
    <v>57.6</v>
    <v>58.52</v>
    <v>58.78</v>
    <v>58.62</v>
    <v>58.83</v>
    <v>59.21</v>
    <v>59.13</v>
    <v>59.41</v>
    <v>59.59</v>
    <v>59.55</v>
    <v>59.21</v>
    <v>59.4</v>
    <v>59.4</v>
    <v>59.38</v>
    <v>59.67</v>
    <v>59.685000000000002</v>
    <v>59.98</v>
    <v>59.77</v>
    <v>59.59</v>
    <v>59.75</v>
    <v>60</v>
    <v>59.76</v>
    <v>60.12</v>
    <v>60.25</v>
    <v>60.24</v>
    <v>59.93</v>
    <v>59.83</v>
    <v>60.01</v>
    <v>59.97</v>
    <v>59.51</v>
    <v>59.44</v>
    <v>59.62</v>
    <v>58.97</v>
    <v>59.17</v>
    <v>58.53</v>
    <v>59.02</v>
    <v>58.43</v>
    <v>58.42</v>
    <v>59.01</v>
    <v>59.62</v>
    <v>59.44</v>
    <v>59.61</v>
    <v>59.86</v>
    <v>60.09</v>
    <v>59.73</v>
    <v>59.94</v>
    <v>60.96</v>
    <v>60.49</v>
    <v>59.6</v>
    <v>59.92</v>
    <v>60.47</v>
  </a>
  <a r="1" c="257">
    <v>6.4059999999999997</v>
    <v>6.4284999999999997</v>
    <v>6.4813999999999998</v>
    <v>6.3869999999999996</v>
    <v>6.4295</v>
    <v>6.4195000000000002</v>
    <v>6.3704999999999998</v>
    <v>6.431</v>
    <v>6.5789999999999997</v>
    <v>6.66</v>
    <v>6.6779999999999999</v>
    <v>6.63</v>
    <v>6.7009999999999996</v>
    <v>6.7074999999999996</v>
    <v>6.7705000000000002</v>
    <v>6.673</v>
    <v>6.6905000000000001</v>
    <v>6.7229999999999999</v>
    <v>6.7770000000000001</v>
    <v>6.7619999999999996</v>
    <v>6.7290000000000001</v>
    <v>6.7080000000000002</v>
    <v>6.7539999999999996</v>
    <v>6.6524999999999999</v>
    <v>6.6180000000000003</v>
    <v>6.5940000000000003</v>
    <v>6.5910000000000002</v>
    <v>6.7145000000000001</v>
    <v>6.72</v>
    <v>6.8064999999999998</v>
    <v>6.9039999999999999</v>
    <v>6.9885000000000002</v>
    <v>7.0125000000000002</v>
    <v>7.0205000000000002</v>
    <v>7.05</v>
    <v>7.0564999999999998</v>
    <v>7.1340000000000003</v>
    <v>7.0650000000000004</v>
    <v>6.96</v>
    <v>6.9130000000000003</v>
    <v>7.0229999999999997</v>
    <v>7.0209999999999999</v>
    <v>6.9215</v>
    <v>7.048</v>
    <v>7.0350000000000001</v>
    <v>6.8789999999999996</v>
    <v>7.0155000000000003</v>
    <v>6.9779999999999998</v>
    <v>6.9779999999999998</v>
    <v>6.8605</v>
    <v>6.6425000000000001</v>
    <v>6.9210000000000003</v>
    <v>6.9969999999999999</v>
    <v>7.0309999999999997</v>
    <v>7.1539999999999999</v>
    <v>7.1665000000000001</v>
    <v>7.2115</v>
    <v>7.1924999999999999</v>
    <v>7.1509999999999998</v>
    <v>7.2370000000000001</v>
    <v>7.1485000000000003</v>
    <v>7.1</v>
    <v>6.99</v>
    <v>6.9504999999999999</v>
    <v>6.867</v>
    <v>7.0179999999999998</v>
    <v>6.9249999999999998</v>
    <v>6.9539999999999997</v>
    <v>7.0010000000000003</v>
    <v>7.069</v>
    <v>7.1760000000000002</v>
    <v>7.1470000000000002</v>
    <v>7.1440000000000001</v>
    <v>7.17</v>
    <v>7.1529999999999996</v>
    <v>7.1660000000000004</v>
    <v>7.2619999999999996</v>
    <v>7.2344999999999997</v>
    <v>7.2789999999999999</v>
    <v>7.2140000000000004</v>
    <v>7.0934999999999997</v>
    <v>7.1654999999999998</v>
    <v>7.2530000000000001</v>
    <v>7.2744999999999997</v>
    <v>7.3570000000000002</v>
    <v>7.3689999999999998</v>
    <v>7.3594999999999997</v>
    <v>7.3390000000000004</v>
    <v>7.2945000000000002</v>
    <v>-99999901</v>
    <v>7.1950000000000003</v>
    <v>7.27</v>
    <v>7.2140000000000004</v>
    <v>7.351</v>
    <v>7.3680000000000003</v>
    <v>7.1965000000000003</v>
    <v>7.1210000000000004</v>
    <v>7.048</v>
    <v>7.1760000000000002</v>
    <v>7.1840000000000002</v>
    <v>7.2569999999999997</v>
    <v>7.0960000000000001</v>
    <v>7.1790000000000003</v>
    <v>7.22</v>
    <v>7.2510000000000003</v>
    <v>7.23</v>
    <v>7.2450000000000001</v>
    <v>7.3010000000000002</v>
    <v>7.335</v>
    <v>7.3277000000000001</v>
    <v>7.38</v>
    <v>7.3944999999999999</v>
    <v>7.3455000000000004</v>
    <v>7.3795000000000002</v>
    <v>7.39</v>
    <v>7.4359999999999999</v>
    <v>7.4634999999999998</v>
    <v>7.4329999999999998</v>
    <v>7.4429999999999996</v>
    <v>7.4654999999999996</v>
    <v>7.4055</v>
    <v>7.4260000000000002</v>
    <v>7.3090000000000002</v>
    <v>7.1989999999999998</v>
    <v>7.2694999999999999</v>
    <v>7.2949999999999999</v>
    <v>7.3230000000000004</v>
    <v>7.3594999999999997</v>
    <v>7.4249999999999998</v>
    <v>7.3745000000000003</v>
    <v>7.3920000000000003</v>
    <v>7.3384999999999998</v>
    <v>7.3789999999999996</v>
    <v>7.3719999999999999</v>
    <v>7.4055</v>
    <v>7.2915000000000001</v>
    <v>7.2990000000000004</v>
    <v>7.2134999999999998</v>
    <v>7.3185000000000002</v>
    <v>7.35</v>
    <v>7.3085000000000004</v>
    <v>7.2530000000000001</v>
    <v>7.1829999999999998</v>
    <v>7.141</v>
    <v>6.9459999999999997</v>
    <v>7.0730000000000004</v>
    <v>7.1879999999999997</v>
    <v>7.1669999999999998</v>
    <v>7.21</v>
    <v>7.2424999999999997</v>
    <v>7.1835000000000004</v>
    <v>7.2350000000000003</v>
    <v>7.3460000000000001</v>
    <v>7.2965</v>
    <v>7.3380000000000001</v>
    <v>7.2830000000000004</v>
    <v>7.3</v>
    <v>7.3449999999999998</v>
    <v>7.3419999999999996</v>
    <v>7.32</v>
    <v>7.3380000000000001</v>
    <v>7.3310000000000004</v>
    <v>7.3559999999999999</v>
    <v>7.3685</v>
    <v>7.3239999999999998</v>
    <v>7.1994999999999996</v>
    <v>7.2534999999999998</v>
    <v>7.1029999999999998</v>
    <v>7.1395</v>
    <v>7.2595000000000001</v>
    <v>7.3289999999999997</v>
    <v>7.391</v>
    <v>7.3520000000000003</v>
    <v>7.4390000000000001</v>
    <v>7.4836999999999998</v>
    <v>7.4560000000000004</v>
    <v>7.4939999999999998</v>
    <v>7.5730000000000004</v>
    <v>7.5549999999999997</v>
    <v>7.59</v>
    <v>7.5410000000000004</v>
    <v>7.444</v>
    <v>7.4889999999999999</v>
    <v>7.4550000000000001</v>
    <v>7.4560000000000004</v>
    <v>7.43</v>
    <v>7.4180000000000001</v>
    <v>7.4119999999999999</v>
    <v>7.3849999999999998</v>
    <v>7.2549999999999999</v>
    <v>7.2705000000000002</v>
    <v>7.367</v>
    <v>7.4640000000000004</v>
    <v>7.43</v>
    <v>7.4794999999999998</v>
    <v>7.3440000000000003</v>
    <v>7.2930000000000001</v>
    <v>7.2880000000000003</v>
    <v>7.2560000000000002</v>
    <v>7.2329999999999997</v>
    <v>7.298</v>
    <v>7.1444999999999999</v>
    <v>7.3339999999999996</v>
    <v>7.3220000000000001</v>
    <v>7.3164999999999996</v>
    <v>7.2750000000000004</v>
    <v>7.306</v>
    <v>7.43</v>
    <v>7.492</v>
    <v>7.4465000000000003</v>
    <v>7.4889999999999999</v>
    <v>7.5179999999999998</v>
    <v>7.4880000000000004</v>
    <v>7.5049999999999999</v>
    <v>7.5839999999999996</v>
    <v>7.5659999999999998</v>
    <v>7.4865000000000004</v>
    <v>7.52</v>
    <v>7.53</v>
    <v>7.6369999999999996</v>
    <v>7.6230000000000002</v>
    <v>7.681</v>
    <v>7.7160000000000002</v>
    <v>7.7839999999999998</v>
    <v>7.8159999999999998</v>
    <v>7.7619999999999996</v>
    <v>7.7439999999999998</v>
    <v>7.6989999999999998</v>
    <v>7.7140000000000004</v>
    <v>7.7190000000000003</v>
    <v>7.6989999999999998</v>
    <v>7.6349999999999998</v>
    <v>7.6159999999999997</v>
    <v>7.5810000000000004</v>
    <v>7.5839999999999996</v>
    <v>7.4669999999999996</v>
    <v>7.4660000000000002</v>
    <v>7.5090000000000003</v>
    <v>7.2210000000000001</v>
    <v>7.2670000000000003</v>
    <v>7.1719999999999997</v>
    <v>7.2960000000000003</v>
    <v>7.1539999999999999</v>
    <v>7.0984999999999996</v>
    <v>7.1849999999999996</v>
    <v>7.383</v>
    <v>7.3730000000000002</v>
    <v>7.3220000000000001</v>
    <v>7.2484999999999999</v>
    <v>7.165</v>
    <v>7.1440000000000001</v>
    <v>7.069</v>
    <v>7.2240000000000002</v>
    <v>7.1719999999999997</v>
    <v>6.9814999999999996</v>
    <v>7.1580000000000004</v>
    <v>7.2679999999999998</v>
  </a>
</arrayData>
</file>

<file path=xl/richData/rdrichvalue.xml><?xml version="1.0" encoding="utf-8"?>
<rvData xmlns="http://schemas.microsoft.com/office/spreadsheetml/2017/richdata" count="8805">
  <rv s="0">
    <v>https://www.bing.com/financeapi/forcetrigger?t=ao7ia2&amp;q=XLON%3aCSPX&amp;form=skydnc</v>
    <v>Learn more on Bing</v>
  </rv>
  <rv s="1">
    <v>en-US</v>
    <v>ao7ia2</v>
    <v>268435456</v>
    <v>1</v>
    <v>Powered by Refinitiv</v>
    <v>0</v>
    <v>iShs CoreS&amp;P500 U ETF USD A (XLON:CSPX)</v>
    <v>2</v>
    <v>3</v>
    <v>Finance</v>
    <v>4</v>
    <v>483.13</v>
    <v>168</v>
    <v>1.0024999999999999</v>
    <v>4.2907999999999999</v>
    <v>8.9750000000000003E-3</v>
    <v>USD</v>
    <v>London Stock Exchange</v>
    <v>XLON</v>
    <v>7.000000000000001E-4</v>
    <v>483.13</v>
    <v>ETF</v>
    <v>44553.791380786715</v>
    <v>0</v>
    <v>479.2</v>
    <v>54696727357.699997</v>
    <v>iShs CoreS&amp;P500 U ETF USD A</v>
    <v>479.88</v>
    <v>478.09</v>
    <v>482.78</v>
    <v>CSPX</v>
    <v>iShs CoreS&amp;P500 U ETF USD A (XLON:CSPX)</v>
    <v>305136</v>
  </rv>
  <rv s="2">
    <v>1</v>
  </rv>
  <rv s="3">
    <fb>373.58</fb>
    <v>5</v>
  </rv>
  <rv s="3">
    <fb>373.04</fb>
    <v>5</v>
  </rv>
  <rv s="3">
    <fb>376.85</fb>
    <v>5</v>
  </rv>
  <rv s="3">
    <fb>377.62</fb>
    <v>5</v>
  </rv>
  <rv s="3">
    <fb>377.55</fb>
    <v>5</v>
  </rv>
  <rv s="3">
    <fb>376.75</fb>
    <v>5</v>
  </rv>
  <rv s="3">
    <fb>373.71</fb>
    <v>5</v>
  </rv>
  <rv s="3">
    <fb>374.65</fb>
    <v>5</v>
  </rv>
  <rv s="3">
    <fb>380.69</fb>
    <v>5</v>
  </rv>
  <rv s="3">
    <fb>383.83</fb>
    <v>5</v>
  </rv>
  <rv s="3">
    <fb>384.77</fb>
    <v>5</v>
  </rv>
  <rv s="3">
    <fb>384.59</fb>
    <v>5</v>
  </rv>
  <rv s="3">
    <fb>383.81</fb>
    <v>5</v>
  </rv>
  <rv s="3">
    <fb>384.66</fb>
    <v>5</v>
  </rv>
  <rv s="3">
    <fb>385.16</fb>
    <v>5</v>
  </rv>
  <rv s="3">
    <fb>381.19</fb>
    <v>5</v>
  </rv>
  <rv s="3">
    <fb>381.12</fb>
    <v>5</v>
  </rv>
  <rv s="3">
    <fb>382</fb>
    <v>5</v>
  </rv>
  <rv s="3">
    <fb>387.67</fb>
    <v>5</v>
  </rv>
  <rv s="3">
    <fb>388.88</fb>
    <v>5</v>
  </rv>
  <rv s="3">
    <fb>387.74</fb>
    <v>5</v>
  </rv>
  <rv s="3">
    <fb>386.29</fb>
    <v>5</v>
  </rv>
  <rv s="3">
    <fb>389.18</fb>
    <v>5</v>
  </rv>
  <rv s="3">
    <fb>382.15</fb>
    <v>5</v>
  </rv>
  <rv s="3">
    <fb>385.06</fb>
    <v>5</v>
  </rv>
  <rv s="3">
    <fb>377.05</fb>
    <v>5</v>
  </rv>
  <rv s="3">
    <fb>379.56</fb>
    <v>5</v>
  </rv>
  <rv s="3">
    <fb>387.48</fb>
    <v>5</v>
  </rv>
  <rv s="3">
    <fb>386.87</fb>
    <v>5</v>
  </rv>
  <rv s="3">
    <fb>389.45</fb>
    <v>5</v>
  </rv>
  <rv s="3">
    <fb>392.66</fb>
    <v>5</v>
  </rv>
  <rv s="3">
    <fb>393.68</fb>
    <v>5</v>
  </rv>
  <rv s="3">
    <fb>395</fb>
    <v>5</v>
  </rv>
  <rv s="3">
    <fb>394.77</fb>
    <v>5</v>
  </rv>
  <rv s="3">
    <fb>395.94</fb>
    <v>5</v>
  </rv>
  <rv s="3">
    <fb>396.49</fb>
    <v>5</v>
  </rv>
  <rv s="3">
    <fb>399.73</fb>
    <v>5</v>
  </rv>
  <rv s="3">
    <fb>397.75</fb>
    <v>5</v>
  </rv>
  <rv s="3">
    <fb>395.09</fb>
    <v>5</v>
  </rv>
  <rv s="3">
    <fb>394.12</fb>
    <v>5</v>
  </rv>
  <rv s="3">
    <fb>397.16</fb>
    <v>5</v>
  </rv>
  <rv s="3">
    <fb>392.76</fb>
    <v>5</v>
  </rv>
  <rv s="3">
    <fb>390.25</fb>
    <v>5</v>
  </rv>
  <rv s="3">
    <fb>394.67</fb>
    <v>5</v>
  </rv>
  <rv s="3">
    <fb>393.26</fb>
    <v>5</v>
  </rv>
  <rv s="3">
    <fb>388.44</fb>
    <v>5</v>
  </rv>
  <rv s="3">
    <fb>393.98</fb>
    <v>5</v>
  </rv>
  <rv s="3">
    <fb>391.98</fb>
    <v>5</v>
  </rv>
  <rv s="3">
    <fb>390.86</fb>
    <v>5</v>
  </rv>
  <rv s="3">
    <fb>386.93</fb>
    <v>5</v>
  </rv>
  <rv s="3">
    <fb>378.23</fb>
    <v>5</v>
  </rv>
  <rv s="3">
    <fb>391.35</fb>
    <v>5</v>
  </rv>
  <rv s="3">
    <fb>393.4</fb>
    <v>5</v>
  </rv>
  <rv s="3">
    <fb>394.54</fb>
    <v>5</v>
  </rv>
  <rv s="3">
    <fb>399.98</fb>
    <v>5</v>
  </rv>
  <rv s="3">
    <fb>397.14</fb>
    <v>5</v>
  </rv>
  <rv s="3">
    <fb>398.84</fb>
    <v>5</v>
  </rv>
  <rv s="3">
    <fb>401.61</fb>
    <v>5</v>
  </rv>
  <rv s="3">
    <fb>399.16</fb>
    <v>5</v>
  </rv>
  <rv s="3">
    <fb>400.87</fb>
    <v>5</v>
  </rv>
  <rv s="3">
    <fb>396.97</fb>
    <v>5</v>
  </rv>
  <rv s="3">
    <fb>399.06</fb>
    <v>5</v>
  </rv>
  <rv s="3">
    <fb>398.45</fb>
    <v>5</v>
  </rv>
  <rv s="3">
    <fb>398.15</fb>
    <v>5</v>
  </rv>
  <rv s="3">
    <fb>393.92</fb>
    <v>5</v>
  </rv>
  <rv s="3">
    <fb>398.88</fb>
    <v>5</v>
  </rv>
  <rv s="3">
    <fb>400.52</fb>
    <v>5</v>
  </rv>
  <rv s="3">
    <fb>400.95</fb>
    <v>5</v>
  </rv>
  <rv s="3">
    <fb>402.94</fb>
    <v>5</v>
  </rv>
  <rv s="3">
    <fb>405.58</fb>
    <v>5</v>
  </rv>
  <rv s="3">
    <fb>413.2</fb>
    <v>5</v>
  </rv>
  <rv s="3">
    <fb>412.7</fb>
    <v>5</v>
  </rv>
  <rv s="3">
    <fb>414.32</fb>
    <v>5</v>
  </rv>
  <rv s="3">
    <fb>415.55</fb>
    <v>5</v>
  </rv>
  <rv s="3">
    <fb>417.24</fb>
    <v>5</v>
  </rv>
  <rv s="3">
    <fb>418.61</fb>
    <v>5</v>
  </rv>
  <rv s="3">
    <fb>419.67</fb>
    <v>5</v>
  </rv>
  <rv s="3">
    <fb>421.24</fb>
    <v>5</v>
  </rv>
  <rv s="3">
    <fb>423.1</fb>
    <v>5</v>
  </rv>
  <rv s="3">
    <fb>421.81</fb>
    <v>5</v>
  </rv>
  <rv s="3">
    <fb>417.36</fb>
    <v>5</v>
  </rv>
  <rv s="3">
    <fb>421.01</fb>
    <v>5</v>
  </rv>
  <rv s="3">
    <fb>423.36</fb>
    <v>5</v>
  </rv>
  <rv s="3">
    <fb>422.88</fb>
    <v>5</v>
  </rv>
  <rv s="3">
    <fb>424.48</fb>
    <v>5</v>
  </rv>
  <rv s="3">
    <fb>423.95</fb>
    <v>5</v>
  </rv>
  <rv s="3">
    <fb>424.46</fb>
    <v>5</v>
  </rv>
  <rv s="3">
    <fb>424.77</fb>
    <v>5</v>
  </rv>
  <rv s="3">
    <fb>423.81</fb>
    <v>5</v>
  </rv>
  <rv s="3">
    <fb>425.45</fb>
    <v>5</v>
  </rv>
  <rv s="3">
    <fb>419.33</fb>
    <v>5</v>
  </rv>
  <rv s="3">
    <fb>423.6</fb>
    <v>5</v>
  </rv>
  <rv s="3">
    <fb>423.29</fb>
    <v>5</v>
  </rv>
  <rv s="3">
    <fb>429.28</fb>
    <v>5</v>
  </rv>
  <rv s="3">
    <fb>428.93</fb>
    <v>5</v>
  </rv>
  <rv s="3">
    <fb>420.45</fb>
    <v>5</v>
  </rv>
  <rv s="3">
    <fb>415.09</fb>
    <v>5</v>
  </rv>
  <rv s="3">
    <fb>416.46</fb>
    <v>5</v>
  </rv>
  <rv s="3">
    <fb>422.1</fb>
    <v>5</v>
  </rv>
  <rv s="3">
    <fb>420.84</fb>
    <v>5</v>
  </rv>
  <rv s="3">
    <fb>421.57</fb>
    <v>5</v>
  </rv>
  <rv s="3">
    <fb>414.01</fb>
    <v>5</v>
  </rv>
  <rv s="3">
    <fb>421.77</fb>
    <v>5</v>
  </rv>
  <rv s="3">
    <fb>423.13</fb>
    <v>5</v>
  </rv>
  <rv s="3">
    <fb>426.15</fb>
    <v>5</v>
  </rv>
  <rv s="3">
    <fb>424.76</fb>
    <v>5</v>
  </rv>
  <rv s="3">
    <fb>425.41</fb>
    <v>5</v>
  </rv>
  <rv s="3">
    <fb>426.38</fb>
    <v>5</v>
  </rv>
  <rv s="3">
    <fb>427.35</fb>
    <v>5</v>
  </rv>
  <rv s="3">
    <fb>426.50349999999997</fb>
    <v>5</v>
  </rv>
  <rv s="3">
    <fb>426.72</fb>
    <v>5</v>
  </rv>
  <rv s="3">
    <fb>427.64</fb>
    <v>5</v>
  </rv>
  <rv s="3">
    <fb>425.79</fb>
    <v>5</v>
  </rv>
  <rv s="3">
    <fb>428.42</fb>
    <v>5</v>
  </rv>
  <rv s="3">
    <fb>428.02</fb>
    <v>5</v>
  </rv>
  <rv s="3">
    <fb>427.84</fb>
    <v>5</v>
  </rv>
  <rv s="3">
    <fb>429.26</fb>
    <v>5</v>
  </rv>
  <rv s="3">
    <fb>429.93</fb>
    <v>5</v>
  </rv>
  <rv s="3">
    <fb>430.11</fb>
    <v>5</v>
  </rv>
  <rv s="3">
    <fb>430.01</fb>
    <v>5</v>
  </rv>
  <rv s="3">
    <fb>430.43</fb>
    <v>5</v>
  </rv>
  <rv s="3">
    <fb>431.03</fb>
    <v>5</v>
  </rv>
  <rv s="3">
    <fb>429.03</fb>
    <v>5</v>
  </rv>
  <rv s="3">
    <fb>424.32</fb>
    <v>5</v>
  </rv>
  <rv s="3">
    <fb>427.83</fb>
    <v>5</v>
  </rv>
  <rv s="3">
    <fb>430.36</fb>
    <v>5</v>
  </rv>
  <rv s="3">
    <fb>430.92</fb>
    <v>5</v>
  </rv>
  <rv s="3">
    <fb>432.92</fb>
    <v>5</v>
  </rv>
  <rv s="3">
    <fb>434.46</fb>
    <v>5</v>
  </rv>
  <rv s="3">
    <fb>434.3</fb>
    <v>5</v>
  </rv>
  <rv s="3">
    <fb>436.15</fb>
    <v>5</v>
  </rv>
  <rv s="3">
    <fb>435.94</fb>
    <v>5</v>
  </rv>
  <rv s="3">
    <fb>437.5</fb>
    <v>5</v>
  </rv>
  <rv s="3">
    <fb>440.31</fb>
    <v>5</v>
  </rv>
  <rv s="3">
    <fb>442.06</fb>
    <v>5</v>
  </rv>
  <rv s="3">
    <fb>439.47</fb>
    <v>5</v>
  </rv>
  <rv s="3">
    <fb>441.53</fb>
    <v>5</v>
  </rv>
  <rv s="3">
    <fb>437.97</fb>
    <v>5</v>
  </rv>
  <rv s="3">
    <fb>443.05</fb>
    <v>5</v>
  </rv>
  <rv s="3">
    <fb>444.36</fb>
    <v>5</v>
  </rv>
  <rv s="3">
    <fb>445.99</fb>
    <v>5</v>
  </rv>
  <rv s="3">
    <fb>444.07</fb>
    <v>5</v>
  </rv>
  <rv s="3">
    <fb>443.39</fb>
    <v>5</v>
  </rv>
  <rv s="3">
    <fb>441.81</fb>
    <v>5</v>
  </rv>
  <rv s="3">
    <fb>433.06</fb>
    <v>5</v>
  </rv>
  <rv s="3">
    <fb>437.92</fb>
    <v>5</v>
  </rv>
  <rv s="3">
    <fb>441.64</fb>
    <v>5</v>
  </rv>
  <rv s="3">
    <fb>442.58</fb>
    <v>5</v>
  </rv>
  <rv s="3">
    <fb>447.4</fb>
    <v>5</v>
  </rv>
  <rv s="3">
    <fb>448.69</fb>
    <v>5</v>
  </rv>
  <rv s="3">
    <fb>445.5</fb>
    <v>5</v>
  </rv>
  <rv s="3">
    <fb>447.27</fb>
    <v>5</v>
  </rv>
  <rv s="3">
    <fb>449.43</fb>
    <v>5</v>
  </rv>
  <rv s="3">
    <fb>446.64</fb>
    <v>5</v>
  </rv>
  <rv s="3">
    <fb>448.51</fb>
    <v>5</v>
  </rv>
  <rv s="3">
    <fb>446.44</fb>
    <v>5</v>
  </rv>
  <rv s="3">
    <fb>447.64</fb>
    <v>5</v>
  </rv>
  <rv s="3">
    <fb>449.31</fb>
    <v>5</v>
  </rv>
  <rv s="3">
    <fb>450.47</fb>
    <v>5</v>
  </rv>
  <rv s="3">
    <fb>450.22</fb>
    <v>5</v>
  </rv>
  <rv s="3">
    <fb>450.9</fb>
    <v>5</v>
  </rv>
  <rv s="3">
    <fb>451.3</fb>
    <v>5</v>
  </rv>
  <rv s="3">
    <fb>452.13</fb>
    <v>5</v>
  </rv>
  <rv s="3">
    <fb>453.88</fb>
    <v>5</v>
  </rv>
  <rv s="3">
    <fb>452.47</fb>
    <v>5</v>
  </rv>
  <rv s="3">
    <fb>452.62</fb>
    <v>5</v>
  </rv>
  <rv s="3">
    <fb>451.53</fb>
    <v>5</v>
  </rv>
  <rv s="3">
    <fb>447.23</fb>
    <v>5</v>
  </rv>
  <rv s="3">
    <fb>450.92</fb>
    <v>5</v>
  </rv>
  <rv s="3">
    <fb>455.94</fb>
    <v>5</v>
  </rv>
  <rv s="3">
    <fb>456.16</fb>
    <v>5</v>
  </rv>
  <rv s="3">
    <fb>457.24</fb>
    <v>5</v>
  </rv>
  <rv s="3">
    <fb>455.7</fb>
    <v>5</v>
  </rv>
  <rv s="3">
    <fb>458.06</fb>
    <v>5</v>
  </rv>
  <rv s="3">
    <fb>461.178</fb>
    <v>5</v>
  </rv>
  <rv s="3">
    <fb>460.73</fb>
    <v>5</v>
  </rv>
  <rv s="3">
    <fb>460.9</fb>
    <v>5</v>
  </rv>
  <rv s="3">
    <fb>462.01</fb>
    <v>5</v>
  </rv>
  <rv s="3">
    <fb>461.26</fb>
    <v>5</v>
  </rv>
  <rv s="3">
    <fb>462.68</fb>
    <v>5</v>
  </rv>
  <rv s="3">
    <fb>459.75</fb>
    <v>5</v>
  </rv>
  <rv s="3">
    <fb>457.97</fb>
    <v>5</v>
  </rv>
  <rv s="3">
    <fb>459.36</fb>
    <v>5</v>
  </rv>
  <rv s="3">
    <fb>456.31</fb>
    <v>5</v>
  </rv>
  <rv s="3">
    <fb>454.33</fb>
    <v>5</v>
  </rv>
  <rv s="3">
    <fb>453.79</fb>
    <v>5</v>
  </rv>
  <rv s="3">
    <fb>453.37</fb>
    <v>5</v>
  </rv>
  <rv s="3">
    <fb>453.11</fb>
    <v>5</v>
  </rv>
  <rv s="3">
    <fb>451.96</fb>
    <v>5</v>
  </rv>
  <rv s="3">
    <fb>443.47</fb>
    <v>5</v>
  </rv>
  <rv s="3">
    <fb>445.27</fb>
    <v>5</v>
  </rv>
  <rv s="3">
    <fb>448.03</fb>
    <v>5</v>
  </rv>
  <rv s="3">
    <fb>453.03</fb>
    <v>5</v>
  </rv>
  <rv s="3">
    <fb>452.19</fb>
    <v>5</v>
  </rv>
  <rv s="3">
    <fb>452.85</fb>
    <v>5</v>
  </rv>
  <rv s="3">
    <fb>444.13</fb>
    <v>5</v>
  </rv>
  <rv s="3">
    <fb>445.14</fb>
    <v>5</v>
  </rv>
  <rv s="3">
    <fb>442.62</fb>
    <v>5</v>
  </rv>
  <rv s="3">
    <fb>440.52</fb>
    <v>5</v>
  </rv>
  <rv s="3">
    <fb>436.2</fb>
    <v>5</v>
  </rv>
  <rv s="3">
    <fb>444.24</fb>
    <v>5</v>
  </rv>
  <rv s="3">
    <fb>438.41</fb>
    <v>5</v>
  </rv>
  <rv s="3">
    <fb>450.57</fb>
    <v>5</v>
  </rv>
  <rv s="3">
    <fb>448.19</fb>
    <v>5</v>
  </rv>
  <rv s="3">
    <fb>449.08</fb>
    <v>5</v>
  </rv>
  <rv s="3">
    <fb>443.64</fb>
    <v>5</v>
  </rv>
  <rv s="3">
    <fb>441.86</fb>
    <v>5</v>
  </rv>
  <rv s="3">
    <fb>450.78</fb>
    <v>5</v>
  </rv>
  <rv s="3">
    <fb>454.89</fb>
    <v>5</v>
  </rv>
  <rv s="3">
    <fb>456.4</fb>
    <v>5</v>
  </rv>
  <rv s="3">
    <fb>459.59</fb>
    <v>5</v>
  </rv>
  <rv s="3">
    <fb>461.85</fb>
    <v>5</v>
  </rv>
  <rv s="3">
    <fb>461.16</fb>
    <v>5</v>
  </rv>
  <rv s="3">
    <fb>461.75</fb>
    <v>5</v>
  </rv>
  <rv s="3">
    <fb>464.62</fb>
    <v>5</v>
  </rv>
  <rv s="3">
    <fb>467.3</fb>
    <v>5</v>
  </rv>
  <rv s="3">
    <fb>466.02</fb>
    <v>5</v>
  </rv>
  <rv s="3">
    <fb>467.57</fb>
    <v>5</v>
  </rv>
  <rv s="3">
    <fb>468.21</fb>
    <v>5</v>
  </rv>
  <rv s="3">
    <fb>469.53</fb>
    <v>5</v>
  </rv>
  <rv s="3">
    <fb>471.81</fb>
    <v>5</v>
  </rv>
  <rv s="3">
    <fb>471.47</fb>
    <v>5</v>
  </rv>
  <rv s="3">
    <fb>475.8</fb>
    <v>5</v>
  </rv>
  <rv s="3">
    <fb>479.69</fb>
    <v>5</v>
  </rv>
  <rv s="3">
    <fb>479.17</fb>
    <v>5</v>
  </rv>
  <rv s="3">
    <fb>477.12</fb>
    <v>5</v>
  </rv>
  <rv s="3">
    <fb>476.95</fb>
    <v>5</v>
  </rv>
  <rv s="3">
    <fb>474.67</fb>
    <v>5</v>
  </rv>
  <rv s="3">
    <fb>477.08</fb>
    <v>5</v>
  </rv>
  <rv s="3">
    <fb>477.93</fb>
    <v>5</v>
  </rv>
  <rv s="3">
    <fb>479.96</fb>
    <v>5</v>
  </rv>
  <rv s="3">
    <fb>478.49</fb>
    <v>5</v>
  </rv>
  <rv s="3">
    <fb>478.87</fb>
    <v>5</v>
  </rv>
  <rv s="3">
    <fb>480.1</fb>
    <v>5</v>
  </rv>
  <rv s="3">
    <fb>482.47</fb>
    <v>5</v>
  </rv>
  <rv s="3">
    <fb>476.17</fb>
    <v>5</v>
  </rv>
  <rv s="3">
    <fb>478.16</fb>
    <v>5</v>
  </rv>
  <rv s="3">
    <fb>480.06</fb>
    <v>5</v>
  </rv>
  <rv s="3">
    <fb>468.65</fb>
    <v>5</v>
  </rv>
  <rv s="3">
    <fb>473.39</fb>
    <v>5</v>
  </rv>
  <rv s="3">
    <fb>467.74</fb>
    <v>5</v>
  </rv>
  <rv s="3">
    <fb>474.16</fb>
    <v>5</v>
  </rv>
  <rv s="3">
    <fb>464.56</fb>
    <v>5</v>
  </rv>
  <rv s="3">
    <fb>463.25</fb>
    <v>5</v>
  </rv>
  <rv s="3">
    <fb>467.61</fb>
    <v>5</v>
  </rv>
  <rv s="3">
    <fb>478.21</fb>
    <v>5</v>
  </rv>
  <rv s="3">
    <fb>477.47</fb>
    <v>5</v>
  </rv>
  <rv s="3">
    <fb>478.45</fb>
    <v>5</v>
  </rv>
  <rv s="3">
    <fb>477.74</fb>
    <v>5</v>
  </rv>
  <rv s="3">
    <fb>476.98</fb>
    <v>5</v>
  </rv>
  <rv s="3">
    <fb>471.31</fb>
    <v>5</v>
  </rv>
  <rv s="3">
    <fb>470.92</fb>
    <v>5</v>
  </rv>
  <rv s="3">
    <fb>480.14</fb>
    <v>5</v>
  </rv>
  <rv s="3">
    <fb>473.88</fb>
    <v>5</v>
  </rv>
  <rv s="3">
    <fb>462.78</fb>
    <v>5</v>
  </rv>
  <rv s="3">
    <fb>469.9</fb>
    <v>5</v>
  </rv>
  <rv s="3">
    <fb>478.09</fb>
    <v>5</v>
  </rv>
  <rv s="0">
    <v>https://www.bing.com/financeapi/forcetrigger?t=aoamz2&amp;q=XLON%3aIWDA&amp;form=skydnc</v>
    <v>Learn more on Bing</v>
  </rv>
  <rv s="1">
    <v>en-US</v>
    <v>aoamz2</v>
    <v>268435456</v>
    <v>1</v>
    <v>Powered by Refinitiv</v>
    <v>0</v>
    <v>iShs CoreMSCI Wld ETF USD A (XLON:IWDA)</v>
    <v>2</v>
    <v>3</v>
    <v>Finance</v>
    <v>4</v>
    <v>89.51</v>
    <v>0</v>
    <v>1.0025999999999999</v>
    <v>0.84199999999999997</v>
    <v>9.58E-3</v>
    <v>USD</v>
    <v>London Stock Exchange</v>
    <v>XLON</v>
    <v>2E-3</v>
    <v>88.73</v>
    <v>ETF</v>
    <v>44553.678006087503</v>
    <v>260</v>
    <v>88.03</v>
    <v>44924706864.519997</v>
    <v>iShs CoreMSCI Wld ETF USD A</v>
    <v>88.34</v>
    <v>87.89</v>
    <v>88.68</v>
    <v>IWDA</v>
    <v>iShs CoreMSCI Wld ETF USD A (XLON:IWDA)</v>
    <v>442348</v>
  </rv>
  <rv s="2">
    <v>261</v>
  </rv>
  <rv s="3">
    <fb>72.5</fb>
    <v>5</v>
  </rv>
  <rv s="3">
    <fb>72.430000000000007</fb>
    <v>5</v>
  </rv>
  <rv s="3">
    <fb>73.033000000000001</fb>
    <v>5</v>
  </rv>
  <rv s="3">
    <fb>73.28</fb>
    <v>5</v>
  </rv>
  <rv s="3">
    <fb>73.319999999999993</fb>
    <v>5</v>
  </rv>
  <rv s="3">
    <fb>73.150000000000006</fb>
    <v>5</v>
  </rv>
  <rv s="3">
    <fb>72.75</fb>
    <v>5</v>
  </rv>
  <rv s="3">
    <fb>72.98</fb>
    <v>5</v>
  </rv>
  <rv s="3">
    <fb>74.02</fb>
    <v>5</v>
  </rv>
  <rv s="3">
    <fb>74.56</fb>
    <v>5</v>
  </rv>
  <rv s="3">
    <fb>74.87</fb>
    <v>5</v>
  </rv>
  <rv s="3">
    <fb>74.62</fb>
    <v>5</v>
  </rv>
  <rv s="3">
    <fb>74.52</fb>
    <v>5</v>
  </rv>
  <rv s="3">
    <fb>74.680000000000007</fb>
    <v>5</v>
  </rv>
  <rv s="3">
    <fb>75</fb>
    <v>5</v>
  </rv>
  <rv s="3">
    <fb>74.099999999999994</fb>
    <v>5</v>
  </rv>
  <rv s="3">
    <fb>74.11</fb>
    <v>5</v>
  </rv>
  <rv s="3">
    <fb>74.27</fb>
    <v>5</v>
  </rv>
  <rv s="3">
    <fb>75.13</fb>
    <v>5</v>
  </rv>
  <rv s="3">
    <fb>75.33</fb>
    <v>5</v>
  </rv>
  <rv s="3">
    <fb>75.040000000000006</fb>
    <v>5</v>
  </rv>
  <rv s="3">
    <fb>75.19</fb>
    <v>5</v>
  </rv>
  <rv s="3">
    <fb>73.92</fb>
    <v>5</v>
  </rv>
  <rv s="3">
    <fb>74.23</fb>
    <v>5</v>
  </rv>
  <rv s="3">
    <fb>72.790000000000006</fb>
    <v>5</v>
  </rv>
  <rv s="3">
    <fb>73.36</fb>
    <v>5</v>
  </rv>
  <rv s="3">
    <fb>75.069999999999993</fb>
    <v>5</v>
  </rv>
  <rv s="3">
    <fb>75.67</fb>
    <v>5</v>
  </rv>
  <rv s="3">
    <fb>75.989999999999995</fb>
    <v>5</v>
  </rv>
  <rv s="3">
    <fb>76.3</fb>
    <v>5</v>
  </rv>
  <rv s="3">
    <fb>76.319999999999993</fb>
    <v>5</v>
  </rv>
  <rv s="3">
    <fb>76.56</fb>
    <v>5</v>
  </rv>
  <rv s="3">
    <fb>76.819999999999993</fb>
    <v>5</v>
  </rv>
  <rv s="3">
    <fb>77.53</fb>
    <v>5</v>
  </rv>
  <rv s="3">
    <fb>77.22</fb>
    <v>5</v>
  </rv>
  <rv s="3">
    <fb>76.45</fb>
    <v>5</v>
  </rv>
  <rv s="3">
    <fb>76.28</fb>
    <v>5</v>
  </rv>
  <rv s="3">
    <fb>76.930000000000007</fb>
    <v>5</v>
  </rv>
  <rv s="3">
    <fb>76.25</fb>
    <v>5</v>
  </rv>
  <rv s="3">
    <fb>75.78</fb>
    <v>5</v>
  </rv>
  <rv s="3">
    <fb>76.13</fb>
    <v>5</v>
  </rv>
  <rv s="3">
    <fb>74.83</fb>
    <v>5</v>
  </rv>
  <rv s="3">
    <fb>75.95</fb>
    <v>5</v>
  </rv>
  <rv s="3">
    <fb>75.709999999999994</fb>
    <v>5</v>
  </rv>
  <rv s="3">
    <fb>75.540000000000006</fb>
    <v>5</v>
  </rv>
  <rv s="3">
    <fb>74.7</fb>
    <v>5</v>
  </rv>
  <rv s="3">
    <fb>73.040000000000006</fb>
    <v>5</v>
  </rv>
  <rv s="3">
    <fb>75.17</fb>
    <v>5</v>
  </rv>
  <rv s="3">
    <fb>75.94</fb>
    <v>5</v>
  </rv>
  <rv s="3">
    <fb>76.83</fb>
    <v>5</v>
  </rv>
  <rv s="3">
    <fb>76.44</fb>
    <v>5</v>
  </rv>
  <rv s="3">
    <fb>76.78</fb>
    <v>5</v>
  </rv>
  <rv s="3">
    <fb>77.260000000000005</fb>
    <v>5</v>
  </rv>
  <rv s="3">
    <fb>76.8</fb>
    <v>5</v>
  </rv>
  <rv s="3">
    <fb>77.209999999999994</fb>
    <v>5</v>
  </rv>
  <rv s="3">
    <fb>76.52</fb>
    <v>5</v>
  </rv>
  <rv s="3">
    <fb>76.89</fb>
    <v>5</v>
  </rv>
  <rv s="3">
    <fb>76.55</fb>
    <v>5</v>
  </rv>
  <rv s="3">
    <fb>75.7</fb>
    <v>5</v>
  </rv>
  <rv s="3">
    <fb>76.53</fb>
    <v>5</v>
  </rv>
  <rv s="3">
    <fb>76.72</fb>
    <v>5</v>
  </rv>
  <rv s="3">
    <fb>77.069999999999993</fb>
    <v>5</v>
  </rv>
  <rv s="3">
    <fb>77.61</fb>
    <v>5</v>
  </rv>
  <rv s="3">
    <fb>78.849999999999994</fb>
    <v>5</v>
  </rv>
  <rv s="3">
    <fb>78.77</fb>
    <v>5</v>
  </rv>
  <rv s="3">
    <fb>79.08</fb>
    <v>5</v>
  </rv>
  <rv s="3">
    <fb>79.37</fb>
    <v>5</v>
  </rv>
  <rv s="3">
    <fb>79.53</fb>
    <v>5</v>
  </rv>
  <rv s="3">
    <fb>79.81</fb>
    <v>5</v>
  </rv>
  <rv s="3">
    <fb>80.09</fb>
    <v>5</v>
  </rv>
  <rv s="3">
    <fb>80.42</fb>
    <v>5</v>
  </rv>
  <rv s="3">
    <fb>80.790000000000006</fb>
    <v>5</v>
  </rv>
  <rv s="3">
    <fb>80.62</fb>
    <v>5</v>
  </rv>
  <rv s="3">
    <fb>79.510000000000005</fb>
    <v>5</v>
  </rv>
  <rv s="3">
    <fb>80.17</fb>
    <v>5</v>
  </rv>
  <rv s="3">
    <fb>80.69</fb>
    <v>5</v>
  </rv>
  <rv s="3">
    <fb>80.66</fb>
    <v>5</v>
  </rv>
  <rv s="3">
    <fb>80.989999999999995</fb>
    <v>5</v>
  </rv>
  <rv s="3">
    <fb>80.849999999999994</fb>
    <v>5</v>
  </rv>
  <rv s="3">
    <fb>80.98</fb>
    <v>5</v>
  </rv>
  <rv s="3">
    <fb>81.040000000000006</fb>
    <v>5</v>
  </rv>
  <rv s="3">
    <fb>80.58</fb>
    <v>5</v>
  </rv>
  <rv s="4">
    <fb t="e">#N/A</fb>
    <v>6</v>
    <v>4</v>
  </rv>
  <rv s="3">
    <fb>79.69</fb>
    <v>5</v>
  </rv>
  <rv s="3">
    <fb>80.67</fb>
    <v>5</v>
  </rv>
  <rv s="3">
    <fb>80.599999999999994</fb>
    <v>5</v>
  </rv>
  <rv s="3">
    <fb>81.81</fb>
    <v>5</v>
  </rv>
  <rv s="3">
    <fb>81.790000000000006</fb>
    <v>5</v>
  </rv>
  <rv s="3">
    <fb>80.260000000000005</fb>
    <v>5</v>
  </rv>
  <rv s="3">
    <fb>79.33</fb>
    <v>5</v>
  </rv>
  <rv s="3">
    <fb>79.400000000000006</fb>
    <v>5</v>
  </rv>
  <rv s="3">
    <fb>80.55</fb>
    <v>5</v>
  </rv>
  <rv s="3">
    <fb>80.709999999999994</fb>
    <v>5</v>
  </rv>
  <rv s="3">
    <fb>80.83</fb>
    <v>5</v>
  </rv>
  <rv s="3">
    <fb>81.569999999999993</fb>
    <v>5</v>
  </rv>
  <rv s="3">
    <fb>81.400000000000006</fb>
    <v>5</v>
  </rv>
  <rv s="3">
    <fb>81.47</fb>
    <v>5</v>
  </rv>
  <rv s="3">
    <fb>81.63</fb>
    <v>5</v>
  </rv>
  <rv s="3">
    <fb>81.96</fb>
    <v>5</v>
  </rv>
  <rv s="3">
    <fb>81.97</fb>
    <v>5</v>
  </rv>
  <rv s="3">
    <fb>82.12</fb>
    <v>5</v>
  </rv>
  <rv s="3">
    <fb>81.66</fb>
    <v>5</v>
  </rv>
  <rv s="3">
    <fb>82.24</fb>
    <v>5</v>
  </rv>
  <rv s="3">
    <fb>82.31</fb>
    <v>5</v>
  </rv>
  <rv s="3">
    <fb>82.26</fb>
    <v>5</v>
  </rv>
  <rv s="3">
    <fb>82.45</fb>
    <v>5</v>
  </rv>
  <rv s="3">
    <fb>82.53</fb>
    <v>5</v>
  </rv>
  <rv s="3">
    <fb>82.63</fb>
    <v>5</v>
  </rv>
  <rv s="3">
    <fb>82.69</fb>
    <v>5</v>
  </rv>
  <rv s="3">
    <fb>82.82</fb>
    <v>5</v>
  </rv>
  <rv s="3">
    <fb>82.94</fb>
    <v>5</v>
  </rv>
  <rv s="3">
    <fb>82.4</fb>
    <v>5</v>
  </rv>
  <rv s="3">
    <fb>81.27</fb>
    <v>5</v>
  </rv>
  <rv s="3">
    <fb>81.94</fb>
    <v>5</v>
  </rv>
  <rv s="3">
    <fb>82.34</fb>
    <v>5</v>
  </rv>
  <rv s="3">
    <fb>82.36</fb>
    <v>5</v>
  </rv>
  <rv s="3">
    <fb>82.8</fb>
    <v>5</v>
  </rv>
  <rv s="3">
    <fb>83.07</fb>
    <v>5</v>
  </rv>
  <rv s="3">
    <fb>83.2</fb>
    <v>5</v>
  </rv>
  <rv s="3">
    <fb>82.84</fb>
    <v>5</v>
  </rv>
  <rv s="3">
    <fb>83.06</fb>
    <v>5</v>
  </rv>
  <rv s="3">
    <fb>83.53</fb>
    <v>5</v>
  </rv>
  <rv s="3">
    <fb>83.85</fb>
    <v>5</v>
  </rv>
  <rv s="3">
    <fb>83.38</fb>
    <v>5</v>
  </rv>
  <rv s="3">
    <fb>83.74</fb>
    <v>5</v>
  </rv>
  <rv s="3">
    <fb>82.83</fb>
    <v>5</v>
  </rv>
  <rv s="3">
    <fb>83.9</fb>
    <v>5</v>
  </rv>
  <rv s="3">
    <fb>84.24</fb>
    <v>5</v>
  </rv>
  <rv s="3">
    <fb>84.36</fb>
    <v>5</v>
  </rv>
  <rv s="3">
    <fb>84.09</fb>
    <v>5</v>
  </rv>
  <rv s="3">
    <fb>83.76</fb>
    <v>5</v>
  </rv>
  <rv s="3">
    <fb>83.44</fb>
    <v>5</v>
  </rv>
  <rv s="3">
    <fb>81.78</fb>
    <v>5</v>
  </rv>
  <rv s="3">
    <fb>82.56</fb>
    <v>5</v>
  </rv>
  <rv s="3">
    <fb>83.39</fb>
    <v>5</v>
  </rv>
  <rv s="3">
    <fb>83.66</fb>
    <v>5</v>
  </rv>
  <rv s="3">
    <fb>84.49</fb>
    <v>5</v>
  </rv>
  <rv s="3">
    <fb>84.67</fb>
    <v>5</v>
  </rv>
  <rv s="3">
    <fb>84.03</fb>
    <v>5</v>
  </rv>
  <rv s="3">
    <fb>84.44</fb>
    <v>5</v>
  </rv>
  <rv s="3">
    <fb>85.05</fb>
    <v>5</v>
  </rv>
  <rv s="3">
    <fb>84.46</fb>
    <v>5</v>
  </rv>
  <rv s="3">
    <fb>84.94</fb>
    <v>5</v>
  </rv>
  <rv s="3">
    <fb>84.61</fb>
    <v>5</v>
  </rv>
  <rv s="3">
    <fb>84.86</fb>
    <v>5</v>
  </rv>
  <rv s="3">
    <fb>85.24</fb>
    <v>5</v>
  </rv>
  <rv s="3">
    <fb>85.18</fb>
    <v>5</v>
  </rv>
  <rv s="3">
    <fb>85.2</fb>
    <v>5</v>
  </rv>
  <rv s="3">
    <fb>85.25</fb>
    <v>5</v>
  </rv>
  <rv s="3">
    <fb>85.48</fb>
    <v>5</v>
  </rv>
  <rv s="3">
    <fb>85.6</fb>
    <v>5</v>
  </rv>
  <rv s="3">
    <fb>85.96</fb>
    <v>5</v>
  </rv>
  <rv s="3">
    <fb>85.56</fb>
    <v>5</v>
  </rv>
  <rv s="3">
    <fb>85.37</fb>
    <v>5</v>
  </rv>
  <rv s="3">
    <fb>85.26</fb>
    <v>5</v>
  </rv>
  <rv s="3">
    <fb>84.27</fb>
    <v>5</v>
  </rv>
  <rv s="3">
    <fb>84.71</fb>
    <v>5</v>
  </rv>
  <rv s="3">
    <fb>85.75</fb>
    <v>5</v>
  </rv>
  <rv s="3">
    <fb>85.93</fb>
    <v>5</v>
  </rv>
  <rv s="3">
    <fb>86.07</fb>
    <v>5</v>
  </rv>
  <rv s="3">
    <fb>85.78</fb>
    <v>5</v>
  </rv>
  <rv s="3">
    <fb>86.25</fb>
    <v>5</v>
  </rv>
  <rv s="3">
    <fb>86.61</fb>
    <v>5</v>
  </rv>
  <rv s="3">
    <fb>86.9</fb>
    <v>5</v>
  </rv>
  <rv s="3">
    <fb>87.19</fb>
    <v>5</v>
  </rv>
  <rv s="3">
    <fb>87.18</fb>
    <v>5</v>
  </rv>
  <rv s="3">
    <fb>87.62</fb>
    <v>5</v>
  </rv>
  <rv s="3">
    <fb>87</fb>
    <v>5</v>
  </rv>
  <rv s="3">
    <fb>86.51</fb>
    <v>5</v>
  </rv>
  <rv s="3">
    <fb>86.74</fb>
    <v>5</v>
  </rv>
  <rv s="3">
    <fb>86.36</fb>
    <v>5</v>
  </rv>
  <rv s="3">
    <fb>86.13</fb>
    <v>5</v>
  </rv>
  <rv s="3">
    <fb>86.06</fb>
    <v>5</v>
  </rv>
  <rv s="3">
    <fb>85.79</fb>
    <v>5</v>
  </rv>
  <rv s="3">
    <fb>85.76</fb>
    <v>5</v>
  </rv>
  <rv s="3">
    <fb>85.38</fb>
    <v>5</v>
  </rv>
  <rv s="3">
    <fb>83.81</fb>
    <v>5</v>
  </rv>
  <rv s="3">
    <fb>84.37</fb>
    <v>5</v>
  </rv>
  <rv s="3">
    <fb>84.91</fb>
    <v>5</v>
  </rv>
  <rv s="3">
    <fb>85.73</fb>
    <v>5</v>
  </rv>
  <rv s="3">
    <fb>85.3</fb>
    <v>5</v>
  </rv>
  <rv s="3">
    <fb>83.64</fb>
    <v>5</v>
  </rv>
  <rv s="3">
    <fb>83.78</fb>
    <v>5</v>
  </rv>
  <rv s="3">
    <fb>83.37</fb>
    <v>5</v>
  </rv>
  <rv s="3">
    <fb>82.98</fb>
    <v>5</v>
  </rv>
  <rv s="3">
    <fb>82.19</fb>
    <v>5</v>
  </rv>
  <rv s="3">
    <fb>83.52</fb>
    <v>5</v>
  </rv>
  <rv s="3">
    <fb>82.39</fb>
    <v>5</v>
  </rv>
  <rv s="3">
    <fb>84.45</fb>
    <v>5</v>
  </rv>
  <rv s="3">
    <fb>84.11</fb>
    <v>5</v>
  </rv>
  <rv s="3">
    <fb>84.34</fb>
    <v>5</v>
  </rv>
  <rv s="3">
    <fb>83.5</fb>
    <v>5</v>
  </rv>
  <rv s="3">
    <fb>84.99</fb>
    <v>5</v>
  </rv>
  <rv s="3">
    <fb>85.74</fb>
    <v>5</v>
  </rv>
  <rv s="3">
    <fb>85.81</fb>
    <v>5</v>
  </rv>
  <rv s="3">
    <fb>86.48</fb>
    <v>5</v>
  </rv>
  <rv s="3">
    <fb>86.84</fb>
    <v>5</v>
  </rv>
  <rv s="3">
    <fb>86.63</fb>
    <v>5</v>
  </rv>
  <rv s="3">
    <fb>86.77</fb>
    <v>5</v>
  </rv>
  <rv s="3">
    <fb>87.12</fb>
    <v>5</v>
  </rv>
  <rv s="3">
    <fb>87.57</fb>
    <v>5</v>
  </rv>
  <rv s="3">
    <fb>87.22</fb>
    <v>5</v>
  </rv>
  <rv s="3">
    <fb>87.64</fb>
    <v>5</v>
  </rv>
  <rv s="3">
    <fb>87.52</fb>
    <v>5</v>
  </rv>
  <rv s="3">
    <fb>87.96</fb>
    <v>5</v>
  </rv>
  <rv s="3">
    <fb>88.17</fb>
    <v>5</v>
  </rv>
  <rv s="3">
    <fb>88.19</fb>
    <v>5</v>
  </rv>
  <rv s="3">
    <fb>88.83</fb>
    <v>5</v>
  </rv>
  <rv s="3">
    <fb>89.39</fb>
    <v>5</v>
  </rv>
  <rv s="3">
    <fb>89.37</fb>
    <v>5</v>
  </rv>
  <rv s="3">
    <fb>89.03</fb>
    <v>5</v>
  </rv>
  <rv s="3">
    <fb>88.94</fb>
    <v>5</v>
  </rv>
  <rv s="3">
    <fb>88.53</fb>
    <v>5</v>
  </rv>
  <rv s="3">
    <fb>88.97</fb>
    <v>5</v>
  </rv>
  <rv s="3">
    <fb>89.2</fb>
    <v>5</v>
  </rv>
  <rv s="3">
    <fb>89.32</fb>
    <v>5</v>
  </rv>
  <rv s="3">
    <fb>88.99</fb>
    <v>5</v>
  </rv>
  <rv s="3">
    <fb>89.02</fb>
    <v>5</v>
  </rv>
  <rv s="3">
    <fb>89.04</fb>
    <v>5</v>
  </rv>
  <rv s="3">
    <fb>89.06</fb>
    <v>5</v>
  </rv>
  <rv s="3">
    <fb>88.01</fb>
    <v>5</v>
  </rv>
  <rv s="3">
    <fb>88.15</fb>
    <v>5</v>
  </rv>
  <rv s="3">
    <fb>86.3</fb>
    <v>5</v>
  </rv>
  <rv s="3">
    <fb>86.98</fb>
    <v>5</v>
  </rv>
  <rv s="3">
    <fb>85.89</fb>
    <v>5</v>
  </rv>
  <rv s="3">
    <fb>87.23</fb>
    <v>5</v>
  </rv>
  <rv s="3">
    <fb>85.58</fb>
    <v>5</v>
  </rv>
  <rv s="3">
    <fb>86.08</fb>
    <v>5</v>
  </rv>
  <rv s="3">
    <fb>88.07</fb>
    <v>5</v>
  </rv>
  <rv s="3">
    <fb>88.06</fb>
    <v>5</v>
  </rv>
  <rv s="3">
    <fb>87.68</fb>
    <v>5</v>
  </rv>
  <rv s="3">
    <fb>87.39</fb>
    <v>5</v>
  </rv>
  <rv s="3">
    <fb>86.45</fb>
    <v>5</v>
  </rv>
  <rv s="3">
    <fb>86.39</fb>
    <v>5</v>
  </rv>
  <rv s="3">
    <fb>88.05</fb>
    <v>5</v>
  </rv>
  <rv s="3">
    <fb>87.09</fb>
    <v>5</v>
  </rv>
  <rv s="3">
    <fb>85.28</fb>
    <v>5</v>
  </rv>
  <rv s="3">
    <fb>86.52</fb>
    <v>5</v>
  </rv>
  <rv s="3">
    <fb>87.89</fb>
    <v>5</v>
  </rv>
  <rv s="0">
    <v>https://www.bing.com/financeapi/forcetrigger?t=ao83fr&amp;q=XLON%3aEIMI&amp;form=skydnc</v>
    <v>Learn more on Bing</v>
  </rv>
  <rv s="1">
    <v>en-US</v>
    <v>ao83fr</v>
    <v>268435456</v>
    <v>1</v>
    <v>Powered by Refinitiv</v>
    <v>0</v>
    <v>iShs Cr MSCI EM IMI ETFUSDA (XLON:EIMI)</v>
    <v>2</v>
    <v>3</v>
    <v>Finance</v>
    <v>4</v>
    <v>35.28</v>
    <v>13.81</v>
    <v>1.0116000000000001</v>
    <v>0.21779999999999999</v>
    <v>6.2250000000000005E-3</v>
    <v>USD</v>
    <v>London Stock Exchange</v>
    <v>XLON</v>
    <v>1.8E-3</v>
    <v>35.28</v>
    <v>ETF</v>
    <v>44553.692410625001</v>
    <v>502</v>
    <v>35.07</v>
    <v>17376798186.549999</v>
    <v>iShs Cr MSCI EM IMI ETFUSDA</v>
    <v>35.1</v>
    <v>34.99</v>
    <v>35.28</v>
    <v>EIMI</v>
    <v>iShs Cr MSCI EM IMI ETFUSDA (XLON:EIMI)</v>
    <v>245358</v>
  </rv>
  <rv s="2">
    <v>503</v>
  </rv>
  <rv s="3">
    <fb>34.78</fb>
    <v>5</v>
  </rv>
  <rv s="3">
    <fb>35.24</fb>
    <v>5</v>
  </rv>
  <rv s="3">
    <fb>35.75</fb>
    <v>5</v>
  </rv>
  <rv s="3">
    <fb>35.89</fb>
    <v>5</v>
  </rv>
  <rv s="3">
    <fb>36.08</fb>
    <v>5</v>
  </rv>
  <rv s="3">
    <fb>36.53</fb>
    <v>5</v>
  </rv>
  <rv s="3">
    <fb>36.630000000000003</fb>
    <v>5</v>
  </rv>
  <rv s="3">
    <fb>36.64</fb>
    <v>5</v>
  </rv>
  <rv s="3">
    <fb>37.58</fb>
    <v>5</v>
  </rv>
  <rv s="3">
    <fb>37.31</fb>
    <v>5</v>
  </rv>
  <rv s="3">
    <fb>37.549999999999997</fb>
    <v>5</v>
  </rv>
  <rv s="3">
    <fb>37.49</fb>
    <v>5</v>
  </rv>
  <rv s="3">
    <fb>38.17</fb>
    <v>5</v>
  </rv>
  <rv s="3">
    <fb>37.57</fb>
    <v>5</v>
  </rv>
  <rv s="3">
    <fb>37.619999999999997</fb>
    <v>5</v>
  </rv>
  <rv s="3">
    <fb>37.97</fb>
    <v>5</v>
  </rv>
  <rv s="3">
    <fb>38.520000000000003</fb>
    <v>5</v>
  </rv>
  <rv s="3">
    <fb>38.700000000000003</fb>
    <v>5</v>
  </rv>
  <rv s="3">
    <fb>38.299999999999997</fb>
    <v>5</v>
  </rv>
  <rv s="3">
    <fb>38.479999999999997</fb>
    <v>5</v>
  </rv>
  <rv s="3">
    <fb>38.270000000000003</fb>
    <v>5</v>
  </rv>
  <rv s="3">
    <fb>37.520000000000003</fb>
    <v>5</v>
  </rv>
  <rv s="3">
    <fb>36.86</fb>
    <v>5</v>
  </rv>
  <rv s="3">
    <fb>37.44</fb>
    <v>5</v>
  </rv>
  <rv s="3">
    <fb>38.22</fb>
    <v>5</v>
  </rv>
  <rv s="3">
    <fb>38.42</fb>
    <v>5</v>
  </rv>
  <rv s="3">
    <fb>38.25</fb>
    <v>5</v>
  </rv>
  <rv s="3">
    <fb>38.68</fb>
    <v>5</v>
  </rv>
  <rv s="3">
    <fb>38.770000000000003</fb>
    <v>5</v>
  </rv>
  <rv s="3">
    <fb>39.08</fb>
    <v>5</v>
  </rv>
  <rv s="3">
    <fb>39.35</fb>
    <v>5</v>
  </rv>
  <rv s="3">
    <fb>39.909999999999997</fb>
    <v>5</v>
  </rv>
  <rv s="3">
    <fb>39.89</fb>
    <v>5</v>
  </rv>
  <rv s="3">
    <fb>40.21</fb>
    <v>5</v>
  </rv>
  <rv s="3">
    <fb>39.97</fb>
    <v>5</v>
  </rv>
  <rv s="3">
    <fb>39.74</fb>
    <v>5</v>
  </rv>
  <rv s="3">
    <fb>39.21</fb>
    <v>5</v>
  </rv>
  <rv s="3">
    <fb>39.92</fb>
    <v>5</v>
  </rv>
  <rv s="3">
    <fb>38.79</fb>
    <v>5</v>
  </rv>
  <rv s="3">
    <fb>38.54</fb>
    <v>5</v>
  </rv>
  <rv s="3">
    <fb>38.340000000000003</fb>
    <v>5</v>
  </rv>
  <rv s="3">
    <fb>38.35</fb>
    <v>5</v>
  </rv>
  <rv s="3">
    <fb>37.270000000000003</fb>
    <v>5</v>
  </rv>
  <rv s="3">
    <fb>38.24</fb>
    <v>5</v>
  </rv>
  <rv s="3">
    <fb>37.76</fb>
    <v>5</v>
  </rv>
  <rv s="3">
    <fb>38.04</fb>
    <v>5</v>
  </rv>
  <rv s="3">
    <fb>37.69</fb>
    <v>5</v>
  </rv>
  <rv s="3">
    <fb>36.75</fb>
    <v>5</v>
  </rv>
  <rv s="3">
    <fb>36.479999999999997</fb>
    <v>5</v>
  </rv>
  <rv s="3">
    <fb>36.9</fb>
    <v>5</v>
  </rv>
  <rv s="3">
    <fb>36.78</fb>
    <v>5</v>
  </rv>
  <rv s="3">
    <fb>37.909999999999997</fb>
    <v>5</v>
  </rv>
  <rv s="3">
    <fb>37.29</fb>
    <v>5</v>
  </rv>
  <rv s="3">
    <fb>37.32</fb>
    <v>5</v>
  </rv>
  <rv s="3">
    <fb>37.64</fb>
    <v>5</v>
  </rv>
  <rv s="3">
    <fb>37.25</fb>
    <v>5</v>
  </rv>
  <rv s="3">
    <fb>37.380000000000003</fb>
    <v>5</v>
  </rv>
  <rv s="3">
    <fb>37.35</fb>
    <v>5</v>
  </rv>
  <rv s="3">
    <fb>37.450000000000003</fb>
    <v>5</v>
  </rv>
  <rv s="3">
    <fb>36.85</fb>
    <v>5</v>
  </rv>
  <rv s="3">
    <fb>36.25</fb>
    <v>5</v>
  </rv>
  <rv s="3">
    <fb>36.01</fb>
    <v>5</v>
  </rv>
  <rv s="3">
    <fb>36.29</fb>
    <v>5</v>
  </rv>
  <rv s="3">
    <fb>36.5</fb>
    <v>5</v>
  </rv>
  <rv s="3">
    <fb>36.770000000000003</fb>
    <v>5</v>
  </rv>
  <rv s="3">
    <fb>36.869999999999997</fb>
    <v>5</v>
  </rv>
  <rv s="3">
    <fb>37.369999999999997</fb>
    <v>5</v>
  </rv>
  <rv s="3">
    <fb>37.15</fb>
    <v>5</v>
  </rv>
  <rv s="3">
    <fb>37.479999999999997</fb>
    <v>5</v>
  </rv>
  <rv s="3">
    <fb>37.020000000000003</fb>
    <v>5</v>
  </rv>
  <rv s="3">
    <fb>36.83</fb>
    <v>5</v>
  </rv>
  <rv s="3">
    <fb>37.090000000000003</fb>
    <v>5</v>
  </rv>
  <rv s="3">
    <fb>37.46</fb>
    <v>5</v>
  </rv>
  <rv s="3">
    <fb>37.5</fb>
    <v>5</v>
  </rv>
  <rv s="3">
    <fb>37.21</fb>
    <v>5</v>
  </rv>
  <rv s="3">
    <fb>37.82</fb>
    <v>5</v>
  </rv>
  <rv s="3">
    <fb>37.89</fb>
    <v>5</v>
  </rv>
  <rv s="3">
    <fb>37.96</fb>
    <v>5</v>
  </rv>
  <rv s="3">
    <fb>38.130000000000003</fb>
    <v>5</v>
  </rv>
  <rv s="3">
    <fb>37.53</fb>
    <v>5</v>
  </rv>
  <rv s="3">
    <fb>36.880000000000003</fb>
    <v>5</v>
  </rv>
  <rv s="3">
    <fb>37.28</fb>
    <v>5</v>
  </rv>
  <rv s="3">
    <fb>38.1</fb>
    <v>5</v>
  </rv>
  <rv s="3">
    <fb>37.14</fb>
    <v>5</v>
  </rv>
  <rv s="3">
    <fb>36.33</fb>
    <v>5</v>
  </rv>
  <rv s="3">
    <fb>36.19</fb>
    <v>5</v>
  </rv>
  <rv s="3">
    <fb>36.659999999999997</fb>
    <v>5</v>
  </rv>
  <rv s="3">
    <fb>37.229999999999997</fb>
    <v>5</v>
  </rv>
  <rv s="3">
    <fb>37.22</fb>
    <v>5</v>
  </rv>
  <rv s="3">
    <fb>37.869999999999997</fb>
    <v>5</v>
  </rv>
  <rv s="3">
    <fb>38.18</fb>
    <v>5</v>
  </rv>
  <rv s="3">
    <fb>38.394199999999998</fb>
    <v>5</v>
  </rv>
  <rv s="3">
    <fb>38.9</fb>
    <v>5</v>
  </rv>
  <rv s="3">
    <fb>38.950000000000003</fb>
    <v>5</v>
  </rv>
  <rv s="3">
    <fb>38.64</fb>
    <v>5</v>
  </rv>
  <rv s="3">
    <fb>38.85</fb>
    <v>5</v>
  </rv>
  <rv s="3">
    <fb>38.76</fb>
    <v>5</v>
  </rv>
  <rv s="3">
    <fb>38.61</fb>
    <v>5</v>
  </rv>
  <rv s="3">
    <fb>38.82</fb>
    <v>5</v>
  </rv>
  <rv s="3">
    <fb>38.51</fb>
    <v>5</v>
  </rv>
  <rv s="3">
    <fb>38.53</fb>
    <v>5</v>
  </rv>
  <rv s="3">
    <fb>37.94</fb>
    <v>5</v>
  </rv>
  <rv s="3">
    <fb>37.92</fb>
    <v>5</v>
  </rv>
  <rv s="3">
    <fb>37.840000000000003</fb>
    <v>5</v>
  </rv>
  <rv s="3">
    <fb>38.21</fb>
    <v>5</v>
  </rv>
  <rv s="3">
    <fb>38.5</fb>
    <v>5</v>
  </rv>
  <rv s="3">
    <fb>38.799999999999997</fb>
    <v>5</v>
  </rv>
  <rv s="3">
    <fb>38.659999999999997</fb>
    <v>5</v>
  </rv>
  <rv s="3">
    <fb>38.590000000000003</fb>
    <v>5</v>
  </rv>
  <rv s="3">
    <fb>38.369999999999997</fb>
    <v>5</v>
  </rv>
  <rv s="3">
    <fb>38.31</fb>
    <v>5</v>
  </rv>
  <rv s="3">
    <fb>37.75</fb>
    <v>5</v>
  </rv>
  <rv s="3">
    <fb>37.04</fb>
    <v>5</v>
  </rv>
  <rv s="3">
    <fb>37.61</fb>
    <v>5</v>
  </rv>
  <rv s="3">
    <fb>37.950000000000003</fb>
    <v>5</v>
  </rv>
  <rv s="3">
    <fb>38.07</fb>
    <v>5</v>
  </rv>
  <rv s="3">
    <fb>37.79</fb>
    <v>5</v>
  </rv>
  <rv s="3">
    <fb>37.07</fb>
    <v>5</v>
  </rv>
  <rv s="3">
    <fb>37.1</fb>
    <v>5</v>
  </rv>
  <rv s="3">
    <fb>36.93</fb>
    <v>5</v>
  </rv>
  <rv s="3">
    <fb>36.46</fb>
    <v>5</v>
  </rv>
  <rv s="3">
    <fb>35.39</fb>
    <v>5</v>
  </rv>
  <rv s="3">
    <fb>36.340000000000003</fb>
    <v>5</v>
  </rv>
  <rv s="3">
    <fb>36.520000000000003</fb>
    <v>5</v>
  </rv>
  <rv s="3">
    <fb>36.67</fb>
    <v>5</v>
  </rv>
  <rv s="3">
    <fb>37.01</fb>
    <v>5</v>
  </rv>
  <rv s="3">
    <fb>36.700000000000003</fb>
    <v>5</v>
  </rv>
  <rv s="3">
    <fb>36.799999999999997</fb>
    <v>5</v>
  </rv>
  <rv s="3">
    <fb>36.590000000000003</fb>
    <v>5</v>
  </rv>
  <rv s="3">
    <fb>36.35</fb>
    <v>5</v>
  </rv>
  <rv s="3">
    <fb>36.11</fb>
    <v>5</v>
  </rv>
  <rv s="3">
    <fb>35.61</fb>
    <v>5</v>
  </rv>
  <rv s="3">
    <fb>35.78</fb>
    <v>5</v>
  </rv>
  <rv s="3">
    <fb>34.99</fb>
    <v>5</v>
  </rv>
  <rv s="3">
    <fb>34.92</fb>
    <v>5</v>
  </rv>
  <rv s="3">
    <fb>35.32</fb>
    <v>5</v>
  </rv>
  <rv s="3">
    <fb>36.18</fb>
    <v>5</v>
  </rv>
  <rv s="3">
    <fb>36.31</fb>
    <v>5</v>
  </rv>
  <rv s="3">
    <fb>36.39</fb>
    <v>5</v>
  </rv>
  <rv s="3">
    <fb>37.47</fb>
    <v>5</v>
  </rv>
  <rv s="3">
    <fb>37.78</fb>
    <v>5</v>
  </rv>
  <rv s="3">
    <fb>37.71</fb>
    <v>5</v>
  </rv>
  <rv s="3">
    <fb>37.119999999999997</fb>
    <v>5</v>
  </rv>
  <rv s="3">
    <fb>37.08</fb>
    <v>5</v>
  </rv>
  <rv s="3">
    <fb>37.159999999999997</fb>
    <v>5</v>
  </rv>
  <rv s="3">
    <fb>37.18</fb>
    <v>5</v>
  </rv>
  <rv s="3">
    <fb>37</fb>
    <v>5</v>
  </rv>
  <rv s="3">
    <fb>36.65</fb>
    <v>5</v>
  </rv>
  <rv s="3">
    <fb>36.44</fb>
    <v>5</v>
  </rv>
  <rv s="3">
    <fb>36.369999999999997</fb>
    <v>5</v>
  </rv>
  <rv s="3">
    <fb>35.56</fb>
    <v>5</v>
  </rv>
  <rv s="3">
    <fb>35.69</fb>
    <v>5</v>
  </rv>
  <rv s="3">
    <fb>36.42</fb>
    <v>5</v>
  </rv>
  <rv s="3">
    <fb>35.79</fb>
    <v>5</v>
  </rv>
  <rv s="3">
    <fb>35.659999999999997</fb>
    <v>5</v>
  </rv>
  <rv s="3">
    <fb>35.96</fb>
    <v>5</v>
  </rv>
  <rv s="3">
    <fb>35.1</fb>
    <v>5</v>
  </rv>
  <rv s="3">
    <fb>35.590000000000003</fb>
    <v>5</v>
  </rv>
  <rv s="3">
    <fb>35.090000000000003</fb>
    <v>5</v>
  </rv>
  <rv s="3">
    <fb>36.03</fb>
    <v>5</v>
  </rv>
  <rv s="3">
    <fb>36.04</fb>
    <v>5</v>
  </rv>
  <rv s="3">
    <fb>35.909999999999997</fb>
    <v>5</v>
  </rv>
  <rv s="3">
    <fb>37.17</fb>
    <v>5</v>
  </rv>
  <rv s="3">
    <fb>36.79</fb>
    <v>5</v>
  </rv>
  <rv s="3">
    <fb>36.96</fb>
    <v>5</v>
  </rv>
  <rv s="3">
    <fb>36.1</fb>
    <v>5</v>
  </rv>
  <rv s="3">
    <fb>36.4</fb>
    <v>5</v>
  </rv>
  <rv s="3">
    <fb>36.159999999999997</fb>
    <v>5</v>
  </rv>
  <rv s="3">
    <fb>36.229999999999997</fb>
    <v>5</v>
  </rv>
  <rv s="3">
    <fb>36.43</fb>
    <v>5</v>
  </rv>
  <rv s="3">
    <fb>36.840000000000003</fb>
    <v>5</v>
  </rv>
  <rv s="3">
    <fb>36.979999999999997</fb>
    <v>5</v>
  </rv>
  <rv s="3">
    <fb>36.94</fb>
    <v>5</v>
  </rv>
  <rv s="3">
    <fb>36.909999999999997</fb>
    <v>5</v>
  </rv>
  <rv s="3">
    <fb>35.880000000000003</fb>
    <v>5</v>
  </rv>
  <rv s="3">
    <fb>35.82</fb>
    <v>5</v>
  </rv>
  <rv s="3">
    <fb>34.56</fb>
    <v>5</v>
  </rv>
  <rv s="3">
    <fb>34.83</fb>
    <v>5</v>
  </rv>
  <rv s="3">
    <fb>34.61</fb>
    <v>5</v>
  </rv>
  <rv s="3">
    <fb>35.630000000000003</fb>
    <v>5</v>
  </rv>
  <rv s="3">
    <fb>35.44</fb>
    <v>5</v>
  </rv>
  <rv s="3">
    <fb>34.93</fb>
    <v>5</v>
  </rv>
  <rv s="3">
    <fb>35.049999999999997</fb>
    <v>5</v>
  </rv>
  <rv s="3">
    <fb>35.86</fb>
    <v>5</v>
  </rv>
  <rv s="3">
    <fb>35.17</fb>
    <v>5</v>
  </rv>
  <rv s="3">
    <fb>34.979999999999997</fb>
    <v>5</v>
  </rv>
  <rv s="3">
    <fb>34.64</fb>
    <v>5</v>
  </rv>
  <rv s="3">
    <fb>35.14</fb>
    <v>5</v>
  </rv>
  <rv s="3">
    <fb>34.17</fb>
    <v>5</v>
  </rv>
  <rv s="3">
    <fb>34.81</fb>
    <v>5</v>
  </rv>
  <rv s="0">
    <v>https://www.bing.com/financeapi/forcetrigger?t=aodx6h&amp;q=XLON%3aSPXS&amp;form=skydnc</v>
    <v>Learn more on Bing</v>
  </rv>
  <rv s="1">
    <v>en-US</v>
    <v>aodx6h</v>
    <v>268435456</v>
    <v>1</v>
    <v>Powered by Refinitiv</v>
    <v>0</v>
    <v>Invesco S&amp;P 500 UCITSETFAcc (XLON:SPXS)</v>
    <v>2</v>
    <v>3</v>
    <v>Finance</v>
    <v>4</v>
    <v>892.56</v>
    <v>429.38</v>
    <v>1.0001</v>
    <v>4.3890000000000002</v>
    <v>4.9699999999999996E-3</v>
    <v>USD</v>
    <v>London Stock Exchange</v>
    <v>XLON</v>
    <v>5.0000000000000001E-4</v>
    <v>892.56</v>
    <v>ETF</v>
    <v>44553.580963807814</v>
    <v>695</v>
    <v>886.42</v>
    <v>15785778778</v>
    <v>Invesco S&amp;P 500 UCITSETFAcc</v>
    <v>886.42</v>
    <v>883.14</v>
    <v>891.87</v>
    <v>SPXS</v>
    <v>Invesco S&amp;P 500 UCITSETFAcc (XLON:SPXS)</v>
    <v>7653</v>
  </rv>
  <rv s="2">
    <v>696</v>
  </rv>
  <rv s="3">
    <fb>688.5</fb>
    <v>5</v>
  </rv>
  <rv s="3">
    <fb>687.62</fb>
    <v>5</v>
  </rv>
  <rv s="3">
    <fb>693.77909999999997</fb>
    <v>5</v>
  </rv>
  <rv s="3">
    <fb>696.05</fb>
    <v>5</v>
  </rv>
  <rv s="3">
    <fb>695.86</fb>
    <v>5</v>
  </rv>
  <rv s="3">
    <fb>694.31</fb>
    <v>5</v>
  </rv>
  <rv s="3">
    <fb>688.74</fb>
    <v>5</v>
  </rv>
  <rv s="3">
    <fb>690.43</fb>
    <v>5</v>
  </rv>
  <rv s="3">
    <fb>701.76</fb>
    <v>5</v>
  </rv>
  <rv s="3">
    <fb>707.33</fb>
    <v>5</v>
  </rv>
  <rv s="3">
    <fb>709.35</fb>
    <v>5</v>
  </rv>
  <rv s="3">
    <fb>709.31</fb>
    <v>5</v>
  </rv>
  <rv s="3">
    <fb>707.27</fb>
    <v>5</v>
  </rv>
  <rv s="3">
    <fb>709.01</fb>
    <v>5</v>
  </rv>
  <rv s="3">
    <fb>710.22</fb>
    <v>5</v>
  </rv>
  <rv s="3">
    <fb>702.94</fb>
    <v>5</v>
  </rv>
  <rv s="3">
    <fb>702.245</fb>
    <v>5</v>
  </rv>
  <rv s="3">
    <fb>703.98</fb>
    <v>5</v>
  </rv>
  <rv s="3">
    <fb>714.84</fb>
    <v>5</v>
  </rv>
  <rv s="3">
    <fb>716.78</fb>
    <v>5</v>
  </rv>
  <rv s="3">
    <fb>714.68</fb>
    <v>5</v>
  </rv>
  <rv s="3">
    <fb>712.04</fb>
    <v>5</v>
  </rv>
  <rv s="3">
    <fb>717.71</fb>
    <v>5</v>
  </rv>
  <rv s="3">
    <fb>704.74</fb>
    <v>5</v>
  </rv>
  <rv s="3">
    <fb>709.77</fb>
    <v>5</v>
  </rv>
  <rv s="3">
    <fb>695</fb>
    <v>5</v>
  </rv>
  <rv s="3">
    <fb>699.69</fb>
    <v>5</v>
  </rv>
  <rv s="3">
    <fb>714.11</fb>
    <v>5</v>
  </rv>
  <rv s="3">
    <fb>713</fb>
    <v>5</v>
  </rv>
  <rv s="3">
    <fb>718.19</fb>
    <v>5</v>
  </rv>
  <rv s="3">
    <fb>723.76</fb>
    <v>5</v>
  </rv>
  <rv s="3">
    <fb>725.85</fb>
    <v>5</v>
  </rv>
  <rv s="3">
    <fb>727.72500000000002</fb>
    <v>5</v>
  </rv>
  <rv s="3">
    <fb>727.71</fb>
    <v>5</v>
  </rv>
  <rv s="3">
    <fb>729.42</fb>
    <v>5</v>
  </rv>
  <rv s="3">
    <fb>731.17</fb>
    <v>5</v>
  </rv>
  <rv s="3">
    <fb>736.67</fb>
    <v>5</v>
  </rv>
  <rv s="3">
    <fb>733.12</fb>
    <v>5</v>
  </rv>
  <rv s="3">
    <fb>728.29</fb>
    <v>5</v>
  </rv>
  <rv s="3">
    <fb>726.77</fb>
    <v>5</v>
  </rv>
  <rv s="3">
    <fb>732.38</fb>
    <v>5</v>
  </rv>
  <rv s="3">
    <fb>723.89</fb>
    <v>5</v>
  </rv>
  <rv s="3">
    <fb>719.3</fb>
    <v>5</v>
  </rv>
  <rv s="3">
    <fb>727.91</fb>
    <v>5</v>
  </rv>
  <rv s="3">
    <fb>724.53</fb>
    <v>5</v>
  </rv>
  <rv s="3">
    <fb>715.94</fb>
    <v>5</v>
  </rv>
  <rv s="3">
    <fb>726.41</fb>
    <v>5</v>
  </rv>
  <rv s="3">
    <fb>722.84</fb>
    <v>5</v>
  </rv>
  <rv s="3">
    <fb>720.9</fb>
    <v>5</v>
  </rv>
  <rv s="3">
    <fb>713.43</fb>
    <v>5</v>
  </rv>
  <rv s="3">
    <fb>697.88</fb>
    <v>5</v>
  </rv>
  <rv s="3">
    <fb>721.55</fb>
    <v>5</v>
  </rv>
  <rv s="3">
    <fb>725.49</fb>
    <v>5</v>
  </rv>
  <rv s="3">
    <fb>727.51</fb>
    <v>5</v>
  </rv>
  <rv s="3">
    <fb>737.8</fb>
    <v>5</v>
  </rv>
  <rv s="3">
    <fb>732.52</fb>
    <v>5</v>
  </rv>
  <rv s="3">
    <fb>735.72</fb>
    <v>5</v>
  </rv>
  <rv s="3">
    <fb>740.07</fb>
    <v>5</v>
  </rv>
  <rv s="3">
    <fb>736.745</fb>
    <v>5</v>
  </rv>
  <rv s="3">
    <fb>739.46</fb>
    <v>5</v>
  </rv>
  <rv s="3">
    <fb>732.2</fb>
    <v>5</v>
  </rv>
  <rv s="3">
    <fb>735.98</fb>
    <v>5</v>
  </rv>
  <rv s="3">
    <fb>735.01</fb>
    <v>5</v>
  </rv>
  <rv s="3">
    <fb>734.65</fb>
    <v>5</v>
  </rv>
  <rv s="3">
    <fb>726.44</fb>
    <v>5</v>
  </rv>
  <rv s="3">
    <fb>735.5</fb>
    <v>5</v>
  </rv>
  <rv s="3">
    <fb>738.48</fb>
    <v>5</v>
  </rv>
  <rv s="3">
    <fb>739.12</fb>
    <v>5</v>
  </rv>
  <rv s="3">
    <fb>743.08</fb>
    <v>5</v>
  </rv>
  <rv s="3">
    <fb>747.93</fb>
    <v>5</v>
  </rv>
  <rv s="3">
    <fb>762.23</fb>
    <v>5</v>
  </rv>
  <rv s="3">
    <fb>761.12</fb>
    <v>5</v>
  </rv>
  <rv s="3">
    <fb>764.03</fb>
    <v>5</v>
  </rv>
  <rv s="3">
    <fb>766.28</fb>
    <v>5</v>
  </rv>
  <rv s="3">
    <fb>769.74</fb>
    <v>5</v>
  </rv>
  <rv s="3">
    <fb>772.11</fb>
    <v>5</v>
  </rv>
  <rv s="3">
    <fb>774.04</fb>
    <v>5</v>
  </rv>
  <rv s="3">
    <fb>777.07</fb>
    <v>5</v>
  </rv>
  <rv s="3">
    <fb>780.4</fb>
    <v>5</v>
  </rv>
  <rv s="3">
    <fb>777.82</fb>
    <v>5</v>
  </rv>
  <rv s="3">
    <fb>769.83</fb>
    <v>5</v>
  </rv>
  <rv s="3">
    <fb>776.42</fb>
    <v>5</v>
  </rv>
  <rv s="3">
    <fb>780.27</fb>
    <v>5</v>
  </rv>
  <rv s="3">
    <fb>779.8</fb>
    <v>5</v>
  </rv>
  <rv s="3">
    <fb>783.03</fb>
    <v>5</v>
  </rv>
  <rv s="3">
    <fb>781.9</fb>
    <v>5</v>
  </rv>
  <rv s="3">
    <fb>783.05</fb>
    <v>5</v>
  </rv>
  <rv s="3">
    <fb>783.4</fb>
    <v>5</v>
  </rv>
  <rv s="3">
    <fb>781.75</fb>
    <v>5</v>
  </rv>
  <rv s="3">
    <fb>773.68499999999995</fb>
    <v>5</v>
  </rv>
  <rv s="3">
    <fb>781.54</fb>
    <v>5</v>
  </rv>
  <rv s="3">
    <fb>780.77</fb>
    <v>5</v>
  </rv>
  <rv s="3">
    <fb>791.88</fb>
    <v>5</v>
  </rv>
  <rv s="3">
    <fb>790.9</fb>
    <v>5</v>
  </rv>
  <rv s="3">
    <fb>775.65</fb>
    <v>5</v>
  </rv>
  <rv s="3">
    <fb>765.86</fb>
    <v>5</v>
  </rv>
  <rv s="3">
    <fb>768.35</fb>
    <v>5</v>
  </rv>
  <rv s="3">
    <fb>778.87</fb>
    <v>5</v>
  </rv>
  <rv s="3">
    <fb>776.57</fb>
    <v>5</v>
  </rv>
  <rv s="3">
    <fb>777.92</fb>
    <v>5</v>
  </rv>
  <rv s="3">
    <fb>763.94</fb>
    <v>5</v>
  </rv>
  <rv s="3">
    <fb>778.14</fb>
    <v>5</v>
  </rv>
  <rv s="3">
    <fb>780.63</fb>
    <v>5</v>
  </rv>
  <rv s="3">
    <fb>786.32</fb>
    <v>5</v>
  </rv>
  <rv s="3">
    <fb>783.83</fb>
    <v>5</v>
  </rv>
  <rv s="3">
    <fb>784.87</fb>
    <v>5</v>
  </rv>
  <rv s="3">
    <fb>786.54</fb>
    <v>5</v>
  </rv>
  <rv s="3">
    <fb>788.46</fb>
    <v>5</v>
  </rv>
  <rv s="3">
    <fb>787.23</fb>
    <v>5</v>
  </rv>
  <rv s="3">
    <fb>789.47</fb>
    <v>5</v>
  </rv>
  <rv s="3">
    <fb>785.81</fb>
    <v>5</v>
  </rv>
  <rv s="3">
    <fb>790.36</fb>
    <v>5</v>
  </rv>
  <rv s="3">
    <fb>789.79</fb>
    <v>5</v>
  </rv>
  <rv s="3">
    <fb>789.37</fb>
    <v>5</v>
  </rv>
  <rv s="3">
    <fb>792.17</fb>
    <v>5</v>
  </rv>
  <rv s="3">
    <fb>793.27</fb>
    <v>5</v>
  </rv>
  <rv s="3">
    <fb>793.76</fb>
    <v>5</v>
  </rv>
  <rv s="3">
    <fb>793.6</fb>
    <v>5</v>
  </rv>
  <rv s="3">
    <fb>794.42</fb>
    <v>5</v>
  </rv>
  <rv s="3">
    <fb>795.24</fb>
    <v>5</v>
  </rv>
  <rv s="3">
    <fb>791.84</fb>
    <v>5</v>
  </rv>
  <rv s="3">
    <fb>783.14</fb>
    <v>5</v>
  </rv>
  <rv s="3">
    <fb>789.33</fb>
    <v>5</v>
  </rv>
  <rv s="3">
    <fb>794.13</fb>
    <v>5</v>
  </rv>
  <rv s="3">
    <fb>795.37</fb>
    <v>5</v>
  </rv>
  <rv s="3">
    <fb>798.95</fb>
    <v>5</v>
  </rv>
  <rv s="3">
    <fb>801.6</fb>
    <v>5</v>
  </rv>
  <rv s="3">
    <fb>801.39</fb>
    <v>5</v>
  </rv>
  <rv s="3">
    <fb>804.88</fb>
    <v>5</v>
  </rv>
  <rv s="3">
    <fb>804.38</fb>
    <v>5</v>
  </rv>
  <rv s="3">
    <fb>807.02</fb>
    <v>5</v>
  </rv>
  <rv s="3">
    <fb>812.26</fb>
    <v>5</v>
  </rv>
  <rv s="3">
    <fb>815.89</fb>
    <v>5</v>
  </rv>
  <rv s="3">
    <fb>811.11</fb>
    <v>5</v>
  </rv>
  <rv s="3">
    <fb>814.97</fb>
    <v>5</v>
  </rv>
  <rv s="3">
    <fb>807.8</fb>
    <v>5</v>
  </rv>
  <rv s="3">
    <fb>817.53</fb>
    <v>5</v>
  </rv>
  <rv s="3">
    <fb>820.11</fb>
    <v>5</v>
  </rv>
  <rv s="3">
    <fb>823.1</fb>
    <v>5</v>
  </rv>
  <rv s="3">
    <fb>819.66</fb>
    <v>5</v>
  </rv>
  <rv s="3">
    <fb>818.41</fb>
    <v>5</v>
  </rv>
  <rv s="3">
    <fb>815.36</fb>
    <v>5</v>
  </rv>
  <rv s="3">
    <fb>798.92</fb>
    <v>5</v>
  </rv>
  <rv s="3">
    <fb>808.43</fb>
    <v>5</v>
  </rv>
  <rv s="3">
    <fb>815.05</fb>
    <v>5</v>
  </rv>
  <rv s="3">
    <fb>816.84</fb>
    <v>5</v>
  </rv>
  <rv s="3">
    <fb>825.77</fb>
    <v>5</v>
  </rv>
  <rv s="3">
    <fb>827.96</fb>
    <v>5</v>
  </rv>
  <rv s="3">
    <fb>821.87</fb>
    <v>5</v>
  </rv>
  <rv s="3">
    <fb>825.48</fb>
    <v>5</v>
  </rv>
  <rv s="3">
    <fb>829.73</fb>
    <v>5</v>
  </rv>
  <rv s="3">
    <fb>823.81</fb>
    <v>5</v>
  </rv>
  <rv s="3">
    <fb>827.57</fb>
    <v>5</v>
  </rv>
  <rv s="3">
    <fb>824.19</fb>
    <v>5</v>
  </rv>
  <rv s="3">
    <fb>826.18</fb>
    <v>5</v>
  </rv>
  <rv s="3">
    <fb>829.38</fb>
    <v>5</v>
  </rv>
  <rv s="3">
    <fb>831.53</fb>
    <v>5</v>
  </rv>
  <rv s="3">
    <fb>830.95</fb>
    <v>5</v>
  </rv>
  <rv s="3">
    <fb>832.26</fb>
    <v>5</v>
  </rv>
  <rv s="3">
    <fb>833.08</fb>
    <v>5</v>
  </rv>
  <rv s="3">
    <fb>834.57</fb>
    <v>5</v>
  </rv>
  <rv s="3">
    <fb>837.86</fb>
    <v>5</v>
  </rv>
  <rv s="3">
    <fb>835.16</fb>
    <v>5</v>
  </rv>
  <rv s="3">
    <fb>835.31</fb>
    <v>5</v>
  </rv>
  <rv s="3">
    <fb>833.8</fb>
    <v>5</v>
  </rv>
  <rv s="3">
    <fb>825.6</fb>
    <v>5</v>
  </rv>
  <rv s="3">
    <fb>832.43</fb>
    <v>5</v>
  </rv>
  <rv s="3">
    <fb>841.71</fb>
    <v>5</v>
  </rv>
  <rv s="3">
    <fb>842.18</fb>
    <v>5</v>
  </rv>
  <rv s="3">
    <fb>844.02</fb>
    <v>5</v>
  </rv>
  <rv s="3">
    <fb>841.27</fb>
    <v>5</v>
  </rv>
  <rv s="3">
    <fb>844.73</fb>
    <v>5</v>
  </rv>
  <rv s="3">
    <fb>850.51179999999999</fb>
    <v>5</v>
  </rv>
  <rv s="3">
    <fb>850.66</fb>
    <v>5</v>
  </rv>
  <rv s="3">
    <fb>850.96</fb>
    <v>5</v>
  </rv>
  <rv s="3">
    <fb>853.06</fb>
    <v>5</v>
  </rv>
  <rv s="3">
    <fb>851.78</fb>
    <v>5</v>
  </rv>
  <rv s="3">
    <fb>854.09500000000003</fb>
    <v>5</v>
  </rv>
  <rv s="3">
    <fb>848.8</fb>
    <v>5</v>
  </rv>
  <rv s="3">
    <fb>845.52</fb>
    <v>5</v>
  </rv>
  <rv s="3">
    <fb>847.65499999999997</fb>
    <v>5</v>
  </rv>
  <rv s="3">
    <fb>842.36</fb>
    <v>5</v>
  </rv>
  <rv s="3">
    <fb>838.94</fb>
    <v>5</v>
  </rv>
  <rv s="3">
    <fb>837.71</fb>
    <v>5</v>
  </rv>
  <rv s="3">
    <fb>836.92</fb>
    <v>5</v>
  </rv>
  <rv s="3">
    <fb>836.43</fb>
    <v>5</v>
  </rv>
  <rv s="3">
    <fb>834.34</fb>
    <v>5</v>
  </rv>
  <rv s="3">
    <fb>818.88</fb>
    <v>5</v>
  </rv>
  <rv s="3">
    <fb>822.12</fb>
    <v>5</v>
  </rv>
  <rv s="3">
    <fb>827.33</fb>
    <v>5</v>
  </rv>
  <rv s="3">
    <fb>836.36</fb>
    <v>5</v>
  </rv>
  <rv s="3">
    <fb>834.94</fb>
    <v>5</v>
  </rv>
  <rv s="3">
    <fb>835.97</fb>
    <v>5</v>
  </rv>
  <rv s="3">
    <fb>820.31</fb>
    <v>5</v>
  </rv>
  <rv s="3">
    <fb>821.67</fb>
    <v>5</v>
  </rv>
  <rv s="3">
    <fb>817.41</fb>
    <v>5</v>
  </rv>
  <rv s="3">
    <fb>812.92</fb>
    <v>5</v>
  </rv>
  <rv s="3">
    <fb>805.56</fb>
    <v>5</v>
  </rv>
  <rv s="3">
    <fb>809.71</fb>
    <v>5</v>
  </rv>
  <rv s="3">
    <fb>831.95</fb>
    <v>5</v>
  </rv>
  <rv s="3">
    <fb>827.29</fb>
    <v>5</v>
  </rv>
  <rv s="3">
    <fb>829.08</fb>
    <v>5</v>
  </rv>
  <rv s="3">
    <fb>819.36</fb>
    <v>5</v>
  </rv>
  <rv s="3">
    <fb>816.02</fb>
    <v>5</v>
  </rv>
  <rv s="3">
    <fb>839.96</fb>
    <v>5</v>
  </rv>
  <rv s="3">
    <fb>842.38</fb>
    <v>5</v>
  </rv>
  <rv s="3">
    <fb>848.72</fb>
    <v>5</v>
  </rv>
  <rv s="3">
    <fb>852.94</fb>
    <v>5</v>
  </rv>
  <rv s="3">
    <fb>851.77</fb>
    <v>5</v>
  </rv>
  <rv s="3">
    <fb>852.84</fb>
    <v>5</v>
  </rv>
  <rv s="3">
    <fb>857.57</fb>
    <v>5</v>
  </rv>
  <rv s="3">
    <fb>862.85</fb>
    <v>5</v>
  </rv>
  <rv s="3">
    <fb>860.04</fb>
    <v>5</v>
  </rv>
  <rv s="3">
    <fb>863.31</fb>
    <v>5</v>
  </rv>
  <rv s="3">
    <fb>864.72</fb>
    <v>5</v>
  </rv>
  <rv s="3">
    <fb>867.07</fb>
    <v>5</v>
  </rv>
  <rv s="3">
    <fb>870.98</fb>
    <v>5</v>
  </rv>
  <rv s="3">
    <fb>870.32</fb>
    <v>5</v>
  </rv>
  <rv s="3">
    <fb>878.93</fb>
    <v>5</v>
  </rv>
  <rv s="3">
    <fb>885.99</fb>
    <v>5</v>
  </rv>
  <rv s="3">
    <fb>884.9</fb>
    <v>5</v>
  </rv>
  <rv s="3">
    <fb>880.84</fb>
    <v>5</v>
  </rv>
  <rv s="3">
    <fb>880.68</fb>
    <v>5</v>
  </rv>
  <rv s="3">
    <fb>876.05499999999995</fb>
    <v>5</v>
  </rv>
  <rv s="3">
    <fb>881.11</fb>
    <v>5</v>
  </rv>
  <rv s="3">
    <fb>882.54</fb>
    <v>5</v>
  </rv>
  <rv s="3">
    <fb>886.37</fb>
    <v>5</v>
  </rv>
  <rv s="3">
    <fb>883.51</fb>
    <v>5</v>
  </rv>
  <rv s="3">
    <fb>884.27</fb>
    <v>5</v>
  </rv>
  <rv s="3">
    <fb>886.58</fb>
    <v>5</v>
  </rv>
  <rv s="3">
    <fb>891.2</fb>
    <v>5</v>
  </rv>
  <rv s="3">
    <fb>879.61</fb>
    <v>5</v>
  </rv>
  <rv s="3">
    <fb>883.14</fb>
    <v>5</v>
  </rv>
  <rv s="3">
    <fb>886.62</fb>
    <v>5</v>
  </rv>
  <rv s="3">
    <fb>865.31</fb>
    <v>5</v>
  </rv>
  <rv s="3">
    <fb>874.15</fb>
    <v>5</v>
  </rv>
  <rv s="3">
    <fb>863.47</fb>
    <v>5</v>
  </rv>
  <rv s="3">
    <fb>875.69</fb>
    <v>5</v>
  </rv>
  <rv s="3">
    <fb>857.74</fb>
    <v>5</v>
  </rv>
  <rv s="3">
    <fb>855.34</fb>
    <v>5</v>
  </rv>
  <rv s="3">
    <fb>863.75</fb>
    <v>5</v>
  </rv>
  <rv s="3">
    <fb>883.63</fb>
    <v>5</v>
  </rv>
  <rv s="3">
    <fb>881.88</fb>
    <v>5</v>
  </rv>
  <rv s="3">
    <fb>883.75</fb>
    <v>5</v>
  </rv>
  <rv s="3">
    <fb>882.64</fb>
    <v>5</v>
  </rv>
  <rv s="3">
    <fb>880.98</fb>
    <v>5</v>
  </rv>
  <rv s="3">
    <fb>870.71</fb>
    <v>5</v>
  </rv>
  <rv s="3">
    <fb>869.96</fb>
    <v>5</v>
  </rv>
  <rv s="3">
    <fb>887.1</fb>
    <v>5</v>
  </rv>
  <rv s="3">
    <fb>875.71</fb>
    <v>5</v>
  </rv>
  <rv s="3">
    <fb>854.64</fb>
    <v>5</v>
  </rv>
  <rv s="3">
    <fb>867.92</fb>
    <v>5</v>
  </rv>
  <rv s="0">
    <v>https://www.bing.com/financeapi/forcetrigger?t=aoflm7&amp;q=XLON%3aXDWD&amp;form=skydnc</v>
    <v>Learn more on Bing</v>
  </rv>
  <rv s="1">
    <v>en-US</v>
    <v>aoflm7</v>
    <v>268435456</v>
    <v>1</v>
    <v>Powered by Refinitiv</v>
    <v>0</v>
    <v>X MSCI WORLD 1C (XLON:XDWD)</v>
    <v>2</v>
    <v>3</v>
    <v>Finance</v>
    <v>4</v>
    <v>97.09</v>
    <v>46.82</v>
    <v>1.0125</v>
    <v>0.96499999999999997</v>
    <v>1.0043E-2</v>
    <v>USD</v>
    <v>London Stock Exchange</v>
    <v>XLON</v>
    <v>1.9E-3</v>
    <v>97.09</v>
    <v>ETF</v>
    <v>44553.691042476559</v>
    <v>950</v>
    <v>96.38</v>
    <v>8887282700</v>
    <v>X MSCI WORLD 1C</v>
    <v>96.38</v>
    <v>96.084999999999994</v>
    <v>97.05</v>
    <v>XDWD</v>
    <v>X MSCI WORLD 1C (XLON:XDWD)</v>
    <v>3258</v>
  </rv>
  <rv s="2">
    <v>951</v>
  </rv>
  <rv s="3">
    <fb>79.305000000000007</fb>
    <v>5</v>
  </rv>
  <rv s="3">
    <fb>79.265000000000001</fb>
    <v>5</v>
  </rv>
  <rv s="3">
    <fb>80.185000000000002</fb>
    <v>5</v>
  </rv>
  <rv s="3">
    <fb>80.045000000000002</fb>
    <v>5</v>
  </rv>
  <rv s="3">
    <fb>79.760000000000005</fb>
    <v>5</v>
  </rv>
  <rv s="3">
    <fb>81.045000000000002</fb>
    <v>5</v>
  </rv>
  <rv s="3">
    <fb>81.594999999999999</fb>
    <v>5</v>
  </rv>
  <rv s="3">
    <fb>81.91</fb>
    <v>5</v>
  </rv>
  <rv s="3">
    <fb>81.650000000000006</fb>
    <v>5</v>
  </rv>
  <rv s="3">
    <fb>81.534999999999997</fb>
    <v>5</v>
  </rv>
  <rv s="3">
    <fb>81.72</fb>
    <v>5</v>
  </rv>
  <rv s="3">
    <fb>82.084999999999994</fb>
    <v>5</v>
  </rv>
  <rv s="3">
    <fb>81.06</fb>
    <v>5</v>
  </rv>
  <rv s="3">
    <fb>81.314999999999998</fb>
    <v>5</v>
  </rv>
  <rv s="3">
    <fb>82.174999999999997</fb>
    <v>5</v>
  </rv>
  <rv s="3">
    <fb>82.09</fb>
    <v>5</v>
  </rv>
  <rv s="3">
    <fb>82.334999999999994</fb>
    <v>5</v>
  </rv>
  <rv s="3">
    <fb>80.97</fb>
    <v>5</v>
  </rv>
  <rv s="3">
    <fb>81.150000000000006</fb>
    <v>5</v>
  </rv>
  <rv s="3">
    <fb>79.745000000000005</fb>
    <v>5</v>
  </rv>
  <rv s="3">
    <fb>80.23</fb>
    <v>5</v>
  </rv>
  <rv s="3">
    <fb>81.61</fb>
    <v>5</v>
  </rv>
  <rv s="3">
    <fb>82.064999999999998</fb>
    <v>5</v>
  </rv>
  <rv s="3">
    <fb>82.694999999999993</fb>
    <v>5</v>
  </rv>
  <rv s="3">
    <fb>83.23</fb>
    <v>5</v>
  </rv>
  <rv s="3">
    <fb>83.385000000000005</fb>
    <v>5</v>
  </rv>
  <rv s="3">
    <fb>83.745000000000005</fb>
    <v>5</v>
  </rv>
  <rv s="3">
    <fb>83.99</fb>
    <v>5</v>
  </rv>
  <rv s="3">
    <fb>84.875</fb>
    <v>5</v>
  </rv>
  <rv s="3">
    <fb>84.47</fb>
    <v>5</v>
  </rv>
  <rv s="3">
    <fb>83.69</fb>
    <v>5</v>
  </rv>
  <rv s="3">
    <fb>83.46</fb>
    <v>5</v>
  </rv>
  <rv s="3">
    <fb>84.23</fb>
    <v>5</v>
  </rv>
  <rv s="3">
    <fb>82.814999999999998</fb>
    <v>5</v>
  </rv>
  <rv s="3">
    <fb>83.454999999999998</fb>
    <v>5</v>
  </rv>
  <rv s="3">
    <fb>83.355000000000004</fb>
    <v>5</v>
  </rv>
  <rv s="3">
    <fb>81.575000000000003</fb>
    <v>5</v>
  </rv>
  <rv s="3">
    <fb>83.075000000000003</fb>
    <v>5</v>
  </rv>
  <rv s="3">
    <fb>82.655000000000001</fb>
    <v>5</v>
  </rv>
  <rv s="3">
    <fb>79.83</fb>
    <v>5</v>
  </rv>
  <rv s="3">
    <fb>82.355000000000004</fb>
    <v>5</v>
  </rv>
  <rv s="3">
    <fb>82.79</fb>
    <v>5</v>
  </rv>
  <rv s="3">
    <fb>84.034999999999997</fb>
    <v>5</v>
  </rv>
  <rv s="3">
    <fb>83.57</fb>
    <v>5</v>
  </rv>
  <rv s="3">
    <fb>83.915000000000006</fb>
    <v>5</v>
  </rv>
  <rv s="3">
    <fb>84.465000000000003</fb>
    <v>5</v>
  </rv>
  <rv s="3">
    <fb>84.07</fb>
    <v>5</v>
  </rv>
  <rv s="3">
    <fb>84.575000000000003</fb>
    <v>5</v>
  </rv>
  <rv s="3">
    <fb>83.71</fb>
    <v>5</v>
  </rv>
  <rv s="3">
    <fb>84.12</fb>
    <v>5</v>
  </rv>
  <rv s="3">
    <fb>82.784999999999997</fb>
    <v>5</v>
  </rv>
  <rv s="3">
    <fb>83.685000000000002</fb>
    <v>5</v>
  </rv>
  <rv s="3">
    <fb>83.894999999999996</fb>
    <v>5</v>
  </rv>
  <rv s="3">
    <fb>83.995000000000005</fb>
    <v>5</v>
  </rv>
  <rv s="3">
    <fb>84.28</fb>
    <v>5</v>
  </rv>
  <rv s="3">
    <fb>84.905000000000001</fb>
    <v>5</v>
  </rv>
  <rv s="3">
    <fb>86.234999999999999</fb>
    <v>5</v>
  </rv>
  <rv s="3">
    <fb>86.17</fb>
    <v>5</v>
  </rv>
  <rv s="3">
    <fb>86.584999999999994</fb>
    <v>5</v>
  </rv>
  <rv s="3">
    <fb>86.78</fb>
    <v>5</v>
  </rv>
  <rv s="3">
    <fb>87.02</fb>
    <v>5</v>
  </rv>
  <rv s="3">
    <fb>87.265000000000001</fb>
    <v>5</v>
  </rv>
  <rv s="3">
    <fb>87.605000000000004</fb>
    <v>5</v>
  </rv>
  <rv s="3">
    <fb>87.94</fb>
    <v>5</v>
  </rv>
  <rv s="3">
    <fb>88.325000000000003</fb>
    <v>5</v>
  </rv>
  <rv s="3">
    <fb>88.245000000000005</fb>
    <v>5</v>
  </rv>
  <rv s="3">
    <fb>87.05</fb>
    <v>5</v>
  </rv>
  <rv s="3">
    <fb>87.65</fb>
    <v>5</v>
  </rv>
  <rv s="3">
    <fb>88.075000000000003</fb>
    <v>5</v>
  </rv>
  <rv s="3">
    <fb>88.215000000000003</fb>
    <v>5</v>
  </rv>
  <rv s="3">
    <fb>88.58</fb>
    <v>5</v>
  </rv>
  <rv s="3">
    <fb>88.39</fb>
    <v>5</v>
  </rv>
  <rv s="3">
    <fb>88.55</fb>
    <v>5</v>
  </rv>
  <rv s="3">
    <fb>88.57</fb>
    <v>5</v>
  </rv>
  <rv s="3">
    <fb>87.155000000000001</fb>
    <v>5</v>
  </rv>
  <rv s="3">
    <fb>89.435000000000002</fb>
    <v>5</v>
  </rv>
  <rv s="3">
    <fb>89.465000000000003</fb>
    <v>5</v>
  </rv>
  <rv s="3">
    <fb>87.72</fb>
    <v>5</v>
  </rv>
  <rv s="3">
    <fb>86.87</fb>
    <v>5</v>
  </rv>
  <rv s="3">
    <fb>86.765000000000001</fb>
    <v>5</v>
  </rv>
  <rv s="3">
    <fb>88.084999999999994</fb>
    <v>5</v>
  </rv>
  <rv s="3">
    <fb>88.24</fb>
    <v>5</v>
  </rv>
  <rv s="3">
    <fb>88.275000000000006</fb>
    <v>5</v>
  </rv>
  <rv s="3">
    <fb>88.564999999999998</fb>
    <v>5</v>
  </rv>
  <rv s="3">
    <fb>89.275000000000006</fb>
    <v>5</v>
  </rv>
  <rv s="3">
    <fb>89.094999999999999</fb>
    <v>5</v>
  </rv>
  <rv s="3">
    <fb>89.14</fb>
    <v>5</v>
  </rv>
  <rv s="3">
    <fb>89.27</fb>
    <v>5</v>
  </rv>
  <rv s="3">
    <fb>89.66</fb>
    <v>5</v>
  </rv>
  <rv s="3">
    <fb>89.63</fb>
    <v>5</v>
  </rv>
  <rv s="3">
    <fb>89.814999999999998</fb>
    <v>5</v>
  </rv>
  <rv s="3">
    <fb>89.42</fb>
    <v>5</v>
  </rv>
  <rv s="3">
    <fb>89.954999999999998</fb>
    <v>5</v>
  </rv>
  <rv s="3">
    <fb>90.034999999999997</fb>
    <v>5</v>
  </rv>
  <rv s="3">
    <fb>89.94</fb>
    <v>5</v>
  </rv>
  <rv s="3">
    <fb>90.23</fb>
    <v>5</v>
  </rv>
  <rv s="3">
    <fb>90.27</fb>
    <v>5</v>
  </rv>
  <rv s="3">
    <fb>90.38</fb>
    <v>5</v>
  </rv>
  <rv s="3">
    <fb>90.51</fb>
    <v>5</v>
  </rv>
  <rv s="3">
    <fb>90.635000000000005</fb>
    <v>5</v>
  </rv>
  <rv s="3">
    <fb>90.734999999999999</fb>
    <v>5</v>
  </rv>
  <rv s="3">
    <fb>90.045000000000002</fb>
    <v>5</v>
  </rv>
  <rv s="3">
    <fb>88.715000000000003</fb>
    <v>5</v>
  </rv>
  <rv s="3">
    <fb>89.61</fb>
    <v>5</v>
  </rv>
  <rv s="3">
    <fb>90.114999999999995</fb>
    <v>5</v>
  </rv>
  <rv s="3">
    <fb>90.15</fb>
    <v>5</v>
  </rv>
  <rv s="3">
    <fb>90.614999999999995</fb>
    <v>5</v>
  </rv>
  <rv s="3">
    <fb>90.894999999999996</fb>
    <v>5</v>
  </rv>
  <rv s="3">
    <fb>90.715000000000003</fb>
    <v>5</v>
  </rv>
  <rv s="3">
    <fb>91.03</fb>
    <v>5</v>
  </rv>
  <rv s="3">
    <fb>90.665000000000006</fb>
    <v>5</v>
  </rv>
  <rv s="3">
    <fb>90.91</fb>
    <v>5</v>
  </rv>
  <rv s="3">
    <fb>91.39</fb>
    <v>5</v>
  </rv>
  <rv s="3">
    <fb>91.73</fb>
    <v>5</v>
  </rv>
  <rv s="3">
    <fb>91.13</fb>
    <v>5</v>
  </rv>
  <rv s="3">
    <fb>91.59</fb>
    <v>5</v>
  </rv>
  <rv s="3">
    <fb>90.625</fb>
    <v>5</v>
  </rv>
  <rv s="3">
    <fb>91.765000000000001</fb>
    <v>5</v>
  </rv>
  <rv s="3">
    <fb>92.21</fb>
    <v>5</v>
  </rv>
  <rv s="3">
    <fb>92.32</fb>
    <v>5</v>
  </rv>
  <rv s="3">
    <fb>92.02</fb>
    <v>5</v>
  </rv>
  <rv s="3">
    <fb>91.65</fb>
    <v>5</v>
  </rv>
  <rv s="3">
    <fb>91.174999999999997</fb>
    <v>5</v>
  </rv>
  <rv s="3">
    <fb>89.31</fb>
    <v>5</v>
  </rv>
  <rv s="3">
    <fb>90.31</fb>
    <v>5</v>
  </rv>
  <rv s="3">
    <fb>91.24</fb>
    <v>5</v>
  </rv>
  <rv s="3">
    <fb>91.564999999999998</fb>
    <v>5</v>
  </rv>
  <rv s="3">
    <fb>92.46</fb>
    <v>5</v>
  </rv>
  <rv s="3">
    <fb>92.63</fb>
    <v>5</v>
  </rv>
  <rv s="3">
    <fb>92.045000000000002</fb>
    <v>5</v>
  </rv>
  <rv s="3">
    <fb>92.375</fb>
    <v>5</v>
  </rv>
  <rv s="3">
    <fb>93.075000000000003</fb>
    <v>5</v>
  </rv>
  <rv s="3">
    <fb>92.48</fb>
    <v>5</v>
  </rv>
  <rv s="3">
    <fb>92.96</fb>
    <v>5</v>
  </rv>
  <rv s="3">
    <fb>92.64</fb>
    <v>5</v>
  </rv>
  <rv s="3">
    <fb>92.834999999999994</fb>
    <v>5</v>
  </rv>
  <rv s="3">
    <fb>93.33</fb>
    <v>5</v>
  </rv>
  <rv s="3">
    <fb>93.24</fb>
    <v>5</v>
  </rv>
  <rv s="3">
    <fb>93.215000000000003</fb>
    <v>5</v>
  </rv>
  <rv s="3">
    <fb>93.32</fb>
    <v>5</v>
  </rv>
  <rv s="3">
    <fb>93.53</fb>
    <v>5</v>
  </rv>
  <rv s="3">
    <fb>93.614999999999995</fb>
    <v>5</v>
  </rv>
  <rv s="3">
    <fb>94.055000000000007</fb>
    <v>5</v>
  </rv>
  <rv s="3">
    <fb>93.504999999999995</fb>
    <v>5</v>
  </rv>
  <rv s="3">
    <fb>93.4</fb>
    <v>5</v>
  </rv>
  <rv s="3">
    <fb>93.27</fb>
    <v>5</v>
  </rv>
  <rv s="3">
    <fb>92.114999999999995</fb>
    <v>5</v>
  </rv>
  <rv s="3">
    <fb>92.61</fb>
    <v>5</v>
  </rv>
  <rv s="3">
    <fb>93.77</fb>
    <v>5</v>
  </rv>
  <rv s="3">
    <fb>94.02</fb>
    <v>5</v>
  </rv>
  <rv s="3">
    <fb>94.14</fb>
    <v>5</v>
  </rv>
  <rv s="3">
    <fb>93.89</fb>
    <v>5</v>
  </rv>
  <rv s="3">
    <fb>94.4</fb>
    <v>5</v>
  </rv>
  <rv s="3">
    <fb>94.74</fb>
    <v>5</v>
  </rv>
  <rv s="3">
    <fb>95.08</fb>
    <v>5</v>
  </rv>
  <rv s="3">
    <fb>95.37</fb>
    <v>5</v>
  </rv>
  <rv s="3">
    <fb>95.38</fb>
    <v>5</v>
  </rv>
  <rv s="3">
    <fb>95.82</fb>
    <v>5</v>
  </rv>
  <rv s="3">
    <fb>95.135000000000005</fb>
    <v>5</v>
  </rv>
  <rv s="3">
    <fb>94.69</fb>
    <v>5</v>
  </rv>
  <rv s="3">
    <fb>94.834999999999994</fb>
    <v>5</v>
  </rv>
  <rv s="3">
    <fb>94.36</fb>
    <v>5</v>
  </rv>
  <rv s="3">
    <fb>94.16</fb>
    <v>5</v>
  </rv>
  <rv s="3">
    <fb>94.13</fb>
    <v>5</v>
  </rv>
  <rv s="3">
    <fb>93.885000000000005</fb>
    <v>5</v>
  </rv>
  <rv s="3">
    <fb>93.834999999999994</fb>
    <v>5</v>
  </rv>
  <rv s="3">
    <fb>93.355000000000004</fb>
    <v>5</v>
  </rv>
  <rv s="3">
    <fb>91.81</fb>
    <v>5</v>
  </rv>
  <rv s="3">
    <fb>92.004999999999995</fb>
    <v>5</v>
  </rv>
  <rv s="3">
    <fb>92.9</fb>
    <v>5</v>
  </rv>
  <rv s="3">
    <fb>93.754999999999995</fb>
    <v>5</v>
  </rv>
  <rv s="3">
    <fb>93.35</fb>
    <v>5</v>
  </rv>
  <rv s="3">
    <fb>93.39</fb>
    <v>5</v>
  </rv>
  <rv s="3">
    <fb>91.504999999999995</fb>
    <v>5</v>
  </rv>
  <rv s="3">
    <fb>91.685000000000002</fb>
    <v>5</v>
  </rv>
  <rv s="3">
    <fb>91.47</fb>
    <v>5</v>
  </rv>
  <rv s="3">
    <fb>90.584999999999994</fb>
    <v>5</v>
  </rv>
  <rv s="3">
    <fb>89.88</fb>
    <v>5</v>
  </rv>
  <rv s="3">
    <fb>91.3</fb>
    <v>5</v>
  </rv>
  <rv s="3">
    <fb>92.314999999999998</fb>
    <v>5</v>
  </rv>
  <rv s="3">
    <fb>91.97</fb>
    <v>5</v>
  </rv>
  <rv s="3">
    <fb>92.16</fb>
    <v>5</v>
  </rv>
  <rv s="3">
    <fb>91.37</fb>
    <v>5</v>
  </rv>
  <rv s="3">
    <fb>91.34</fb>
    <v>5</v>
  </rv>
  <rv s="3">
    <fb>92.924999999999997</fb>
    <v>5</v>
  </rv>
  <rv s="3">
    <fb>93.78</fb>
    <v>5</v>
  </rv>
  <rv s="3">
    <fb>93.795000000000002</fb>
    <v>5</v>
  </rv>
  <rv s="3">
    <fb>94.61</fb>
    <v>5</v>
  </rv>
  <rv s="3">
    <fb>94.96</fb>
    <v>5</v>
  </rv>
  <rv s="3">
    <fb>94.754999999999995</fb>
    <v>5</v>
  </rv>
  <rv s="3">
    <fb>95.01</fb>
    <v>5</v>
  </rv>
  <rv s="3">
    <fb>95.375</fb>
    <v>5</v>
  </rv>
  <rv s="3">
    <fb>95.995000000000005</fb>
    <v>5</v>
  </rv>
  <rv s="3">
    <fb>95.424999999999997</fb>
    <v>5</v>
  </rv>
  <rv s="3">
    <fb>95.864999999999995</fb>
    <v>5</v>
  </rv>
  <rv s="3">
    <fb>95.77</fb>
    <v>5</v>
  </rv>
  <rv s="3">
    <fb>96.254999999999995</fb>
    <v>5</v>
  </rv>
  <rv s="3">
    <fb>96.48</fb>
    <v>5</v>
  </rv>
  <rv s="3">
    <fb>97.204999999999998</fb>
    <v>5</v>
  </rv>
  <rv s="3">
    <fb>97.79</fb>
    <v>5</v>
  </rv>
  <rv s="3">
    <fb>97.805000000000007</fb>
    <v>5</v>
  </rv>
  <rv s="3">
    <fb>97.314999999999998</fb>
    <v>5</v>
  </rv>
  <rv s="3">
    <fb>97.23</fb>
    <v>5</v>
  </rv>
  <rv s="3">
    <fb>96.8</fb>
    <v>5</v>
  </rv>
  <rv s="3">
    <fb>97.34</fb>
    <v>5</v>
  </rv>
  <rv s="3">
    <fb>97.525000000000006</fb>
    <v>5</v>
  </rv>
  <rv s="3">
    <fb>97.72</fb>
    <v>5</v>
  </rv>
  <rv s="3">
    <fb>97.37</fb>
    <v>5</v>
  </rv>
  <rv s="3">
    <fb>97.245000000000005</fb>
    <v>5</v>
  </rv>
  <rv s="3">
    <fb>97.46</fb>
    <v>5</v>
  </rv>
  <rv s="3">
    <fb>97.47</fb>
    <v>5</v>
  </rv>
  <rv s="3">
    <fb>96.364999999999995</fb>
    <v>5</v>
  </rv>
  <rv s="3">
    <fb>96.51</fb>
    <v>5</v>
  </rv>
  <rv s="3">
    <fb>96.894999999999996</fb>
    <v>5</v>
  </rv>
  <rv s="3">
    <fb>94.47</fb>
    <v>5</v>
  </rv>
  <rv s="3">
    <fb>95.09</fb>
    <v>5</v>
  </rv>
  <rv s="3">
    <fb>94.165000000000006</fb>
    <v>5</v>
  </rv>
  <rv s="3">
    <fb>95.45</fb>
    <v>5</v>
  </rv>
  <rv s="3">
    <fb>93.9</fb>
    <v>5</v>
  </rv>
  <rv s="3">
    <fb>93.155000000000001</fb>
    <v>5</v>
  </rv>
  <rv s="3">
    <fb>94.15</fb>
    <v>5</v>
  </rv>
  <rv s="3">
    <fb>96.305000000000007</fb>
    <v>5</v>
  </rv>
  <rv s="3">
    <fb>96.375</fb>
    <v>5</v>
  </rv>
  <rv s="3">
    <fb>96.25</fb>
    <v>5</v>
  </rv>
  <rv s="3">
    <fb>96.06</fb>
    <v>5</v>
  </rv>
  <rv s="3">
    <fb>95.625</fb>
    <v>5</v>
  </rv>
  <rv s="3">
    <fb>94.7</fb>
    <v>5</v>
  </rv>
  <rv s="3">
    <fb>94.63</fb>
    <v>5</v>
  </rv>
  <rv s="3">
    <fb>96.41</fb>
    <v>5</v>
  </rv>
  <rv s="3">
    <fb>95.28</fb>
    <v>5</v>
  </rv>
  <rv s="3">
    <fb>93.344999999999999</fb>
    <v>5</v>
  </rv>
  <rv s="3">
    <fb>94.62</fb>
    <v>5</v>
  </rv>
  <rv s="3">
    <fb>96.084999999999994</fb>
    <v>5</v>
  </rv>
  <rv s="0">
    <v>https://www.bing.com/financeapi/forcetrigger?t=ao79m7&amp;q=XLON%3aCNDX&amp;form=skydnc</v>
    <v>Learn more on Bing</v>
  </rv>
  <rv s="1">
    <v>en-US</v>
    <v>ao79m7</v>
    <v>268435456</v>
    <v>1</v>
    <v>Powered by Refinitiv</v>
    <v>0</v>
    <v>iS NASDAQ 100 UCITS ETF (XLON:CNDX)</v>
    <v>2</v>
    <v>3</v>
    <v>Finance</v>
    <v>4</v>
    <v>921.88</v>
    <v>212.82</v>
    <v>0.98340000000000005</v>
    <v>5.9770000000000003</v>
    <v>6.5590000000000006E-3</v>
    <v>USD</v>
    <v>London Stock Exchange</v>
    <v>XLON</v>
    <v>3.3E-3</v>
    <v>921.88</v>
    <v>ETF</v>
    <v>44553.789802510939</v>
    <v>1186</v>
    <v>912.67</v>
    <v>8804472581.6700001</v>
    <v>iS NASDAQ 100 UCITS ETF</v>
    <v>914.21</v>
    <v>911.2</v>
    <v>921.75</v>
    <v>CNDX</v>
    <v>iS NASDAQ 100 UCITS ETF (XLON:CNDX)</v>
    <v>2375</v>
  </rv>
  <rv s="2">
    <v>1187</v>
  </rv>
  <rv s="3">
    <fb>715.1</fb>
    <v>5</v>
  </rv>
  <rv s="3">
    <fb>714.15499999999997</fb>
    <v>5</v>
  </rv>
  <rv s="3">
    <fb>725.7</fb>
    <v>5</v>
  </rv>
  <rv s="3">
    <fb>725.52</fb>
    <v>5</v>
  </rv>
  <rv s="3">
    <fb>724.68</fb>
    <v>5</v>
  </rv>
  <rv s="3">
    <fb>717.10500000000002</fb>
    <v>5</v>
  </rv>
  <rv s="3">
    <fb>718.54</fb>
    <v>5</v>
  </rv>
  <rv s="3">
    <fb>720.33</fb>
    <v>5</v>
  </rv>
  <rv s="3">
    <fb>727.43</fb>
    <v>5</v>
  </rv>
  <rv s="3">
    <fb>734.01</fb>
    <v>5</v>
  </rv>
  <rv s="3">
    <fb>731.95</fb>
    <v>5</v>
  </rv>
  <rv s="3">
    <fb>727.62</fb>
    <v>5</v>
  </rv>
  <rv s="3">
    <fb>731.91</fb>
    <v>5</v>
  </rv>
  <rv s="3">
    <fb>731.88</fb>
    <v>5</v>
  </rv>
  <rv s="3">
    <fb>724.99</fb>
    <v>5</v>
  </rv>
  <rv s="3">
    <fb>721.99</fb>
    <v>5</v>
  </rv>
  <rv s="3">
    <fb>725.47</fb>
    <v>5</v>
  </rv>
  <rv s="3">
    <fb>746.38</fb>
    <v>5</v>
  </rv>
  <rv s="3">
    <fb>753.37</fb>
    <v>5</v>
  </rv>
  <rv s="3">
    <fb>752.2</fb>
    <v>5</v>
  </rv>
  <rv s="3">
    <fb>753.73</fb>
    <v>5</v>
  </rv>
  <rv s="3">
    <fb>760.17499999999995</fb>
    <v>5</v>
  </rv>
  <rv s="3">
    <fb>747.12</fb>
    <v>5</v>
  </rv>
  <rv s="3">
    <fb>748.44</fb>
    <v>5</v>
  </rv>
  <rv s="3">
    <fb>732.73500000000001</fb>
    <v>5</v>
  </rv>
  <rv s="3">
    <fb>741.83500000000004</fb>
    <v>5</v>
  </rv>
  <rv s="3">
    <fb>757.19500000000005</fb>
    <v>5</v>
  </rv>
  <rv s="3">
    <fb>757.23500000000001</fb>
    <v>5</v>
  </rv>
  <rv s="3">
    <fb>758.125</fb>
    <v>5</v>
  </rv>
  <rv s="3">
    <fb>764.77</fb>
    <v>5</v>
  </rv>
  <rv s="3">
    <fb>767.45</fb>
    <v>5</v>
  </rv>
  <rv s="3">
    <fb>771.23500000000001</fb>
    <v>5</v>
  </rv>
  <rv s="3">
    <fb>768.47</fb>
    <v>5</v>
  </rv>
  <rv s="3">
    <fb>773.67499999999995</fb>
    <v>5</v>
  </rv>
  <rv s="3">
    <fb>774.97</fb>
    <v>5</v>
  </rv>
  <rv s="3">
    <fb>781.505</fb>
    <v>5</v>
  </rv>
  <rv s="3">
    <fb>777.18</fb>
    <v>5</v>
  </rv>
  <rv s="3">
    <fb>765.61</fb>
    <v>5</v>
  </rv>
  <rv s="3">
    <fb>763.80499999999995</fb>
    <v>5</v>
  </rv>
  <rv s="3">
    <fb>772.02</fb>
    <v>5</v>
  </rv>
  <rv s="3">
    <fb>751.59</fb>
    <v>5</v>
  </rv>
  <rv s="3">
    <fb>736.48</fb>
    <v>5</v>
  </rv>
  <rv s="3">
    <fb>743.15</fb>
    <v>5</v>
  </rv>
  <rv s="3">
    <fb>738.73500000000001</fb>
    <v>5</v>
  </rv>
  <rv s="3">
    <fb>729.27499999999998</fb>
    <v>5</v>
  </rv>
  <rv s="3">
    <fb>743.48</fb>
    <v>5</v>
  </rv>
  <rv s="3">
    <fb>741.74</fb>
    <v>5</v>
  </rv>
  <rv s="3">
    <fb>730.13</fb>
    <v>5</v>
  </rv>
  <rv s="3">
    <fb>716.12</fb>
    <v>5</v>
  </rv>
  <rv s="3">
    <fb>692.29</fb>
    <v>5</v>
  </rv>
  <rv s="3">
    <fb>712.06</fb>
    <v>5</v>
  </rv>
  <rv s="3">
    <fb>718.76</fb>
    <v>5</v>
  </rv>
  <rv s="3">
    <fb>722.75</fb>
    <v>5</v>
  </rv>
  <rv s="3">
    <fb>735.95</fb>
    <v>5</v>
  </rv>
  <rv s="3">
    <fb>723.82500000000005</fb>
    <v>5</v>
  </rv>
  <rv s="3">
    <fb>729.9</fb>
    <v>5</v>
  </rv>
  <rv s="3">
    <fb>744.68</fb>
    <v>5</v>
  </rv>
  <rv s="3">
    <fb>733.47</fb>
    <v>5</v>
  </rv>
  <rv s="3">
    <fb>731.79</fb>
    <v>5</v>
  </rv>
  <rv s="3">
    <fb>725.19500000000005</fb>
    <v>5</v>
  </rv>
  <rv s="3">
    <fb>741.33</fb>
    <v>5</v>
  </rv>
  <rv s="3">
    <fb>738.83</fb>
    <v>5</v>
  </rv>
  <rv s="3">
    <fb>719.79</fb>
    <v>5</v>
  </rv>
  <rv s="3">
    <fb>724.26</fb>
    <v>5</v>
  </rv>
  <rv s="3">
    <fb>727.24</fb>
    <v>5</v>
  </rv>
  <rv s="3">
    <fb>728.25</fb>
    <v>5</v>
  </rv>
  <rv s="3">
    <fb>739.66</fb>
    <v>5</v>
  </rv>
  <rv s="3">
    <fb>750.04499999999996</fb>
    <v>5</v>
  </rv>
  <rv s="3">
    <fb>769.27</fb>
    <v>5</v>
  </rv>
  <rv s="3">
    <fb>767.03</fb>
    <v>5</v>
  </rv>
  <rv s="3">
    <fb>774.71500000000003</fb>
    <v>5</v>
  </rv>
  <rv s="3">
    <fb>775.47</fb>
    <v>5</v>
  </rv>
  <rv s="3">
    <fb>777.84</fb>
    <v>5</v>
  </rv>
  <rv s="3">
    <fb>785.04</fb>
    <v>5</v>
  </rv>
  <rv s="3">
    <fb>783.62</fb>
    <v>5</v>
  </rv>
  <rv s="3">
    <fb>788.22500000000002</fb>
    <v>5</v>
  </rv>
  <rv s="3">
    <fb>789.41499999999996</fb>
    <v>5</v>
  </rv>
  <rv s="3">
    <fb>783.77</fb>
    <v>5</v>
  </rv>
  <rv s="3">
    <fb>776.375</fb>
    <v>5</v>
  </rv>
  <rv s="3">
    <fb>782.27</fb>
    <v>5</v>
  </rv>
  <rv s="3">
    <fb>784.65499999999997</fb>
    <v>5</v>
  </rv>
  <rv s="3">
    <fb>785.2</fb>
    <v>5</v>
  </rv>
  <rv s="3">
    <fb>788.82500000000005</fb>
    <v>5</v>
  </rv>
  <rv s="3">
    <fb>787.51</fb>
    <v>5</v>
  </rv>
  <rv s="3">
    <fb>785.61</fb>
    <v>5</v>
  </rv>
  <rv s="3">
    <fb>785.95</fb>
    <v>5</v>
  </rv>
  <rv s="3">
    <fb>782.61500000000001</fb>
    <v>5</v>
  </rv>
  <rv s="3">
    <fb>783.47329999999999</fb>
    <v>5</v>
  </rv>
  <rv s="3">
    <fb>758.17</fb>
    <v>5</v>
  </rv>
  <rv s="3">
    <fb>766.91499999999996</fb>
    <v>5</v>
  </rv>
  <rv s="3">
    <fb>763.53</fb>
    <v>5</v>
  </rv>
  <rv s="3">
    <fb>778.36500000000001</fb>
    <v>5</v>
  </rv>
  <rv s="3">
    <fb>761.505</fb>
    <v>5</v>
  </rv>
  <rv s="3">
    <fb>751.06500000000005</fb>
    <v>5</v>
  </rv>
  <rv s="3">
    <fb>736.38</fb>
    <v>5</v>
  </rv>
  <rv s="3">
    <fb>739.19</fb>
    <v>5</v>
  </rv>
  <rv s="3">
    <fb>752.42</fb>
    <v>5</v>
  </rv>
  <rv s="3">
    <fb>748.46</fb>
    <v>5</v>
  </rv>
  <rv s="3">
    <fb>754.61</fb>
    <v>5</v>
  </rv>
  <rv s="3">
    <fb>740.71500000000003</fb>
    <v>5</v>
  </rv>
  <rv s="3">
    <fb>760.06</fb>
    <v>5</v>
  </rv>
  <rv s="3">
    <fb>758.39</fb>
    <v>5</v>
  </rv>
  <rv s="3">
    <fb>770.48</fb>
    <v>5</v>
  </rv>
  <rv s="3">
    <fb>768.66</fb>
    <v>5</v>
  </rv>
  <rv s="3">
    <fb>773.09500000000003</fb>
    <v>5</v>
  </rv>
  <rv s="3">
    <fb>772.36</fb>
    <v>5</v>
  </rv>
  <rv s="3">
    <fb>774.45</fb>
    <v>5</v>
  </rv>
  <rv s="3">
    <fb>771.3</fb>
    <v>5</v>
  </rv>
  <rv s="3">
    <fb>770.18</fb>
    <v>5</v>
  </rv>
  <rv s="3">
    <fb>772.88499999999999</fb>
    <v>5</v>
  </rv>
  <rv s="3">
    <fb>765.755</fb>
    <v>5</v>
  </rv>
  <rv s="3">
    <fb>776.61500000000001</fb>
    <v>5</v>
  </rv>
  <rv s="3">
    <fb>774.37</fb>
    <v>5</v>
  </rv>
  <rv s="3">
    <fb>776.91</fb>
    <v>5</v>
  </rv>
  <rv s="3">
    <fb>785.14</fb>
    <v>5</v>
  </rv>
  <rv s="3">
    <fb>788.26499999999999</fb>
    <v>5</v>
  </rv>
  <rv s="3">
    <fb>791.78</fb>
    <v>5</v>
  </rv>
  <rv s="3">
    <fb>792.57</fb>
    <v>5</v>
  </rv>
  <rv s="3">
    <fb>793.19</fb>
    <v>5</v>
  </rv>
  <rv s="3">
    <fb>800.66</fb>
    <v>5</v>
  </rv>
  <rv s="3">
    <fb>792.54</fb>
    <v>5</v>
  </rv>
  <rv s="3">
    <fb>796.44500000000005</fb>
    <v>5</v>
  </rv>
  <rv s="3">
    <fb>802.23500000000001</fb>
    <v>5</v>
  </rv>
  <rv s="3">
    <fb>805.81500000000005</fb>
    <v>5</v>
  </rv>
  <rv s="3">
    <fb>812.79499999999996</fb>
    <v>5</v>
  </rv>
  <rv s="3">
    <fb>810.48500000000001</fb>
    <v>5</v>
  </rv>
  <rv s="3">
    <fb>817.23500000000001</fb>
    <v>5</v>
  </rv>
  <rv s="3">
    <fb>819.6</fb>
    <v>5</v>
  </rv>
  <rv s="3">
    <fb>821.34</fb>
    <v>5</v>
  </rv>
  <rv s="3">
    <fb>818.31</fb>
    <v>5</v>
  </rv>
  <rv s="3">
    <fb>826.78</fb>
    <v>5</v>
  </rv>
  <rv s="3">
    <fb>829.77499999999998</fb>
    <v>5</v>
  </rv>
  <rv s="3">
    <fb>832.42</fb>
    <v>5</v>
  </rv>
  <rv s="3">
    <fb>832.89</fb>
    <v>5</v>
  </rv>
  <rv s="3">
    <fb>826.21</fb>
    <v>5</v>
  </rv>
  <rv s="3">
    <fb>835.48</fb>
    <v>5</v>
  </rv>
  <rv s="3">
    <fb>837.84</fb>
    <v>5</v>
  </rv>
  <rv s="3">
    <fb>846.34</fb>
    <v>5</v>
  </rv>
  <rv s="3">
    <fb>842.32</fb>
    <v>5</v>
  </rv>
  <rv s="3">
    <fb>836.60500000000002</fb>
    <v>5</v>
  </rv>
  <rv s="3">
    <fb>830.59500000000003</fb>
    <v>5</v>
  </rv>
  <rv s="3">
    <fb>820.32</fb>
    <v>5</v>
  </rv>
  <rv s="3">
    <fb>827.71</fb>
    <v>5</v>
  </rv>
  <rv s="3">
    <fb>834.2</fb>
    <v>5</v>
  </rv>
  <rv s="3">
    <fb>840.7</fb>
    <v>5</v>
  </rv>
  <rv s="3">
    <fb>850.21500000000003</fb>
    <v>5</v>
  </rv>
  <rv s="3">
    <fb>853.01</fb>
    <v>5</v>
  </rv>
  <rv s="3">
    <fb>839.625</fb>
    <v>5</v>
  </rv>
  <rv s="3">
    <fb>847.84500000000003</fb>
    <v>5</v>
  </rv>
  <rv s="3">
    <fb>850.84500000000003</fb>
    <v>5</v>
  </rv>
  <rv s="3">
    <fb>843.36</fb>
    <v>5</v>
  </rv>
  <rv s="3">
    <fb>849.26499999999999</fb>
    <v>5</v>
  </rv>
  <rv s="3">
    <fb>840.61500000000001</fb>
    <v>5</v>
  </rv>
  <rv s="3">
    <fb>848.36</fb>
    <v>5</v>
  </rv>
  <rv s="3">
    <fb>855.88</fb>
    <v>5</v>
  </rv>
  <rv s="3">
    <fb>851.72</fb>
    <v>5</v>
  </rv>
  <rv s="3">
    <fb>853.37</fb>
    <v>5</v>
  </rv>
  <rv s="3">
    <fb>848.81</fb>
    <v>5</v>
  </rv>
  <rv s="3">
    <fb>846.64</fb>
    <v>5</v>
  </rv>
  <rv s="3">
    <fb>849.47500000000002</fb>
    <v>5</v>
  </rv>
  <rv s="3">
    <fb>853.27499999999998</fb>
    <v>5</v>
  </rv>
  <rv s="3">
    <fb>845.63</fb>
    <v>5</v>
  </rv>
  <rv s="3">
    <fb>846.03499999999997</fb>
    <v>5</v>
  </rv>
  <rv s="3">
    <fb>845.96</fb>
    <v>5</v>
  </rv>
  <rv s="3">
    <fb>842</fb>
    <v>5</v>
  </rv>
  <rv s="3">
    <fb>850.7</fb>
    <v>5</v>
  </rv>
  <rv s="3">
    <fb>863.11</fb>
    <v>5</v>
  </rv>
  <rv s="3">
    <fb>866.17499999999995</fb>
    <v>5</v>
  </rv>
  <rv s="3">
    <fb>867.28</fb>
    <v>5</v>
  </rv>
  <rv s="3">
    <fb>864.47</fb>
    <v>5</v>
  </rv>
  <rv s="3">
    <fb>868.49</fb>
    <v>5</v>
  </rv>
  <rv s="3">
    <fb>879.54399999999998</fb>
    <v>5</v>
  </rv>
  <rv s="3">
    <fb>879.17</fb>
    <v>5</v>
  </rv>
  <rv s="3">
    <fb>885.48</fb>
    <v>5</v>
  </rv>
  <rv s="3">
    <fb>883.625</fb>
    <v>5</v>
  </rv>
  <rv s="3">
    <fb>883.04</fb>
    <v>5</v>
  </rv>
  <rv s="3">
    <fb>886.36</fb>
    <v>5</v>
  </rv>
  <rv s="3">
    <fb>878.78</fb>
    <v>5</v>
  </rv>
  <rv s="3">
    <fb>881.41499999999996</fb>
    <v>5</v>
  </rv>
  <rv s="3">
    <fb>878.06</fb>
    <v>5</v>
  </rv>
  <rv s="3">
    <fb>868.43499999999995</fb>
    <v>5</v>
  </rv>
  <rv s="3">
    <fb>872.01</fb>
    <v>5</v>
  </rv>
  <rv s="3">
    <fb>867.02499999999998</fb>
    <v>5</v>
  </rv>
  <rv s="3">
    <fb>868.83</fb>
    <v>5</v>
  </rv>
  <rv s="3">
    <fb>865.36</fb>
    <v>5</v>
  </rv>
  <rv s="3">
    <fb>849.64499999999998</fb>
    <v>5</v>
  </rv>
  <rv s="3">
    <fb>850.255</fb>
    <v>5</v>
  </rv>
  <rv s="3">
    <fb>856.43</fb>
    <v>5</v>
  </rv>
  <rv s="3">
    <fb>864.15</fb>
    <v>5</v>
  </rv>
  <rv s="3">
    <fb>859.36</fb>
    <v>5</v>
  </rv>
  <rv s="3">
    <fb>857.42</fb>
    <v>5</v>
  </rv>
  <rv s="3">
    <fb>835.56</fb>
    <v>5</v>
  </rv>
  <rv s="3">
    <fb>835.58</fb>
    <v>5</v>
  </rv>
  <rv s="3">
    <fb>838.14</fb>
    <v>5</v>
  </rv>
  <rv s="3">
    <fb>830.08</fb>
    <v>5</v>
  </rv>
  <rv s="3">
    <fb>814.65</fb>
    <v>5</v>
  </rv>
  <rv s="3">
    <fb>830.79</fb>
    <v>5</v>
  </rv>
  <rv s="3">
    <fb>825.19</fb>
    <v>5</v>
  </rv>
  <rv s="3">
    <fb>845.67</fb>
    <v>5</v>
  </rv>
  <rv s="3">
    <fb>838.37</fb>
    <v>5</v>
  </rv>
  <rv s="3">
    <fb>840.34</fb>
    <v>5</v>
  </rv>
  <rv s="3">
    <fb>828.5</fb>
    <v>5</v>
  </rv>
  <rv s="3">
    <fb>830.63499999999999</fb>
    <v>5</v>
  </rv>
  <rv s="3">
    <fb>847.15</fb>
    <v>5</v>
  </rv>
  <rv s="3">
    <fb>853.36</fb>
    <v>5</v>
  </rv>
  <rv s="3">
    <fb>858.495</fb>
    <v>5</v>
  </rv>
  <rv s="3">
    <fb>868.38</fb>
    <v>5</v>
  </rv>
  <rv s="3">
    <fb>870.1</fb>
    <v>5</v>
  </rv>
  <rv s="3">
    <fb>866.59500000000003</fb>
    <v>5</v>
  </rv>
  <rv s="3">
    <fb>871.86500000000001</fb>
    <v>5</v>
  </rv>
  <rv s="3">
    <fb>881.78</fb>
    <v>5</v>
  </rv>
  <rv s="3">
    <fb>884.03</fb>
    <v>5</v>
  </rv>
  <rv s="3">
    <fb>889.18499999999995</fb>
    <v>5</v>
  </rv>
  <rv s="3">
    <fb>889.42</fb>
    <v>5</v>
  </rv>
  <rv s="3">
    <fb>895.82500000000005</fb>
    <v>5</v>
  </rv>
  <rv s="3">
    <fb>900.51</fb>
    <v>5</v>
  </rv>
  <rv s="3">
    <fb>902.82</fb>
    <v>5</v>
  </rv>
  <rv s="3">
    <fb>921.11500000000001</fb>
    <v>5</v>
  </rv>
  <rv s="3">
    <fb>927.67</fb>
    <v>5</v>
  </rv>
  <rv s="3">
    <fb>924.02</fb>
    <v>5</v>
  </rv>
  <rv s="3">
    <fb>917.16</fb>
    <v>5</v>
  </rv>
  <rv s="3">
    <fb>912.29</fb>
    <v>5</v>
  </rv>
  <rv s="3">
    <fb>907.98500000000001</fb>
    <v>5</v>
  </rv>
  <rv s="3">
    <fb>914.245</fb>
    <v>5</v>
  </rv>
  <rv s="3">
    <fb>913.05</fb>
    <v>5</v>
  </rv>
  <rv s="3">
    <fb>921</fb>
    <v>5</v>
  </rv>
  <rv s="3">
    <fb>925.70500000000004</fb>
    <v>5</v>
  </rv>
  <rv s="3">
    <fb>938.04</fb>
    <v>5</v>
  </rv>
  <rv s="3">
    <fb>939.42</fb>
    <v>5</v>
  </rv>
  <rv s="3">
    <fb>917.73</fb>
    <v>5</v>
  </rv>
  <rv s="3">
    <fb>920.93</fb>
    <v>5</v>
  </rv>
  <rv s="3">
    <fb>926.48</fb>
    <v>5</v>
  </rv>
  <rv s="3">
    <fb>908.21</fb>
    <v>5</v>
  </rv>
  <rv s="3">
    <fb>921.83</fb>
    <v>5</v>
  </rv>
  <rv s="3">
    <fb>911.62</fb>
    <v>5</v>
  </rv>
  <rv s="3">
    <fb>926.16</fb>
    <v>5</v>
  </rv>
  <rv s="3">
    <fb>897.75</fb>
    <v>5</v>
  </rv>
  <rv s="3">
    <fb>887.35</fb>
    <v>5</v>
  </rv>
  <rv s="3">
    <fb>889.06</fb>
    <v>5</v>
  </rv>
  <rv s="3">
    <fb>919.63499999999999</fb>
    <v>5</v>
  </rv>
  <rv s="3">
    <fb>921.31</fb>
    <v>5</v>
  </rv>
  <rv s="3">
    <fb>922.72500000000002</fb>
    <v>5</v>
  </rv>
  <rv s="3">
    <fb>915.81</fb>
    <v>5</v>
  </rv>
  <rv s="3">
    <fb>912.96500000000003</fb>
    <v>5</v>
  </rv>
  <rv s="3">
    <fb>893.49</fb>
    <v>5</v>
  </rv>
  <rv s="3">
    <fb>891.94</fb>
    <v>5</v>
  </rv>
  <rv s="3">
    <fb>904.58</fb>
    <v>5</v>
  </rv>
  <rv s="3">
    <fb>895.1</fb>
    <v>5</v>
  </rv>
  <rv s="3">
    <fb>877.32500000000005</fb>
    <v>5</v>
  </rv>
  <rv s="3">
    <fb>888.94</fb>
    <v>5</v>
  </rv>
  <rv s="3">
    <fb>911.2</fb>
    <v>5</v>
  </rv>
  <rv s="0">
    <v>https://www.bing.com/financeapi/forcetrigger?t=aoe3k2&amp;q=XLON%3aSUAS&amp;form=skydnc</v>
    <v>Learn more on Bing</v>
  </rv>
  <rv s="1">
    <v>en-US</v>
    <v>aoe3k2</v>
    <v>268435456</v>
    <v>1</v>
    <v>Powered by Refinitiv</v>
    <v>0</v>
    <v>iShs MSCI US SRI ETF USD A (XLON:SUAS)</v>
    <v>2</v>
    <v>3</v>
    <v>Finance</v>
    <v>4</v>
    <v>13.925000000000001</v>
    <v>5.9775</v>
    <v>0.96240000000000003</v>
    <v>0.15459999999999999</v>
    <v>1.1285E-2</v>
    <v>USD</v>
    <v>London Stock Exchange</v>
    <v>XLON</v>
    <v>2E-3</v>
    <v>13.87</v>
    <v>ETF</v>
    <v>44553.792911017968</v>
    <v>1440</v>
    <v>13.734999999999999</v>
    <v>8289466802.5</v>
    <v>iShs MSCI US SRI ETF USD A</v>
    <v>13.76</v>
    <v>13.7</v>
    <v>13.87</v>
    <v>SUAS</v>
    <v>iShs MSCI US SRI ETF USD A (XLON:SUAS)</v>
    <v>746998</v>
  </rv>
  <rv s="2">
    <v>1441</v>
  </rv>
  <rv s="3">
    <fb>10.635</fb>
    <v>5</v>
  </rv>
  <rv s="3">
    <fb>10.62</fb>
    <v>5</v>
  </rv>
  <rv s="3">
    <fb>10.68</fb>
    <v>5</v>
  </rv>
  <rv s="3">
    <fb>10.695</fb>
    <v>5</v>
  </rv>
  <rv s="3">
    <fb>10.715</fb>
    <v>5</v>
  </rv>
  <rv s="3">
    <fb>10.71</fb>
    <v>5</v>
  </rv>
  <rv s="3">
    <fb>10.935</fb>
    <v>5</v>
  </rv>
  <rv s="3">
    <fb>11.03</fb>
    <v>5</v>
  </rv>
  <rv s="3">
    <fb>11.13</fb>
    <v>5</v>
  </rv>
  <rv s="3">
    <fb>11.12</fb>
    <v>5</v>
  </rv>
  <rv s="3">
    <fb>11.14</fb>
    <v>5</v>
  </rv>
  <rv s="3">
    <fb>11.115</fb>
    <v>5</v>
  </rv>
  <rv s="3">
    <fb>11.09</fb>
    <v>5</v>
  </rv>
  <rv s="3">
    <fb>10.98</fb>
    <v>5</v>
  </rv>
  <rv s="3">
    <fb>10.99</fb>
    <v>5</v>
  </rv>
  <rv s="3">
    <fb>11.015000000000001</fb>
    <v>5</v>
  </rv>
  <rv s="3">
    <fb>11.11</fb>
    <v>5</v>
  </rv>
  <rv s="3">
    <fb>11.135</fb>
    <v>5</v>
  </rv>
  <rv s="3">
    <fb>11.1</fb>
    <v>5</v>
  </rv>
  <rv s="3">
    <fb>11.08</fb>
    <v>5</v>
  </rv>
  <rv s="3">
    <fb>11.125</fb>
    <v>5</v>
  </rv>
  <rv s="3">
    <fb>11.02</fb>
    <v>5</v>
  </rv>
  <rv s="3">
    <fb>10.83</fb>
    <v>5</v>
  </rv>
  <rv s="3">
    <fb>10.865</fb>
    <v>5</v>
  </rv>
  <rv s="3">
    <fb>11.035</fb>
    <v>5</v>
  </rv>
  <rv s="3">
    <fb>11.095000000000001</fb>
    <v>5</v>
  </rv>
  <rv s="3">
    <fb>11.18</fb>
    <v>5</v>
  </rv>
  <rv s="3">
    <fb>11.237500000000001</fb>
    <v>5</v>
  </rv>
  <rv s="3">
    <fb>11.24</fb>
    <v>5</v>
  </rv>
  <rv s="3">
    <fb>11.217499999999999</fb>
    <v>5</v>
  </rv>
  <rv s="3">
    <fb>11.265000000000001</fb>
    <v>5</v>
  </rv>
  <rv s="3">
    <fb>11.23</fb>
    <v>5</v>
  </rv>
  <rv s="3">
    <fb>11.31</fb>
    <v>5</v>
  </rv>
  <rv s="3">
    <fb>11.244999999999999</fb>
    <v>5</v>
  </rv>
  <rv s="3">
    <fb>11.154999999999999</fb>
    <v>5</v>
  </rv>
  <rv s="3">
    <fb>11.045</fb>
    <v>5</v>
  </rv>
  <rv s="3">
    <fb>10.835000000000001</fb>
    <v>5</v>
  </rv>
  <rv s="3">
    <fb>10.93</fb>
    <v>5</v>
  </rv>
  <rv s="3">
    <fb>10.9</fb>
    <v>5</v>
  </rv>
  <rv s="3">
    <fb>10.725</fb>
    <v>5</v>
  </rv>
  <rv s="3">
    <fb>10.494999999999999</fb>
    <v>5</v>
  </rv>
  <rv s="3">
    <fb>10.925000000000001</fb>
    <v>5</v>
  </rv>
  <rv s="3">
    <fb>11</fb>
    <v>5</v>
  </rv>
  <rv s="3">
    <fb>11.055</fb>
    <v>5</v>
  </rv>
  <rv s="3">
    <fb>11.164999999999999</fb>
    <v>5</v>
  </rv>
  <rv s="3">
    <fb>11.21</fb>
    <v>5</v>
  </rv>
  <rv s="3">
    <fb>11.215</fb>
    <v>5</v>
  </rv>
  <rv s="3">
    <fb>11.234999999999999</fb>
    <v>5</v>
  </rv>
  <rv s="3">
    <fb>11.1425</fb>
    <v>5</v>
  </rv>
  <rv s="3">
    <fb>11.22</fb>
    <v>5</v>
  </rv>
  <rv s="3">
    <fb>11.205</fb>
    <v>5</v>
  </rv>
  <rv s="3">
    <fb>11.25</fb>
    <v>5</v>
  </rv>
  <rv s="3">
    <fb>11.335000000000001</fb>
    <v>5</v>
  </rv>
  <rv s="3">
    <fb>11.38</fb>
    <v>5</v>
  </rv>
  <rv s="3">
    <fb>11.432499999999999</fb>
    <v>5</v>
  </rv>
  <rv s="3">
    <fb>11.625</fb>
    <v>5</v>
  </rv>
  <rv s="3">
    <fb>11.57</fb>
    <v>5</v>
  </rv>
  <rv s="3">
    <fb>11.5725</fb>
    <v>5</v>
  </rv>
  <rv s="3">
    <fb>11.61</fb>
    <v>5</v>
  </rv>
  <rv s="3">
    <fb>11.695</fb>
    <v>5</v>
  </rv>
  <rv s="3">
    <fb>11.7425</fb>
    <v>5</v>
  </rv>
  <rv s="3">
    <fb>11.8</fb>
    <v>5</v>
  </rv>
  <rv s="3">
    <fb>11.86</fb>
    <v>5</v>
  </rv>
  <rv s="3">
    <fb>11.925000000000001</fb>
    <v>5</v>
  </rv>
  <rv s="3">
    <fb>11.87</fb>
    <v>5</v>
  </rv>
  <rv s="3">
    <fb>11.92</fb>
    <v>5</v>
  </rv>
  <rv s="3">
    <fb>11.96</fb>
    <v>5</v>
  </rv>
  <rv s="3">
    <fb>11.95</fb>
    <v>5</v>
  </rv>
  <rv s="3">
    <fb>11.965</fb>
    <v>5</v>
  </rv>
  <rv s="3">
    <fb>11.935</fb>
    <v>5</v>
  </rv>
  <rv s="3">
    <fb>11.885</fb>
    <v>5</v>
  </rv>
  <rv s="3">
    <fb>11.865</fb>
    <v>5</v>
  </rv>
  <rv s="3">
    <fb>11.855</fb>
    <v>5</v>
  </rv>
  <rv s="3">
    <fb>11.945</fb>
    <v>5</v>
  </rv>
  <rv s="3">
    <fb>12.105</fb>
    <v>5</v>
  </rv>
  <rv s="3">
    <fb>12.195</fb>
    <v>5</v>
  </rv>
  <rv s="3">
    <fb>11.785</fb>
    <v>5</v>
  </rv>
  <rv s="3">
    <fb>11.78</fb>
    <v>5</v>
  </rv>
  <rv s="3">
    <fb>11.904999999999999</fb>
    <v>5</v>
  </rv>
  <rv s="3">
    <fb>11.83</fb>
    <v>5</v>
  </rv>
  <rv s="3">
    <fb>11.815</fb>
    <v>5</v>
  </rv>
  <rv s="3">
    <fb>11.6</fb>
    <v>5</v>
  </rv>
  <rv s="3">
    <fb>11.835000000000001</fb>
    <v>5</v>
  </rv>
  <rv s="3">
    <fb>11.93</fb>
    <v>5</v>
  </rv>
  <rv s="3">
    <fb>11.955</fb>
    <v>5</v>
  </rv>
  <rv s="3">
    <fb>12.005000000000001</fb>
    <v>5</v>
  </rv>
  <rv s="3">
    <fb>11.994400000000001</fb>
    <v>5</v>
  </rv>
  <rv s="3">
    <fb>11.994999999999999</fb>
    <v>5</v>
  </rv>
  <rv s="3">
    <fb>12.015000000000001</fb>
    <v>5</v>
  </rv>
  <rv s="3">
    <fb>11.98</fb>
    <v>5</v>
  </rv>
  <rv s="3">
    <fb>12.04</fb>
    <v>5</v>
  </rv>
  <rv s="3">
    <fb>12.03</fb>
    <v>5</v>
  </rv>
  <rv s="3">
    <fb>12.035</fb>
    <v>5</v>
  </rv>
  <rv s="3">
    <fb>12.085000000000001</fb>
    <v>5</v>
  </rv>
  <rv s="3">
    <fb>12.074999999999999</fb>
    <v>5</v>
  </rv>
  <rv s="3">
    <fb>12.06</fb>
    <v>5</v>
  </rv>
  <rv s="3">
    <fb>12.055</fb>
    <v>5</v>
  </rv>
  <rv s="3">
    <fb>11.875</fb>
    <v>5</v>
  </rv>
  <rv s="3">
    <fb>12.13</fb>
    <v>5</v>
  </rv>
  <rv s="3">
    <fb>12.18</fb>
    <v>5</v>
  </rv>
  <rv s="3">
    <fb>12.205</fb>
    <v>5</v>
  </rv>
  <rv s="3">
    <fb>12.244999999999999</fb>
    <v>5</v>
  </rv>
  <rv s="3">
    <fb>12.234999999999999</fb>
    <v>5</v>
  </rv>
  <rv s="3">
    <fb>12.3</fb>
    <v>5</v>
  </rv>
  <rv s="3">
    <fb>12.355</fb>
    <v>5</v>
  </rv>
  <rv s="3">
    <fb>12.395</fb>
    <v>5</v>
  </rv>
  <rv s="3">
    <fb>12.27</fb>
    <v>5</v>
  </rv>
  <rv s="3">
    <fb>12.324999999999999</fb>
    <v>5</v>
  </rv>
  <rv s="3">
    <fb>12.2</fb>
    <v>5</v>
  </rv>
  <rv s="3">
    <fb>12.345000000000001</fb>
    <v>5</v>
  </rv>
  <rv s="3">
    <fb>12.42</fb>
    <v>5</v>
  </rv>
  <rv s="3">
    <fb>12.445</fb>
    <v>5</v>
  </rv>
  <rv s="3">
    <fb>12.3575</fb>
    <v>5</v>
  </rv>
  <rv s="3">
    <fb>12.35</fb>
    <v>5</v>
  </rv>
  <rv s="3">
    <fb>12.25</fb>
    <v>5</v>
  </rv>
  <rv s="3">
    <fb>12.335000000000001</fb>
    <v>5</v>
  </rv>
  <rv s="3">
    <fb>12.44</fb>
    <v>5</v>
  </rv>
  <rv s="3">
    <fb>12.4575</fb>
    <v>5</v>
  </rv>
  <rv s="3">
    <fb>12.375</fb>
    <v>5</v>
  </rv>
  <rv s="3">
    <fb>12.41</fb>
    <v>5</v>
  </rv>
  <rv s="3">
    <fb>12.525</fb>
    <v>5</v>
  </rv>
  <rv s="3">
    <fb>12.475</fb>
    <v>5</v>
  </rv>
  <rv s="3">
    <fb>12.55</fb>
    <v>5</v>
  </rv>
  <rv s="3">
    <fb>12.515000000000001</fb>
    <v>5</v>
  </rv>
  <rv s="3">
    <fb>12.51</fb>
    <v>5</v>
  </rv>
  <rv s="3">
    <fb>12.56</fb>
    <v>5</v>
  </rv>
  <rv s="3">
    <fb>12.555</fb>
    <v>5</v>
  </rv>
  <rv s="3">
    <fb>12.605</fb>
    <v>5</v>
  </rv>
  <rv s="3">
    <fb>12.615</fb>
    <v>5</v>
  </rv>
  <rv s="3">
    <fb>12.68</fb>
    <v>5</v>
  </rv>
  <rv s="3">
    <fb>12.625</fb>
    <v>5</v>
  </rv>
  <rv s="3">
    <fb>12.574999999999999</fb>
    <v>5</v>
  </rv>
  <rv s="3">
    <fb>12.484999999999999</fb>
    <v>5</v>
  </rv>
  <rv s="3">
    <fb>12.75</fb>
    <v>5</v>
  </rv>
  <rv s="3">
    <fb>12.74</fb>
    <v>5</v>
  </rv>
  <rv s="3">
    <fb>12.795</fb>
    <v>5</v>
  </rv>
  <rv s="3">
    <fb>12.72</fb>
    <v>5</v>
  </rv>
  <rv s="3">
    <fb>12.81</fb>
    <v>5</v>
  </rv>
  <rv s="3">
    <fb>12.87</fb>
    <v>5</v>
  </rv>
  <rv s="3">
    <fb>12.835000000000001</fb>
    <v>5</v>
  </rv>
  <rv s="3">
    <fb>12.895</fb>
    <v>5</v>
  </rv>
  <rv s="3">
    <fb>12.8925</fb>
    <v>5</v>
  </rv>
  <rv s="3">
    <fb>12.945</fb>
    <v>5</v>
  </rv>
  <rv s="3">
    <fb>12.82</fb>
    <v>5</v>
  </rv>
  <rv s="3">
    <fb>12.83</fb>
    <v>5</v>
  </rv>
  <rv s="3">
    <fb>12.765000000000001</fb>
    <v>5</v>
  </rv>
  <rv s="3">
    <fb>12.725</fb>
    <v>5</v>
  </rv>
  <rv s="3">
    <fb>12.69</fb>
    <v>5</v>
  </rv>
  <rv s="3">
    <fb>12.664999999999999</fb>
    <v>5</v>
  </rv>
  <rv s="3">
    <fb>12.465</fb>
    <v>5</v>
  </rv>
  <rv s="3">
    <fb>12.54</fb>
    <v>5</v>
  </rv>
  <rv s="3">
    <fb>12.63</fb>
    <v>5</v>
  </rv>
  <rv s="3">
    <fb>12.45</fb>
    <v>5</v>
  </rv>
  <rv s="3">
    <fb>12.43</fb>
    <v>5</v>
  </rv>
  <rv s="3">
    <fb>12.225</fb>
    <v>5</v>
  </rv>
  <rv s="3">
    <fb>12.24</fb>
    <v>5</v>
  </rv>
  <rv s="3">
    <fb>12.53</fb>
    <v>5</v>
  </rv>
  <rv s="3">
    <fb>12.59</fb>
    <v>5</v>
  </rv>
  <rv s="3">
    <fb>12.455</fb>
    <v>5</v>
  </rv>
  <rv s="3">
    <fb>12.715</fb>
    <v>5</v>
  </rv>
  <rv s="3">
    <fb>12.855</fb>
    <v>5</v>
  </rv>
  <rv s="3">
    <fb>12.93</fb>
    <v>5</v>
  </rv>
  <rv s="3">
    <fb>13.02</fb>
    <v>5</v>
  </rv>
  <rv s="3">
    <fb>13.045</fb>
    <v>5</v>
  </rv>
  <rv s="3">
    <fb>13.15</fb>
    <v>5</v>
  </rv>
  <rv s="3">
    <fb>13.265000000000001</fb>
    <v>5</v>
  </rv>
  <rv s="3">
    <fb>13.4</fb>
    <v>5</v>
  </rv>
  <rv s="3">
    <fb>13.39</fb>
    <v>5</v>
  </rv>
  <rv s="3">
    <fb>13.42</fb>
    <v>5</v>
  </rv>
  <rv s="3">
    <fb>13.484999999999999</fb>
    <v>5</v>
  </rv>
  <rv s="3">
    <fb>13.53</fb>
    <v>5</v>
  </rv>
  <rv s="3">
    <fb>13.58</fb>
    <v>5</v>
  </rv>
  <rv s="3">
    <fb>13.565</fb>
    <v>5</v>
  </rv>
  <rv s="3">
    <fb>13.76</fb>
    <v>5</v>
  </rv>
  <rv s="3">
    <fb>13.85</fb>
    <v>5</v>
  </rv>
  <rv s="3">
    <fb>13.805</fb>
    <v>5</v>
  </rv>
  <rv s="3">
    <fb>13.71</fb>
    <v>5</v>
  </rv>
  <rv s="3">
    <fb>13.585000000000001</fb>
    <v>5</v>
  </rv>
  <rv s="3">
    <fb>13.63</fb>
    <v>5</v>
  </rv>
  <rv s="3">
    <fb>13.605</fb>
    <v>5</v>
  </rv>
  <rv s="3">
    <fb>13.744999999999999</fb>
    <v>5</v>
  </rv>
  <rv s="3">
    <fb>13.68</fb>
    <v>5</v>
  </rv>
  <rv s="3">
    <fb>13.705</fb>
    <v>5</v>
  </rv>
  <rv s="3">
    <fb>13.73</fb>
    <v>5</v>
  </rv>
  <rv s="3">
    <fb>13.914999999999999</fb>
    <v>5</v>
  </rv>
  <rv s="3">
    <fb>13.654999999999999</fb>
    <v>5</v>
  </rv>
  <rv s="3">
    <fb>13.72</fb>
    <v>5</v>
  </rv>
  <rv s="3">
    <fb>13.765000000000001</fb>
    <v>5</v>
  </rv>
  <rv s="3">
    <fb>13.44</fb>
    <v>5</v>
  </rv>
  <rv s="3">
    <fb>13.595000000000001</fb>
    <v>5</v>
  </rv>
  <rv s="3">
    <fb>13.41</fb>
    <v>5</v>
  </rv>
  <rv s="3">
    <fb>13.395</fb>
    <v>5</v>
  </rv>
  <rv s="3">
    <fb>13.37</fb>
    <v>5</v>
  </rv>
  <rv s="3">
    <fb>13.48</fb>
    <v>5</v>
  </rv>
  <rv s="3">
    <fb>13.69</fb>
    <v>5</v>
  </rv>
  <rv s="3">
    <fb>13.725</fb>
    <v>5</v>
  </rv>
  <rv s="3">
    <fb>13.7</fb>
    <v>5</v>
  </rv>
  <rv s="3">
    <fb>13.535</fb>
    <v>5</v>
  </rv>
  <rv s="3">
    <fb>13.54</fb>
    <v>5</v>
  </rv>
  <rv s="3">
    <fb>13.75</fb>
    <v>5</v>
  </rv>
  <rv s="3">
    <fb>13.65</fb>
    <v>5</v>
  </rv>
  <rv s="3">
    <fb>13.28</fb>
    <v>5</v>
  </rv>
  <rv s="0">
    <v>https://www.bing.com/financeapi/forcetrigger?t=aofjnm&amp;q=XLON%3aXD9U&amp;form=skydnc</v>
    <v>Learn more on Bing</v>
  </rv>
  <rv s="1">
    <v>en-US</v>
    <v>aofjnm</v>
    <v>268435456</v>
    <v>1</v>
    <v>Powered by Refinitiv</v>
    <v>0</v>
    <v>X MSCI USA 1C (XLON:XD9U)</v>
    <v>2</v>
    <v>3</v>
    <v>Finance</v>
    <v>4</v>
    <v>134.21</v>
    <v>59.83</v>
    <v>1.0333000000000001</v>
    <v>1.24</v>
    <v>9.3360000000000005E-3</v>
    <v>USD</v>
    <v>London Stock Exchange</v>
    <v>XLON</v>
    <v>7.000000000000001E-4</v>
    <v>134.21</v>
    <v>ETF</v>
    <v>44553.686922383597</v>
    <v>1645</v>
    <v>133.16</v>
    <v>6417174000</v>
    <v>X MSCI USA 1C</v>
    <v>133.37</v>
    <v>132.82</v>
    <v>134.065</v>
    <v>XD9U</v>
    <v>X MSCI USA 1C (XLON:XD9U)</v>
    <v>17789</v>
  </rv>
  <rv s="2">
    <v>1646</v>
  </rv>
  <rv s="3">
    <fb>105.48</fb>
    <v>5</v>
  </rv>
  <rv s="3">
    <fb>105.37</fb>
    <v>5</v>
  </rv>
  <rv s="3">
    <fb>106.24</fb>
    <v>5</v>
  </rv>
  <rv s="3">
    <fb>106.31</fb>
    <v>5</v>
  </rv>
  <rv s="3">
    <fb>106.12</fb>
    <v>5</v>
  </rv>
  <rv s="3">
    <fb>105.245</fb>
    <v>5</v>
  </rv>
  <rv s="3">
    <fb>105.39</fb>
    <v>5</v>
  </rv>
  <rv s="3">
    <fb>107.105</fb>
    <v>5</v>
  </rv>
  <rv s="3">
    <fb>108.06</fb>
    <v>5</v>
  </rv>
  <rv s="3">
    <fb>108.41</fb>
    <v>5</v>
  </rv>
  <rv s="3">
    <fb>108.42</fb>
    <v>5</v>
  </rv>
  <rv s="3">
    <fb>108.19</fb>
    <v>5</v>
  </rv>
  <rv s="3">
    <fb>108.4</fb>
    <v>5</v>
  </rv>
  <rv s="3">
    <fb>108.645</fb>
    <v>5</v>
  </rv>
  <rv s="3">
    <fb>107.43</fb>
    <v>5</v>
  </rv>
  <rv s="3">
    <fb>107.375</fb>
    <v>5</v>
  </rv>
  <rv s="3">
    <fb>107.72</fb>
    <v>5</v>
  </rv>
  <rv s="3">
    <fb>109.28</fb>
    <v>5</v>
  </rv>
  <rv s="3">
    <fb>109.75</fb>
    <v>5</v>
  </rv>
  <rv s="3">
    <fb>109.25</fb>
    <v>5</v>
  </rv>
  <rv s="3">
    <fb>108.61499999999999</fb>
    <v>5</v>
  </rv>
  <rv s="3">
    <fb>109.61499999999999</fb>
    <v>5</v>
  </rv>
  <rv s="3">
    <fb>107.78</fb>
    <v>5</v>
  </rv>
  <rv s="3">
    <fb>108.22</fb>
    <v>5</v>
  </rv>
  <rv s="3">
    <fb>106.18</fb>
    <v>5</v>
  </rv>
  <rv s="3">
    <fb>106.9</fb>
    <v>5</v>
  </rv>
  <rv s="3">
    <fb>109.235</fb>
    <v>5</v>
  </rv>
  <rv s="3">
    <fb>109.11</fb>
    <v>5</v>
  </rv>
  <rv s="3">
    <fb>109.83</fb>
    <v>5</v>
  </rv>
  <rv s="3">
    <fb>110.685</fb>
    <v>5</v>
  </rv>
  <rv s="3">
    <fb>111.215</fb>
    <v>5</v>
  </rv>
  <rv s="3">
    <fb>111.53</fb>
    <v>5</v>
  </rv>
  <rv s="3">
    <fb>111.44</fb>
    <v>5</v>
  </rv>
  <rv s="3">
    <fb>111.80500000000001</fb>
    <v>5</v>
  </rv>
  <rv s="3">
    <fb>112.03</fb>
    <v>5</v>
  </rv>
  <rv s="3">
    <fb>112.95</fb>
    <v>5</v>
  </rv>
  <rv s="3">
    <fb>112.4</fb>
    <v>5</v>
  </rv>
  <rv s="3">
    <fb>111.38</fb>
    <v>5</v>
  </rv>
  <rv s="3">
    <fb>111.22</fb>
    <v>5</v>
  </rv>
  <rv s="3">
    <fb>112.2</fb>
    <v>5</v>
  </rv>
  <rv s="3">
    <fb>110.77</fb>
    <v>5</v>
  </rv>
  <rv s="3">
    <fb>109.645</fb>
    <v>5</v>
  </rv>
  <rv s="3">
    <fb>111.08</fb>
    <v>5</v>
  </rv>
  <rv s="3">
    <fb>110.61499999999999</fb>
    <v>5</v>
  </rv>
  <rv s="3">
    <fb>109.16</fb>
    <v>5</v>
  </rv>
  <rv s="3">
    <fb>110.79</fb>
    <v>5</v>
  </rv>
  <rv s="3">
    <fb>110.535</fb>
    <v>5</v>
  </rv>
  <rv s="3">
    <fb>109.84</fb>
    <v>5</v>
  </rv>
  <rv s="3">
    <fb>108.39</fb>
    <v>5</v>
  </rv>
  <rv s="3">
    <fb>105.76</fb>
    <v>5</v>
  </rv>
  <rv s="3">
    <fb>109.63500000000001</fb>
    <v>5</v>
  </rv>
  <rv s="3">
    <fb>110.11</fb>
    <v>5</v>
  </rv>
  <rv s="3">
    <fb>110.46</fb>
    <v>5</v>
  </rv>
  <rv s="3">
    <fb>112.005</fb>
    <v>5</v>
  </rv>
  <rv s="3">
    <fb>111.19</fb>
    <v>5</v>
  </rv>
  <rv s="3">
    <fb>111.81</fb>
    <v>5</v>
  </rv>
  <rv s="3">
    <fb>112.58</fb>
    <v>5</v>
  </rv>
  <rv s="3">
    <fb>111.79</fb>
    <v>5</v>
  </rv>
  <rv s="3">
    <fb>112.345</fb>
    <v>5</v>
  </rv>
  <rv s="3">
    <fb>111.095</fb>
    <v>5</v>
  </rv>
  <rv s="3">
    <fb>111.83</fb>
    <v>5</v>
  </rv>
  <rv s="3">
    <fb>111.69</fb>
    <v>5</v>
  </rv>
  <rv s="3">
    <fb>111.44499999999999</fb>
    <v>5</v>
  </rv>
  <rv s="3">
    <fb>110.1</fb>
    <v>5</v>
  </rv>
  <rv s="3">
    <fb>111.37</fb>
    <v>5</v>
  </rv>
  <rv s="3">
    <fb>111.755</fb>
    <v>5</v>
  </rv>
  <rv s="3">
    <fb>111.895</fb>
    <v>5</v>
  </rv>
  <rv s="3">
    <fb>112.675</fb>
    <v>5</v>
  </rv>
  <rv s="3">
    <fb>113.47499999999999</fb>
    <v>5</v>
  </rv>
  <rv s="3">
    <fb>115.57</fb>
    <v>5</v>
  </rv>
  <rv s="3">
    <fb>115.59</fb>
    <v>5</v>
  </rv>
  <rv s="3">
    <fb>115.955</fb>
    <v>5</v>
  </rv>
  <rv s="3">
    <fb>116.235</fb>
    <v>5</v>
  </rv>
  <rv s="3">
    <fb>116.81</fb>
    <v>5</v>
  </rv>
  <rv s="3">
    <fb>117.215</fb>
    <v>5</v>
  </rv>
  <rv s="3">
    <fb>117.5</fb>
    <v>5</v>
  </rv>
  <rv s="3">
    <fb>118.02500000000001</fb>
    <v>5</v>
  </rv>
  <rv s="3">
    <fb>118.355</fb>
    <v>5</v>
  </rv>
  <rv s="3">
    <fb>118.13500000000001</fb>
    <v>5</v>
  </rv>
  <rv s="3">
    <fb>116.77</fb>
    <v>5</v>
  </rv>
  <rv s="3">
    <fb>117.77500000000001</fb>
    <v>5</v>
  </rv>
  <rv s="3">
    <fb>118.33499999999999</fb>
    <v>5</v>
  </rv>
  <rv s="3">
    <fb>118.425</fb>
    <v>5</v>
  </rv>
  <rv s="3">
    <fb>118.93</fb>
    <v>5</v>
  </rv>
  <rv s="3">
    <fb>118.82</fb>
    <v>5</v>
  </rv>
  <rv s="3">
    <fb>118.925</fb>
    <v>5</v>
  </rv>
  <rv s="3">
    <fb>118.89</fb>
    <v>5</v>
  </rv>
  <rv s="3">
    <fb>118.565</fb>
    <v>5</v>
  </rv>
  <rv s="3">
    <fb>117.13</fb>
    <v>5</v>
  </rv>
  <rv s="3">
    <fb>118.31</fb>
    <v>5</v>
  </rv>
  <rv s="3">
    <fb>117.77</fb>
    <v>5</v>
  </rv>
  <rv s="3">
    <fb>119.63</fb>
    <v>5</v>
  </rv>
  <rv s="3">
    <fb>119.39</fb>
    <v>5</v>
  </rv>
  <rv s="3">
    <fb>117.175</fb>
    <v>5</v>
  </rv>
  <rv s="3">
    <fb>115.68</fb>
    <v>5</v>
  </rv>
  <rv s="3">
    <fb>115.935</fb>
    <v>5</v>
  </rv>
  <rv s="3">
    <fb>117.6</fb>
    <v>5</v>
  </rv>
  <rv s="3">
    <fb>117.765</fb>
    <v>5</v>
  </rv>
  <rv s="3">
    <fb>117.68</fb>
    <v>5</v>
  </rv>
  <rv s="3">
    <fb>117.97499999999999</fb>
    <v>5</v>
  </rv>
  <rv s="3">
    <fb>118.88500000000001</fb>
    <v>5</v>
  </rv>
  <rv s="3">
    <fb>118.655</fb>
    <v>5</v>
  </rv>
  <rv s="3">
    <fb>118.78</fb>
    <v>5</v>
  </rv>
  <rv s="3">
    <fb>119</fb>
    <v>5</v>
  </rv>
  <rv s="3">
    <fb>119.34</fb>
    <v>5</v>
  </rv>
  <rv s="3">
    <fb>119.105</fb>
    <v>5</v>
  </rv>
  <rv s="3">
    <fb>119.575</fb>
    <v>5</v>
  </rv>
  <rv s="3">
    <fb>119.57</fb>
    <v>5</v>
  </rv>
  <rv s="3">
    <fb>119.41500000000001</fb>
    <v>5</v>
  </rv>
  <rv s="3">
    <fb>119.96</fb>
    <v>5</v>
  </rv>
  <rv s="3">
    <fb>120.07</fb>
    <v>5</v>
  </rv>
  <rv s="3">
    <fb>120.28</fb>
    <v>5</v>
  </rv>
  <rv s="3">
    <fb>120.325</fb>
    <v>5</v>
  </rv>
  <rv s="3">
    <fb>120.44499999999999</fb>
    <v>5</v>
  </rv>
  <rv s="3">
    <fb>120.54</fb>
    <v>5</v>
  </rv>
  <rv s="3">
    <fb>120.18</fb>
    <v>5</v>
  </rv>
  <rv s="3">
    <fb>118.88</fb>
    <v>5</v>
  </rv>
  <rv s="3">
    <fb>119.83</fb>
    <v>5</v>
  </rv>
  <rv s="3">
    <fb>120.645</fb>
    <v>5</v>
  </rv>
  <rv s="3">
    <fb>120.89</fb>
    <v>5</v>
  </rv>
  <rv s="3">
    <fb>121.455</fb>
    <v>5</v>
  </rv>
  <rv s="3">
    <fb>121.80500000000001</fb>
    <v>5</v>
  </rv>
  <rv s="3">
    <fb>121.88</fb>
    <v>5</v>
  </rv>
  <rv s="3">
    <fb>122.44</fb>
    <v>5</v>
  </rv>
  <rv s="3">
    <fb>122.315</fb>
    <v>5</v>
  </rv>
  <rv s="3">
    <fb>122.62</fb>
    <v>5</v>
  </rv>
  <rv s="3">
    <fb>123.395</fb>
    <v>5</v>
  </rv>
  <rv s="3">
    <fb>123.89</fb>
    <v>5</v>
  </rv>
  <rv s="3">
    <fb>123.205</fb>
    <v>5</v>
  </rv>
  <rv s="3">
    <fb>123.855</fb>
    <v>5</v>
  </rv>
  <rv s="3">
    <fb>122.74</fb>
    <v>5</v>
  </rv>
  <rv s="3">
    <fb>124.19</fb>
    <v>5</v>
  </rv>
  <rv s="3">
    <fb>124.545</fb>
    <v>5</v>
  </rv>
  <rv s="3">
    <fb>124.91500000000001</fb>
    <v>5</v>
  </rv>
  <rv s="3">
    <fb>124.3</fb>
    <v>5</v>
  </rv>
  <rv s="3">
    <fb>124.035</fb>
    <v>5</v>
  </rv>
  <rv s="3">
    <fb>123.67</fb>
    <v>5</v>
  </rv>
  <rv s="3">
    <fb>121.14</fb>
    <v>5</v>
  </rv>
  <rv s="3">
    <fb>122.89</fb>
    <v>5</v>
  </rv>
  <rv s="3">
    <fb>123.78</fb>
    <v>5</v>
  </rv>
  <rv s="3">
    <fb>124.21</fb>
    <v>5</v>
  </rv>
  <rv s="3">
    <fb>125.595</fb>
    <v>5</v>
  </rv>
  <rv s="3">
    <fb>125.88</fb>
    <v>5</v>
  </rv>
  <rv s="3">
    <fb>125</fb>
    <v>5</v>
  </rv>
  <rv s="3">
    <fb>125.52</fb>
    <v>5</v>
  </rv>
  <rv s="3">
    <fb>126.13</fb>
    <v>5</v>
  </rv>
  <rv s="3">
    <fb>125.36</fb>
    <v>5</v>
  </rv>
  <rv s="3">
    <fb>125.82</fb>
    <v>5</v>
  </rv>
  <rv s="3">
    <fb>125.2</fb>
    <v>5</v>
  </rv>
  <rv s="3">
    <fb>125.51</fb>
    <v>5</v>
  </rv>
  <rv s="3">
    <fb>126.14</fb>
    <v>5</v>
  </rv>
  <rv s="3">
    <fb>126.4</fb>
    <v>5</v>
  </rv>
  <rv s="3">
    <fb>126.27500000000001</fb>
    <v>5</v>
  </rv>
  <rv s="3">
    <fb>126.455</fb>
    <v>5</v>
  </rv>
  <rv s="3">
    <fb>126.71</fb>
    <v>5</v>
  </rv>
  <rv s="3">
    <fb>127.19499999999999</fb>
    <v>5</v>
  </rv>
  <rv s="3">
    <fb>126.57</fb>
    <v>5</v>
  </rv>
  <rv s="3">
    <fb>126.535</fb>
    <v>5</v>
  </rv>
  <rv s="3">
    <fb>126.545</fb>
    <v>5</v>
  </rv>
  <rv s="3">
    <fb>125.215</fb>
    <v>5</v>
  </rv>
  <rv s="3">
    <fb>126.105</fb>
    <v>5</v>
  </rv>
  <rv s="3">
    <fb>127.63500000000001</fb>
    <v>5</v>
  </rv>
  <rv s="3">
    <fb>127.82</fb>
    <v>5</v>
  </rv>
  <rv s="3">
    <fb>128.125</fb>
    <v>5</v>
  </rv>
  <rv s="3">
    <fb>127.7</fb>
    <v>5</v>
  </rv>
  <rv s="3">
    <fb>128.29</fb>
    <v>5</v>
  </rv>
  <rv s="3">
    <fb>129.06</fb>
    <v>5</v>
  </rv>
  <rv s="3">
    <fb>129.16</fb>
    <v>5</v>
  </rv>
  <rv s="3">
    <fb>129.51</fb>
    <v>5</v>
  </rv>
  <rv s="3">
    <fb>129.29</fb>
    <v>5</v>
  </rv>
  <rv s="3">
    <fb>129.73500000000001</fb>
    <v>5</v>
  </rv>
  <rv s="3">
    <fb>128.79</fb>
    <v>5</v>
  </rv>
  <rv s="3">
    <fb>128.435</fb>
    <v>5</v>
  </rv>
  <rv s="3">
    <fb>128.76499999999999</fb>
    <v>5</v>
  </rv>
  <rv s="3">
    <fb>127.74</fb>
    <v>5</v>
  </rv>
  <rv s="3">
    <fb>127.22</fb>
    <v>5</v>
  </rv>
  <rv s="3">
    <fb>126.97</fb>
    <v>5</v>
  </rv>
  <rv s="3">
    <fb>127.005</fb>
    <v>5</v>
  </rv>
  <rv s="3">
    <fb>126.78</fb>
    <v>5</v>
  </rv>
  <rv s="3">
    <fb>124.58</fb>
    <v>5</v>
  </rv>
  <rv s="3">
    <fb>125.65</fb>
    <v>5</v>
  </rv>
  <rv s="3">
    <fb>126.65</fb>
    <v>5</v>
  </rv>
  <rv s="3">
    <fb>126.82</fb>
    <v>5</v>
  </rv>
  <rv s="3">
    <fb>124.32</fb>
    <v>5</v>
  </rv>
  <rv s="3">
    <fb>123.92</fb>
    <v>5</v>
  </rv>
  <rv s="3">
    <fb>123.12</fb>
    <v>5</v>
  </rv>
  <rv s="3">
    <fb>121.97</fb>
    <v>5</v>
  </rv>
  <rv s="3">
    <fb>124.17</fb>
    <v>5</v>
  </rv>
  <rv s="3">
    <fb>122.7</fb>
    <v>5</v>
  </rv>
  <rv s="3">
    <fb>126.05500000000001</fb>
    <v>5</v>
  </rv>
  <rv s="3">
    <fb>125.505</fb>
    <v>5</v>
  </rv>
  <rv s="3">
    <fb>125.58499999999999</fb>
    <v>5</v>
  </rv>
  <rv s="3">
    <fb>124.22</fb>
    <v>5</v>
  </rv>
  <rv s="3">
    <fb>126.33</fb>
    <v>5</v>
  </rv>
  <rv s="3">
    <fb>127.495</fb>
    <v>5</v>
  </rv>
  <rv s="3">
    <fb>127.77500000000001</fb>
    <v>5</v>
  </rv>
  <rv s="3">
    <fb>128.88</fb>
    <v>5</v>
  </rv>
  <rv s="3">
    <fb>129.44</fb>
    <v>5</v>
  </rv>
  <rv s="3">
    <fb>129.37</fb>
    <v>5</v>
  </rv>
  <rv s="3">
    <fb>129.35</fb>
    <v>5</v>
  </rv>
  <rv s="3">
    <fb>130.13</fb>
    <v>5</v>
  </rv>
  <rv s="3">
    <fb>131.23500000000001</fb>
    <v>5</v>
  </rv>
  <rv s="3">
    <fb>130.43</fb>
    <v>5</v>
  </rv>
  <rv s="3">
    <fb>130.83000000000001</fb>
    <v>5</v>
  </rv>
  <rv s="3">
    <fb>130.97</fb>
    <v>5</v>
  </rv>
  <rv s="3">
    <fb>131.43</fb>
    <v>5</v>
  </rv>
  <rv s="3">
    <fb>131.97999999999999</fb>
    <v>5</v>
  </rv>
  <rv s="3">
    <fb>131.89500000000001</fb>
    <v>5</v>
  </rv>
  <rv s="3">
    <fb>133.185</fb>
    <v>5</v>
  </rv>
  <rv s="3">
    <fb>134.13999999999999</fb>
    <v>5</v>
  </rv>
  <rv s="3">
    <fb>134.07</fb>
    <v>5</v>
  </rv>
  <rv s="3">
    <fb>133.46</fb>
    <v>5</v>
  </rv>
  <rv s="3">
    <fb>133.43</fb>
    <v>5</v>
  </rv>
  <rv s="3">
    <fb>132.67500000000001</fb>
    <v>5</v>
  </rv>
  <rv s="3">
    <fb>133.405</fb>
    <v>5</v>
  </rv>
  <rv s="3">
    <fb>133.74</fb>
    <v>5</v>
  </rv>
  <rv s="3">
    <fb>134.29</fb>
    <v>5</v>
  </rv>
  <rv s="3">
    <fb>133.86000000000001</fb>
    <v>5</v>
  </rv>
  <rv s="3">
    <fb>133.93</fb>
    <v>5</v>
  </rv>
  <rv s="3">
    <fb>134.33000000000001</fb>
    <v>5</v>
  </rv>
  <rv s="3">
    <fb>134.56</fb>
    <v>5</v>
  </rv>
  <rv s="3">
    <fb>132.875</fb>
    <v>5</v>
  </rv>
  <rv s="3">
    <fb>133.48500000000001</fb>
    <v>5</v>
  </rv>
  <rv s="3">
    <fb>133.97499999999999</fb>
    <v>5</v>
  </rv>
  <rv s="3">
    <fb>130.9</fb>
    <v>5</v>
  </rv>
  <rv s="3">
    <fb>132.06</fb>
    <v>5</v>
  </rv>
  <rv s="3">
    <fb>130.685</fb>
    <v>5</v>
  </rv>
  <rv s="3">
    <fb>132.19</fb>
    <v>5</v>
  </rv>
  <rv s="3">
    <fb>129.77000000000001</fb>
    <v>5</v>
  </rv>
  <rv s="3">
    <fb>128.68</fb>
    <v>5</v>
  </rv>
  <rv s="3">
    <fb>129.87</fb>
    <v>5</v>
  </rv>
  <rv s="3">
    <fb>133.10499999999999</fb>
    <v>5</v>
  </rv>
  <rv s="3">
    <fb>133.13999999999999</fb>
    <v>5</v>
  </rv>
  <rv s="3">
    <fb>133.16999999999999</fb>
    <v>5</v>
  </rv>
  <rv s="3">
    <fb>132.82</fb>
    <v>5</v>
  </rv>
  <rv s="3">
    <fb>132.5</fb>
    <v>5</v>
  </rv>
  <rv s="3">
    <fb>131.035</fb>
    <v>5</v>
  </rv>
  <rv s="3">
    <fb>130.80500000000001</fb>
    <v>5</v>
  </rv>
  <rv s="3">
    <fb>133.375</fb>
    <v>5</v>
  </rv>
  <rv s="3">
    <fb>132.10499999999999</fb>
    <v>5</v>
  </rv>
  <rv s="3">
    <fb>128.61000000000001</fb>
    <v>5</v>
  </rv>
  <rv s="3">
    <fb>130.52000000000001</fb>
    <v>5</v>
  </rv>
  <rv s="0">
    <v>https://www.bing.com/financeapi/forcetrigger?t=aofrnm&amp;q=XLON%3aXMME&amp;form=skydnc</v>
    <v>Learn more on Bing</v>
  </rv>
  <rv s="1">
    <v>en-US</v>
    <v>aofrnm</v>
    <v>268435456</v>
    <v>1</v>
    <v>Powered by Refinitiv</v>
    <v>0</v>
    <v>X MSCI EMERGING MARKETS 1C (XLON:XMME)</v>
    <v>2</v>
    <v>3</v>
    <v>Finance</v>
    <v>4</v>
    <v>59.87</v>
    <v>35.26</v>
    <v>1.0077</v>
    <v>0.375</v>
    <v>6.3029999999999996E-3</v>
    <v>USD</v>
    <v>London Stock Exchange</v>
    <v>XLON</v>
    <v>1.8E-3</v>
    <v>59.87</v>
    <v>ETF</v>
    <v>44553.681250844529</v>
    <v>1890</v>
    <v>59.66</v>
    <v>5957422500</v>
    <v>X MSCI EMERGING MARKETS 1C</v>
    <v>59.66</v>
    <v>59.494999999999997</v>
    <v>59.82</v>
    <v>XMME</v>
    <v>X MSCI EMERGING MARKETS 1C (XLON:XMME)</v>
    <v>23621</v>
  </rv>
  <rv s="2">
    <v>1891</v>
  </rv>
  <rv s="3">
    <fb>60.37</fb>
    <v>5</v>
  </rv>
  <rv s="3">
    <fb>60.3</fb>
    <v>5</v>
  </rv>
  <rv s="3">
    <fb>61.024999999999999</fb>
    <v>5</v>
  </rv>
  <rv s="3">
    <fb>61.97</fb>
    <v>5</v>
  </rv>
  <rv s="3">
    <fb>62.18</fb>
    <v>5</v>
  </rv>
  <rv s="3">
    <fb>62.54</fb>
    <v>5</v>
  </rv>
  <rv s="3">
    <fb>63.32</fb>
    <v>5</v>
  </rv>
  <rv s="3">
    <fb>63.534999999999997</fb>
    <v>5</v>
  </rv>
  <rv s="3">
    <fb>63.52</fb>
    <v>5</v>
  </rv>
  <rv s="3">
    <fb>65.180000000000007</fb>
    <v>5</v>
  </rv>
  <rv s="3">
    <fb>64.825000000000003</fb>
    <v>5</v>
  </rv>
  <rv s="3">
    <fb>65.27</fb>
    <v>5</v>
  </rv>
  <rv s="3">
    <fb>65.165000000000006</fb>
    <v>5</v>
  </rv>
  <rv s="3">
    <fb>66.31</fb>
    <v>5</v>
  </rv>
  <rv s="3">
    <fb>65.290000000000006</fb>
    <v>5</v>
  </rv>
  <rv s="3">
    <fb>65.430000000000007</fb>
    <v>5</v>
  </rv>
  <rv s="3">
    <fb>66.12</fb>
    <v>5</v>
  </rv>
  <rv s="3">
    <fb>67.099999999999994</fb>
    <v>5</v>
  </rv>
  <rv s="3">
    <fb>67.45</fb>
    <v>5</v>
  </rv>
  <rv s="3">
    <fb>66.635000000000005</fb>
    <v>5</v>
  </rv>
  <rv s="3">
    <fb>67.02</fb>
    <v>5</v>
  </rv>
  <rv s="3">
    <fb>66.67</fb>
    <v>5</v>
  </rv>
  <rv s="3">
    <fb>65.42</fb>
    <v>5</v>
  </rv>
  <rv s="3">
    <fb>65.260000000000005</fb>
    <v>5</v>
  </rv>
  <rv s="3">
    <fb>64.135000000000005</fb>
    <v>5</v>
  </rv>
  <rv s="3">
    <fb>65.2</fb>
    <v>5</v>
  </rv>
  <rv s="3">
    <fb>66.489999999999995</fb>
    <v>5</v>
  </rv>
  <rv s="3">
    <fb>66.834999999999994</fb>
    <v>5</v>
  </rv>
  <rv s="3">
    <fb>66.540000000000006</fb>
    <v>5</v>
  </rv>
  <rv s="3">
    <fb>67.3</fb>
    <v>5</v>
  </rv>
  <rv s="3">
    <fb>67.86</fb>
    <v>5</v>
  </rv>
  <rv s="3">
    <fb>68.424999999999997</fb>
    <v>5</v>
  </rv>
  <rv s="3">
    <fb>69.364999999999995</fb>
    <v>5</v>
  </rv>
  <rv s="3">
    <fb>70.09</fb>
    <v>5</v>
  </rv>
  <rv s="3">
    <fb>69.53</fb>
    <v>5</v>
  </rv>
  <rv s="3">
    <fb>69.3</fb>
    <v>5</v>
  </rv>
  <rv s="3">
    <fb>68.09</fb>
    <v>5</v>
  </rv>
  <rv s="3">
    <fb>69.224999999999994</fb>
    <v>5</v>
  </rv>
  <rv s="3">
    <fb>67.22</fb>
    <v>5</v>
  </rv>
  <rv s="3">
    <fb>66.694999999999993</fb>
    <v>5</v>
  </rv>
  <rv s="3">
    <fb>66.355000000000004</fb>
    <v>5</v>
  </rv>
  <rv s="3">
    <fb>64.375</fb>
    <v>5</v>
  </rv>
  <rv s="3">
    <fb>66.14</fb>
    <v>5</v>
  </rv>
  <rv s="3">
    <fb>65.435000000000002</fb>
    <v>5</v>
  </rv>
  <rv s="3">
    <fb>65.844999999999999</fb>
    <v>5</v>
  </rv>
  <rv s="3">
    <fb>65.155000000000001</fb>
    <v>5</v>
  </rv>
  <rv s="3">
    <fb>63.365000000000002</fb>
    <v>5</v>
  </rv>
  <rv s="3">
    <fb>63.07</fb>
    <v>5</v>
  </rv>
  <rv s="3">
    <fb>63.93</fb>
    <v>5</v>
  </rv>
  <rv s="3">
    <fb>63.65</fb>
    <v>5</v>
  </rv>
  <rv s="3">
    <fb>65.594999999999999</fb>
    <v>5</v>
  </rv>
  <rv s="3">
    <fb>64.489999999999995</fb>
    <v>5</v>
  </rv>
  <rv s="3">
    <fb>64.47</fb>
    <v>5</v>
  </rv>
  <rv s="3">
    <fb>65.069999999999993</fb>
    <v>5</v>
  </rv>
  <rv s="3">
    <fb>64.3</fb>
    <v>5</v>
  </rv>
  <rv s="3">
    <fb>64.59</fb>
    <v>5</v>
  </rv>
  <rv s="3">
    <fb>64.5</fb>
    <v>5</v>
  </rv>
  <rv s="3">
    <fb>64.510000000000005</fb>
    <v>5</v>
  </rv>
  <rv s="3">
    <fb>63.674999999999997</fb>
    <v>5</v>
  </rv>
  <rv s="3">
    <fb>62.43</fb>
    <v>5</v>
  </rv>
  <rv s="3">
    <fb>62.045000000000002</fb>
    <v>5</v>
  </rv>
  <rv s="3">
    <fb>62.56</fb>
    <v>5</v>
  </rv>
  <rv s="3">
    <fb>62.89</fb>
    <v>5</v>
  </rv>
  <rv s="3">
    <fb>63.36</fb>
    <v>5</v>
  </rv>
  <rv s="3">
    <fb>63.56</fb>
    <v>5</v>
  </rv>
  <rv s="3">
    <fb>64.95</fb>
    <v>5</v>
  </rv>
  <rv s="3">
    <fb>64.015000000000001</fb>
    <v>5</v>
  </rv>
  <rv s="3">
    <fb>64.454999999999998</fb>
    <v>5</v>
  </rv>
  <rv s="3">
    <fb>63.715000000000003</fb>
    <v>5</v>
  </rv>
  <rv s="3">
    <fb>63.42</fb>
    <v>5</v>
  </rv>
  <rv s="3">
    <fb>63.76</fb>
    <v>5</v>
  </rv>
  <rv s="3">
    <fb>64.295000000000002</fb>
    <v>5</v>
  </rv>
  <rv s="3">
    <fb>64.78</fb>
    <v>5</v>
  </rv>
  <rv s="3">
    <fb>64.62</fb>
    <v>5</v>
  </rv>
  <rv s="3">
    <fb>64.094999999999999</fb>
    <v>5</v>
  </rv>
  <rv s="3">
    <fb>64.2</fb>
    <v>5</v>
  </rv>
  <rv s="3">
    <fb>64.569999999999993</fb>
    <v>5</v>
  </rv>
  <rv s="3">
    <fb>65.099999999999994</fb>
    <v>5</v>
  </rv>
  <rv s="3">
    <fb>65.19</fb>
    <v>5</v>
  </rv>
  <rv s="3">
    <fb>65.36</fb>
    <v>5</v>
  </rv>
  <rv s="3">
    <fb>65.625</fb>
    <v>5</v>
  </rv>
  <rv s="3">
    <fb>65.41</fb>
    <v>5</v>
  </rv>
  <rv s="3">
    <fb>64.555000000000007</fb>
    <v>5</v>
  </rv>
  <rv s="3">
    <fb>63.585000000000001</fb>
    <v>5</v>
  </rv>
  <rv s="3">
    <fb>64.260000000000005</fb>
    <v>5</v>
  </rv>
  <rv s="3">
    <fb>64.605000000000004</fb>
    <v>5</v>
  </rv>
  <rv s="3">
    <fb>65.655000000000001</fb>
    <v>5</v>
  </rv>
  <rv s="3">
    <fb>63.884999999999998</fb>
    <v>5</v>
  </rv>
  <rv s="3">
    <fb>62.695</fb>
    <v>5</v>
  </rv>
  <rv s="3">
    <fb>62.325000000000003</fb>
    <v>5</v>
  </rv>
  <rv s="3">
    <fb>63.26</fb>
    <v>5</v>
  </rv>
  <rv s="3">
    <fb>63.215000000000003</fb>
    <v>5</v>
  </rv>
  <rv s="3">
    <fb>64.400000000000006</fb>
    <v>5</v>
  </rv>
  <rv s="3">
    <fb>64.44</fb>
    <v>5</v>
  </rv>
  <rv s="3">
    <fb>64.209999999999994</fb>
    <v>5</v>
  </rv>
  <rv s="3">
    <fb>64.77</fb>
    <v>5</v>
  </rv>
  <rv s="3">
    <fb>65.22</fb>
    <v>5</v>
  </rv>
  <rv s="3">
    <fb>65.31</fb>
    <v>5</v>
  </rv>
  <rv s="3">
    <fb>65.864999999999995</fb>
    <v>5</v>
  </rv>
  <rv s="3">
    <fb>67.08</fb>
    <v>5</v>
  </rv>
  <rv s="3">
    <fb>67.254999999999995</fb>
    <v>5</v>
  </rv>
  <rv s="3">
    <fb>66.69</fb>
    <v>5</v>
  </rv>
  <rv s="3">
    <fb>67.034999999999997</fb>
    <v>5</v>
  </rv>
  <rv s="3">
    <fb>66.400000000000006</fb>
    <v>5</v>
  </rv>
  <rv s="3">
    <fb>66.41</fb>
    <v>5</v>
  </rv>
  <rv s="3">
    <fb>66.825000000000003</fb>
    <v>5</v>
  </rv>
  <rv s="3">
    <fb>66.855000000000004</fb>
    <v>5</v>
  </rv>
  <rv s="3">
    <fb>66.33</fb>
    <v>5</v>
  </rv>
  <rv s="3">
    <fb>65.989999999999995</fb>
    <v>5</v>
  </rv>
  <rv s="3">
    <fb>65.284999999999997</fb>
    <v>5</v>
  </rv>
  <rv s="3">
    <fb>65.39</fb>
    <v>5</v>
  </rv>
  <rv s="3">
    <fb>65.064999999999998</fb>
    <v>5</v>
  </rv>
  <rv s="3">
    <fb>65.88</fb>
    <v>5</v>
  </rv>
  <rv s="3">
    <fb>66.284999999999997</fb>
    <v>5</v>
  </rv>
  <rv s="3">
    <fb>66.760000000000005</fb>
    <v>5</v>
  </rv>
  <rv s="3">
    <fb>66.790000000000006</fb>
    <v>5</v>
  </rv>
  <rv s="3">
    <fb>66.510000000000005</fb>
    <v>5</v>
  </rv>
  <rv s="3">
    <fb>66.39</fb>
    <v>5</v>
  </rv>
  <rv s="3">
    <fb>65.930000000000007</fb>
    <v>5</v>
  </rv>
  <rv s="3">
    <fb>65.819999999999993</fb>
    <v>5</v>
  </rv>
  <rv s="3">
    <fb>65.53</fb>
    <v>5</v>
  </rv>
  <rv s="3">
    <fb>64.995000000000005</fb>
    <v>5</v>
  </rv>
  <rv s="3">
    <fb>64.790000000000006</fb>
    <v>5</v>
  </rv>
  <rv s="3">
    <fb>64.38</fb>
    <v>5</v>
  </rv>
  <rv s="3">
    <fb>65.010000000000005</fb>
    <v>5</v>
  </rv>
  <rv s="3">
    <fb>64.97</fb>
    <v>5</v>
  </rv>
  <rv s="3">
    <fb>65.275000000000006</fb>
    <v>5</v>
  </rv>
  <rv s="3">
    <fb>64.75</fb>
    <v>5</v>
  </rv>
  <rv s="3">
    <fb>63.424999999999997</fb>
    <v>5</v>
  </rv>
  <rv s="3">
    <fb>63.57</fb>
    <v>5</v>
  </rv>
  <rv s="3">
    <fb>63.81</fb>
    <v>5</v>
  </rv>
  <rv s="3">
    <fb>64.245000000000005</fb>
    <v>5</v>
  </rv>
  <rv s="3">
    <fb>63.28</fb>
    <v>5</v>
  </rv>
  <rv s="3">
    <fb>62.19</fb>
    <v>5</v>
  </rv>
  <rv s="3">
    <fb>60.564999999999998</fb>
    <v>5</v>
  </rv>
  <rv s="3">
    <fb>62.16</fb>
    <v>5</v>
  </rv>
  <rv s="3">
    <fb>62.9</fb>
    <v>5</v>
  </rv>
  <rv s="3">
    <fb>62.395000000000003</fb>
    <v>5</v>
  </rv>
  <rv s="3">
    <fb>63</fb>
    <v>5</v>
  </rv>
  <rv s="3">
    <fb>62.63</fb>
    <v>5</v>
  </rv>
  <rv s="3">
    <fb>63.295000000000002</fb>
    <v>5</v>
  </rv>
  <rv s="3">
    <fb>63.414999999999999</fb>
    <v>5</v>
  </rv>
  <rv s="3">
    <fb>62.615000000000002</fb>
    <v>5</v>
  </rv>
  <rv s="3">
    <fb>63.05</fb>
    <v>5</v>
  </rv>
  <rv s="3">
    <fb>62.954999999999998</fb>
    <v>5</v>
  </rv>
  <rv s="3">
    <fb>62.98</fb>
    <v>5</v>
  </rv>
  <rv s="3">
    <fb>62.545000000000002</fb>
    <v>5</v>
  </rv>
  <rv s="3">
    <fb>62.32</fb>
    <v>5</v>
  </rv>
  <rv s="3">
    <fb>61.72</fb>
    <v>5</v>
  </rv>
  <rv s="3">
    <fb>60.994999999999997</fb>
    <v>5</v>
  </rv>
  <rv s="3">
    <fb>61.19</fb>
    <v>5</v>
  </rv>
  <rv s="3">
    <fb>59.765000000000001</fb>
    <v>5</v>
  </rv>
  <rv s="3">
    <fb>59.65</fb>
    <v>5</v>
  </rv>
  <rv s="3">
    <fb>60.335000000000001</fb>
    <v>5</v>
  </rv>
  <rv s="3">
    <fb>61.99</fb>
    <v>5</v>
  </rv>
  <rv s="3">
    <fb>62.05</fb>
    <v>5</v>
  </rv>
  <rv s="3">
    <fb>61.664999999999999</fb>
    <v>5</v>
  </rv>
  <rv s="3">
    <fb>62.115000000000002</fb>
    <v>5</v>
  </rv>
  <rv s="3">
    <fb>64.14</fb>
    <v>5</v>
  </rv>
  <rv s="3">
    <fb>64.075000000000003</fb>
    <v>5</v>
  </rv>
  <rv s="3">
    <fb>64.504999999999995</fb>
    <v>5</v>
  </rv>
  <rv s="3">
    <fb>64.405000000000001</fb>
    <v>5</v>
  </rv>
  <rv s="3">
    <fb>63.265000000000001</fb>
    <v>5</v>
  </rv>
  <rv s="3">
    <fb>63.41</fb>
    <v>5</v>
  </rv>
  <rv s="3">
    <fb>62.414999999999999</fb>
    <v>5</v>
  </rv>
  <rv s="3">
    <fb>62.01</fb>
    <v>5</v>
  </rv>
  <rv s="3">
    <fb>61.87</fb>
    <v>5</v>
  </rv>
  <rv s="3">
    <fb>60.5</fb>
    <v>5</v>
  </rv>
  <rv s="3">
    <fb>60.44</fb>
    <v>5</v>
  </rv>
  <rv s="3">
    <fb>61.505000000000003</fb>
    <v>5</v>
  </rv>
  <rv s="3">
    <fb>61.59</fb>
    <v>5</v>
  </rv>
  <rv s="3">
    <fb>61.08</fb>
    <v>5</v>
  </rv>
  <rv s="3">
    <fb>61.41</fb>
    <v>5</v>
  </rv>
  <rv s="3">
    <fb>60.6</fb>
    <v>5</v>
  </rv>
  <rv s="3">
    <fb>60.435000000000002</fb>
    <v>5</v>
  </rv>
  <rv s="3">
    <fb>60.965000000000003</fb>
    <v>5</v>
  </rv>
  <rv s="3">
    <fb>60.255000000000003</fb>
    <v>5</v>
  </rv>
  <rv s="3">
    <fb>59.41</fb>
    <v>5</v>
  </rv>
  <rv s="3">
    <fb>60.155000000000001</fb>
    <v>5</v>
  </rv>
  <rv s="3">
    <fb>59.34</fb>
    <v>5</v>
  </rv>
  <rv s="3">
    <fb>61.06</fb>
    <v>5</v>
  </rv>
  <rv s="3">
    <fb>61.05</fb>
    <v>5</v>
  </rv>
  <rv s="3">
    <fb>61.45</fb>
    <v>5</v>
  </rv>
  <rv s="3">
    <fb>60.91</fb>
    <v>5</v>
  </rv>
  <rv s="3">
    <fb>61.43</fb>
    <v>5</v>
  </rv>
  <rv s="3">
    <fb>61.71</fb>
    <v>5</v>
  </rv>
  <rv s="3">
    <fb>62.6</fb>
    <v>5</v>
  </rv>
  <rv s="3">
    <fb>62.58</fb>
    <v>5</v>
  </rv>
  <rv s="3">
    <fb>63.4</fb>
    <v>5</v>
  </rv>
  <rv s="3">
    <fb>62.79</fb>
    <v>5</v>
  </rv>
  <rv s="3">
    <fb>62.725000000000001</fb>
    <v>5</v>
  </rv>
  <rv s="3">
    <fb>63.145000000000003</fb>
    <v>5</v>
  </rv>
  <rv s="3">
    <fb>63.104999999999997</fb>
    <v>5</v>
  </rv>
  <rv s="3">
    <fb>62.47</fb>
    <v>5</v>
  </rv>
  <rv s="3">
    <fb>62.195</fb>
    <v>5</v>
  </rv>
  <rv s="3">
    <fb>61.424999999999997</fb>
    <v>5</v>
  </rv>
  <rv s="3">
    <fb>61.89</fb>
    <v>5</v>
  </rv>
  <rv s="3">
    <fb>61.39</fb>
    <v>5</v>
  </rv>
  <rv s="3">
    <fb>61.365000000000002</fb>
    <v>5</v>
  </rv>
  <rv s="3">
    <fb>61.4</fb>
    <v>5</v>
  </rv>
  <rv s="3">
    <fb>61.594999999999999</fb>
    <v>5</v>
  </rv>
  <rv s="3">
    <fb>62.064999999999998</fb>
    <v>5</v>
  </rv>
  <rv s="3">
    <fb>61.93</fb>
    <v>5</v>
  </rv>
  <rv s="3">
    <fb>62.835000000000001</fb>
    <v>5</v>
  </rv>
  <rv s="3">
    <fb>62.93</fb>
    <v>5</v>
  </rv>
  <rv s="3">
    <fb>62.85</fb>
    <v>5</v>
  </rv>
  <rv s="3">
    <fb>62.77</fb>
    <v>5</v>
  </rv>
  <rv s="3">
    <fb>61.704999999999998</fb>
    <v>5</v>
  </rv>
  <rv s="3">
    <fb>61.79</fb>
    <v>5</v>
  </rv>
  <rv s="3">
    <fb>60.954999999999998</fb>
    <v>5</v>
  </rv>
  <rv s="3">
    <fb>60.914999999999999</fb>
    <v>5</v>
  </rv>
  <rv s="3">
    <fb>61.115000000000002</fb>
    <v>5</v>
  </rv>
  <rv s="3">
    <fb>58.704999999999998</fb>
    <v>5</v>
  </rv>
  <rv s="3">
    <fb>59.11</fb>
    <v>5</v>
  </rv>
  <rv s="3">
    <fb>58.89</fb>
    <v>5</v>
  </rv>
  <rv s="3">
    <fb>60.524999999999999</fb>
    <v>5</v>
  </rv>
  <rv s="3">
    <fb>60.39</fb>
    <v>5</v>
  </rv>
  <rv s="3">
    <fb>59.274999999999999</fb>
    <v>5</v>
  </rv>
  <rv s="3">
    <fb>59.45</fb>
    <v>5</v>
  </rv>
  <rv s="3">
    <fb>60.534999999999997</fb>
    <v>5</v>
  </rv>
  <rv s="3">
    <fb>60.88</fb>
    <v>5</v>
  </rv>
  <rv s="3">
    <fb>60.75</fb>
    <v>5</v>
  </rv>
  <rv s="3">
    <fb>60.45</fb>
    <v>5</v>
  </rv>
  <rv s="3">
    <fb>59.61</fb>
    <v>5</v>
  </rv>
  <rv s="3">
    <fb>59.354999999999997</fb>
    <v>5</v>
  </rv>
  <rv s="3">
    <fb>59.725000000000001</fb>
    <v>5</v>
  </rv>
  <rv s="3">
    <fb>59.295000000000002</fb>
    <v>5</v>
  </rv>
  <rv s="3">
    <fb>57.984999999999999</fb>
    <v>5</v>
  </rv>
  <rv s="3">
    <fb>59.045000000000002</fb>
    <v>5</v>
  </rv>
  <rv s="3">
    <fb>59.494999999999997</fb>
    <v>5</v>
  </rv>
  <rv s="0">
    <v>https://www.bing.com/financeapi/forcetrigger?t=aoao27&amp;q=XLON%3aIWVL&amp;form=skydnc</v>
    <v>Learn more on Bing</v>
  </rv>
  <rv s="1">
    <v>en-US</v>
    <v>aoao27</v>
    <v>268435456</v>
    <v>1</v>
    <v>Powered by Refinitiv</v>
    <v>0</v>
    <v>iSEMSCI Wld ValFactorUCITSETF (XLON:IWVL)</v>
    <v>2</v>
    <v>3</v>
    <v>Finance</v>
    <v>4</v>
    <v>37.75</v>
    <v>20.100000000000001</v>
    <v>1.0296000000000001</v>
    <v>0.37040000000000001</v>
    <v>9.9249999999999998E-3</v>
    <v>USD</v>
    <v>London Stock Exchange</v>
    <v>XLON</v>
    <v>3.0000000000000001E-3</v>
    <v>37.75</v>
    <v>ETF</v>
    <v>44553.797614374998</v>
    <v>2123</v>
    <v>37.4</v>
    <v>5794275645.9399996</v>
    <v>iSEMSCI Wld ValFactorUCITSETF</v>
    <v>37.49</v>
    <v>37.32</v>
    <v>37.72</v>
    <v>IWVL</v>
    <v>iSEMSCI Wld ValFactorUCITSETF (XLON:IWVL)</v>
    <v>207503</v>
  </rv>
  <rv s="2">
    <v>2124</v>
  </rv>
  <rv s="3">
    <fb>31.25</fb>
    <v>5</v>
  </rv>
  <rv s="3">
    <fb>31.27</fb>
    <v>5</v>
  </rv>
  <rv s="3">
    <fb>31.47</fb>
    <v>5</v>
  </rv>
  <rv s="3">
    <fb>31.45</fb>
    <v>5</v>
  </rv>
  <rv s="3">
    <fb>31.66</fb>
    <v>5</v>
  </rv>
  <rv s="3">
    <fb>31.5</fb>
    <v>5</v>
  </rv>
  <rv s="3">
    <fb>31.695</fb>
    <v>5</v>
  </rv>
  <rv s="3">
    <fb>32.590000000000003</fb>
    <v>5</v>
  </rv>
  <rv s="3">
    <fb>32.83</fb>
    <v>5</v>
  </rv>
  <rv s="3">
    <fb>32.81</fb>
    <v>5</v>
  </rv>
  <rv s="3">
    <fb>32.67</fb>
    <v>5</v>
  </rv>
  <rv s="3">
    <fb>32.909999999999997</fb>
    <v>5</v>
  </rv>
  <rv s="3">
    <fb>33.07</fb>
    <v>5</v>
  </rv>
  <rv s="3">
    <fb>33.56</fb>
    <v>5</v>
  </rv>
  <rv s="3">
    <fb>33.130000000000003</fb>
    <v>5</v>
  </rv>
  <rv s="3">
    <fb>33.024999999999999</fb>
    <v>5</v>
  </rv>
  <rv s="3">
    <fb>33.159999999999997</fb>
    <v>5</v>
  </rv>
  <rv s="3">
    <fb>33.369999999999997</fb>
    <v>5</v>
  </rv>
  <rv s="3">
    <fb>33</fb>
    <v>5</v>
  </rv>
  <rv s="3">
    <fb>32.57</fb>
    <v>5</v>
  </rv>
  <rv s="3">
    <fb>32.61</fb>
    <v>5</v>
  </rv>
  <rv s="3">
    <fb>32.090000000000003</fb>
    <v>5</v>
  </rv>
  <rv s="3">
    <fb>32.200000000000003</fb>
    <v>5</v>
  </rv>
  <rv s="3">
    <fb>32.72</fb>
    <v>5</v>
  </rv>
  <rv s="3">
    <fb>33.04</fb>
    <v>5</v>
  </rv>
  <rv s="3">
    <fb>33.380000000000003</fb>
    <v>5</v>
  </rv>
  <rv s="3">
    <fb>33.58</fb>
    <v>5</v>
  </rv>
  <rv s="3">
    <fb>33.770000000000003</fb>
    <v>5</v>
  </rv>
  <rv s="3">
    <fb>33.76</fb>
    <v>5</v>
  </rv>
  <rv s="3">
    <fb>33.909999999999997</fb>
    <v>5</v>
  </rv>
  <rv s="3">
    <fb>34.06</fb>
    <v>5</v>
  </rv>
  <rv s="3">
    <fb>34.58</fb>
    <v>5</v>
  </rv>
  <rv s="3">
    <fb>34.409999999999997</fb>
    <v>5</v>
  </rv>
  <rv s="3">
    <fb>34.159999999999997</fb>
    <v>5</v>
  </rv>
  <rv s="3">
    <fb>33.979999999999997</fb>
    <v>5</v>
  </rv>
  <rv s="3">
    <fb>34.5</fb>
    <v>5</v>
  </rv>
  <rv s="3">
    <fb>34.49</fb>
    <v>5</v>
  </rv>
  <rv s="3">
    <fb>34.43</fb>
    <v>5</v>
  </rv>
  <rv s="3">
    <fb>34.72</fb>
    <v>5</v>
  </rv>
  <rv s="3">
    <fb>34.82</fb>
    <v>5</v>
  </rv>
  <rv s="3">
    <fb>34.020000000000003</fb>
    <v>5</v>
  </rv>
  <rv s="3">
    <fb>34.67</fb>
    <v>5</v>
  </rv>
  <rv s="3">
    <fb>34.74</fb>
    <v>5</v>
  </rv>
  <rv s="3">
    <fb>34.51</fb>
    <v>5</v>
  </rv>
  <rv s="3">
    <fb>34.119999999999997</fb>
    <v>5</v>
  </rv>
  <rv s="3">
    <fb>35.270000000000003</fb>
    <v>5</v>
  </rv>
  <rv s="3">
    <fb>35.799999999999997</fb>
    <v>5</v>
  </rv>
  <rv s="3">
    <fb>35.97</fb>
    <v>5</v>
  </rv>
  <rv s="3">
    <fb>36.22</fb>
    <v>5</v>
  </rv>
  <rv s="3">
    <fb>36.47</fb>
    <v>5</v>
  </rv>
  <rv s="3">
    <fb>35.93</fb>
    <v>5</v>
  </rv>
  <rv s="3">
    <fb>35.64</fb>
    <v>5</v>
  </rv>
  <rv s="3">
    <fb>36.36</fb>
    <v>5</v>
  </rv>
  <rv s="3">
    <fb>36.24</fb>
    <v>5</v>
  </rv>
  <rv s="3">
    <fb>36.729999999999997</fb>
    <v>5</v>
  </rv>
  <rv s="3">
    <fb>36.090000000000003</fb>
    <v>5</v>
  </rv>
  <rv s="3">
    <fb>36.26</fb>
    <v>5</v>
  </rv>
  <rv s="3">
    <fb>36.51</fb>
    <v>5</v>
  </rv>
  <rv s="3">
    <fb>36.72</fb>
    <v>5</v>
  </rv>
  <rv s="3">
    <fb>37.409999999999997</fb>
    <v>5</v>
  </rv>
  <rv s="3">
    <fb>36.549999999999997</fb>
    <v>5</v>
  </rv>
  <rv s="3">
    <fb>37.049999999999997</fb>
    <v>5</v>
  </rv>
  <rv s="3">
    <fb>37.39</fb>
    <v>5</v>
  </rv>
  <rv s="3">
    <fb>37.19</fb>
    <v>5</v>
  </rv>
  <rv s="3">
    <fb>37.365000000000002</fb>
    <v>5</v>
  </rv>
  <rv s="3">
    <fb>37.51</fb>
    <v>5</v>
  </rv>
  <rv s="3">
    <fb>37.590000000000003</fb>
    <v>5</v>
  </rv>
  <rv s="3">
    <fb>37.854999999999997</fb>
    <v>5</v>
  </rv>
  <rv s="3">
    <fb>38.01</fb>
    <v>5</v>
  </rv>
  <rv s="3">
    <fb>37.880000000000003</fb>
    <v>5</v>
  </rv>
  <rv s="3">
    <fb>37.770000000000003</fb>
    <v>5</v>
  </rv>
  <rv s="3">
    <fb>37.799999999999997</fb>
    <v>5</v>
  </rv>
  <rv s="3">
    <fb>36.71</fb>
    <v>5</v>
  </rv>
  <rv s="3">
    <fb>37.200000000000003</fb>
    <v>5</v>
  </rv>
  <rv s="3">
    <fb>36.68</fb>
    <v>5</v>
  </rv>
  <rv s="3">
    <fb>37.03</fb>
    <v>5</v>
  </rv>
  <rv s="3">
    <fb>36.81</fb>
    <v>5</v>
  </rv>
  <rv s="3">
    <fb>36.28</fb>
    <v>5</v>
  </rv>
  <rv s="3">
    <fb>35.31</fb>
    <v>5</v>
  </rv>
  <rv s="3">
    <fb>35.74</fb>
    <v>5</v>
  </rv>
  <rv s="3">
    <fb>36.200000000000003</fb>
    <v>5</v>
  </rv>
  <rv s="3">
    <fb>36.409999999999997</fb>
    <v>5</v>
  </rv>
  <rv s="3">
    <fb>36.56</fb>
    <v>5</v>
  </rv>
  <rv s="3">
    <fb>36.6</fb>
    <v>5</v>
  </rv>
  <rv s="3">
    <fb>36.935000000000002</fb>
    <v>5</v>
  </rv>
  <rv s="3">
    <fb>36.99</fb>
    <v>5</v>
  </rv>
  <rv s="3">
    <fb>37.36</fb>
    <v>5</v>
  </rv>
  <rv s="3">
    <fb>36.92</fb>
    <v>5</v>
  </rv>
  <rv s="3">
    <fb>36.14</fb>
    <v>5</v>
  </rv>
  <rv s="3">
    <fb>36.104999999999997</fb>
    <v>5</v>
  </rv>
  <rv s="3">
    <fb>36.58</fb>
    <v>5</v>
  </rv>
  <rv s="3">
    <fb>36.76</fb>
    <v>5</v>
  </rv>
  <rv s="3">
    <fb>36.975299999999997</fb>
    <v>5</v>
  </rv>
  <rv s="3">
    <fb>36.97</fb>
    <v>5</v>
  </rv>
  <rv s="3">
    <fb>37.26</fb>
    <v>5</v>
  </rv>
  <rv s="3">
    <fb>37.24</fb>
    <v>5</v>
  </rv>
  <rv s="3">
    <fb>37.06</fb>
    <v>5</v>
  </rv>
  <rv s="3">
    <fb>36.744999999999997</fb>
    <v>5</v>
  </rv>
  <rv s="3">
    <fb>36.774999999999999</fb>
    <v>5</v>
  </rv>
  <rv s="3">
    <fb>36.619999999999997</fb>
    <v>5</v>
  </rv>
  <rv s="3">
    <fb>36.685000000000002</fb>
    <v>5</v>
  </rv>
  <rv s="3">
    <fb>36.49</fb>
    <v>5</v>
  </rv>
  <rv s="3">
    <fb>37.33</fb>
    <v>5</v>
  </rv>
  <rv s="3">
    <fb>35.765000000000001</fb>
    <v>5</v>
  </rv>
  <rv s="3">
    <fb>35.92</fb>
    <v>5</v>
  </rv>
  <rv s="3">
    <fb>35.4</fb>
    <v>5</v>
  </rv>
  <rv s="3">
    <fb>36.32</fb>
    <v>5</v>
  </rv>
  <rv s="3">
    <fb>36.414999999999999</fb>
    <v>5</v>
  </rv>
  <rv s="0">
    <v>https://www.bing.com/financeapi/forcetrigger?t=bq4eww&amp;q=XLON%3aVUAA&amp;form=skydnc</v>
    <v>Learn more on Bing</v>
  </rv>
  <rv s="5">
    <v>en-US</v>
    <v>bq4eww</v>
    <v>268435456</v>
    <v>1</v>
    <v>Powered by Refinitiv</v>
    <v>6</v>
    <v>Vanguard S&amp;P 500 ETF USD A (XLON:VUAA)</v>
    <v>2</v>
    <v>7</v>
    <v>Finance</v>
    <v>4</v>
    <v>86.62</v>
    <v>48.57</v>
    <v>0.84</v>
    <v>9.7940000000000006E-3</v>
    <v>USD</v>
    <v>London Stock Exchange</v>
    <v>XLON</v>
    <v>7.000000000000001E-4</v>
    <v>86.62</v>
    <v>ETF</v>
    <v>44553.728193460156</v>
    <v>2234</v>
    <v>85.96</v>
    <v>4487320034.21</v>
    <v>Vanguard S&amp;P 500 ETF USD A</v>
    <v>86.02</v>
    <v>85.77</v>
    <v>86.61</v>
    <v>VUAA</v>
    <v>Vanguard S&amp;P 500 ETF USD A (XLON:VUAA)</v>
    <v>13164</v>
  </rv>
  <rv s="2">
    <v>2235</v>
  </rv>
  <rv s="3">
    <fb>66.995000000000005</fb>
    <v>5</v>
  </rv>
  <rv s="3">
    <fb>66.924999999999997</fb>
    <v>5</v>
  </rv>
  <rv s="3">
    <fb>67.69</fb>
    <v>5</v>
  </rv>
  <rv s="3">
    <fb>67.644999999999996</fb>
    <v>5</v>
  </rv>
  <rv s="3">
    <fb>67.55</fb>
    <v>5</v>
  </rv>
  <rv s="3">
    <fb>66.98</fb>
    <v>5</v>
  </rv>
  <rv s="3">
    <fb>67.2</fb>
    <v>5</v>
  </rv>
  <rv s="3">
    <fb>68.27</fb>
    <v>5</v>
  </rv>
  <rv s="3">
    <fb>68.83</fb>
    <v>5</v>
  </rv>
  <rv s="3">
    <fb>69.010000000000005</fb>
    <v>5</v>
  </rv>
  <rv s="3">
    <fb>68.989999999999995</fb>
    <v>5</v>
  </rv>
  <rv s="3">
    <fb>68.844999999999999</fb>
    <v>5</v>
  </rv>
  <rv s="3">
    <fb>68.965000000000003</fb>
    <v>5</v>
  </rv>
  <rv s="3">
    <fb>69.099999999999994</fb>
    <v>5</v>
  </rv>
  <rv s="3">
    <fb>68.37</fb>
    <v>5</v>
  </rv>
  <rv s="3">
    <fb>68.3</fb>
    <v>5</v>
  </rv>
  <rv s="3">
    <fb>68.545000000000002</fb>
    <v>5</v>
  </rv>
  <rv s="3">
    <fb>69.489999999999995</fb>
    <v>5</v>
  </rv>
  <rv s="3">
    <fb>69.760000000000005</fb>
    <v>5</v>
  </rv>
  <rv s="3">
    <fb>69.504999999999995</fb>
    <v>5</v>
  </rv>
  <rv s="3">
    <fb>69.125</fb>
    <v>5</v>
  </rv>
  <rv s="3">
    <fb>69.81</fb>
    <v>5</v>
  </rv>
  <rv s="3">
    <fb>68.685000000000002</fb>
    <v>5</v>
  </rv>
  <rv s="3">
    <fb>67.599999999999994</fb>
    <v>5</v>
  </rv>
  <rv s="3">
    <fb>68.05</fb>
    <v>5</v>
  </rv>
  <rv s="3">
    <fb>69.48</fb>
    <v>5</v>
  </rv>
  <rv s="3">
    <fb>69.36</fb>
    <v>5</v>
  </rv>
  <rv s="3">
    <fb>69.834999999999994</fb>
    <v>5</v>
  </rv>
  <rv s="3">
    <fb>70.349999999999994</fb>
    <v>5</v>
  </rv>
  <rv s="3">
    <fb>70.67</fb>
    <v>5</v>
  </rv>
  <rv s="3">
    <fb>70.849999999999994</fb>
    <v>5</v>
  </rv>
  <rv s="3">
    <fb>70.724999999999994</fb>
    <v>5</v>
  </rv>
  <rv s="3">
    <fb>70.944999999999993</fb>
    <v>5</v>
  </rv>
  <rv s="3">
    <fb>71.13</fb>
    <v>5</v>
  </rv>
  <rv s="3">
    <fb>71.709999999999994</fb>
    <v>5</v>
  </rv>
  <rv s="3">
    <fb>71.31</fb>
    <v>5</v>
  </rv>
  <rv s="3">
    <fb>70.864999999999995</fb>
    <v>5</v>
  </rv>
  <rv s="3">
    <fb>70.69</fb>
    <v>5</v>
  </rv>
  <rv s="3">
    <fb>71.245000000000005</fb>
    <v>5</v>
  </rv>
  <rv s="3">
    <fb>70.454999999999998</fb>
    <v>5</v>
  </rv>
  <rv s="3">
    <fb>69.855000000000004</fb>
    <v>5</v>
  </rv>
  <rv s="3">
    <fb>70.8</fb>
    <v>5</v>
  </rv>
  <rv s="3">
    <fb>70.545000000000002</fb>
    <v>5</v>
  </rv>
  <rv s="3">
    <fb>69.344999999999999</fb>
    <v>5</v>
  </rv>
  <rv s="3">
    <fb>70.61</fb>
    <v>5</v>
  </rv>
  <rv s="3">
    <fb>70.465000000000003</fb>
    <v>5</v>
  </rv>
  <rv s="3">
    <fb>70.165000000000006</fb>
    <v>5</v>
  </rv>
  <rv s="3">
    <fb>69.38</fb>
    <v>5</v>
  </rv>
  <rv s="3">
    <fb>67.754999999999995</fb>
    <v>5</v>
  </rv>
  <rv s="3">
    <fb>70.150000000000006</fb>
    <v>5</v>
  </rv>
  <rv s="3">
    <fb>70.56</fb>
    <v>5</v>
  </rv>
  <rv s="3">
    <fb>70.81</fb>
    <v>5</v>
  </rv>
  <rv s="3">
    <fb>71.739999999999995</fb>
    <v>5</v>
  </rv>
  <rv s="3">
    <fb>71.22</fb>
    <v>5</v>
  </rv>
  <rv s="3">
    <fb>71.484999999999999</fb>
    <v>5</v>
  </rv>
  <rv s="3">
    <fb>71.984999999999999</fb>
    <v>5</v>
  </rv>
  <rv s="3">
    <fb>71.635000000000005</fb>
    <v>5</v>
  </rv>
  <rv s="3">
    <fb>71.98</fb>
    <v>5</v>
  </rv>
  <rv s="3">
    <fb>71.174999999999997</fb>
    <v>5</v>
  </rv>
  <rv s="3">
    <fb>71.594999999999999</fb>
    <v>5</v>
  </rv>
  <rv s="3">
    <fb>71.510000000000005</fb>
    <v>5</v>
  </rv>
  <rv s="3">
    <fb>71.45</fb>
    <v>5</v>
  </rv>
  <rv s="3">
    <fb>70.650000000000006</fb>
    <v>5</v>
  </rv>
  <rv s="3">
    <fb>71.454999999999998</fb>
    <v>5</v>
  </rv>
  <rv s="3">
    <fb>71.790000000000006</fb>
    <v>5</v>
  </rv>
  <rv s="3">
    <fb>71.88</fb>
    <v>5</v>
  </rv>
  <rv s="3">
    <fb>72.28</fb>
    <v>5</v>
  </rv>
  <rv s="3">
    <fb>72.734999999999999</fb>
    <v>5</v>
  </rv>
  <rv s="3">
    <fb>74.13</fb>
    <v>5</v>
  </rv>
  <rv s="3">
    <fb>74.305000000000007</fb>
    <v>5</v>
  </rv>
  <rv s="3">
    <fb>74.5</fb>
    <v>5</v>
  </rv>
  <rv s="3">
    <fb>74.855000000000004</fb>
    <v>5</v>
  </rv>
  <rv s="3">
    <fb>75.08</fb>
    <v>5</v>
  </rv>
  <rv s="3">
    <fb>75.265000000000001</fb>
    <v>5</v>
  </rv>
  <rv s="3">
    <fb>75.84</fb>
    <v>5</v>
  </rv>
  <rv s="3">
    <fb>74.89</fb>
    <v>5</v>
  </rv>
  <rv s="3">
    <fb>75.459999999999994</fb>
    <v>5</v>
  </rv>
  <rv s="3">
    <fb>75.775000000000006</fb>
    <v>5</v>
  </rv>
  <rv s="3">
    <fb>75.825000000000003</fb>
    <v>5</v>
  </rv>
  <rv s="3">
    <fb>76.010000000000005</fb>
    <v>5</v>
  </rv>
  <rv s="3">
    <fb>76.14</fb>
    <v>5</v>
  </rv>
  <rv s="3">
    <fb>76.150000000000006</fb>
    <v>5</v>
  </rv>
  <rv s="3">
    <fb>75.965000000000003</fb>
    <v>5</v>
  </rv>
  <rv s="3">
    <fb>75.22</fb>
    <v>5</v>
  </rv>
  <rv s="3">
    <fb>75.92</fb>
    <v>5</v>
  </rv>
  <rv s="3">
    <fb>76.98</fb>
    <v>5</v>
  </rv>
  <rv s="3">
    <fb>76.91</fb>
    <v>5</v>
  </rv>
  <rv s="3">
    <fb>75.39</fb>
    <v>5</v>
  </rv>
  <rv s="3">
    <fb>74.644999999999996</fb>
    <v>5</v>
  </rv>
  <rv s="3">
    <fb>75.674999999999997</fb>
    <v>5</v>
  </rv>
  <rv s="3">
    <fb>75.62</fb>
    <v>5</v>
  </rv>
  <rv s="3">
    <fb>75.575000000000003</fb>
    <v>5</v>
  </rv>
  <rv s="3">
    <fb>75.855000000000004</fb>
    <v>5</v>
  </rv>
  <rv s="3">
    <fb>76.405000000000001</fb>
    <v>5</v>
  </rv>
  <rv s="3">
    <fb>76.2</fb>
    <v>5</v>
  </rv>
  <rv s="3">
    <fb>76.459999999999994</fb>
    <v>5</v>
  </rv>
  <rv s="3">
    <fb>76.64</fb>
    <v>5</v>
  </rv>
  <rv s="3">
    <fb>76.534999999999997</fb>
    <v>5</v>
  </rv>
  <rv s="3">
    <fb>76.69</fb>
    <v>5</v>
  </rv>
  <rv s="3">
    <fb>76.75</fb>
    <v>5</v>
  </rv>
  <rv s="3">
    <fb>77.025000000000006</fb>
    <v>5</v>
  </rv>
  <rv s="3">
    <fb>77.08</fb>
    <v>5</v>
  </rv>
  <rv s="3">
    <fb>77.150000000000006</fb>
    <v>5</v>
  </rv>
  <rv s="3">
    <fb>77.135000000000005</fb>
    <v>5</v>
  </rv>
  <rv s="3">
    <fb>77.2</fb>
    <v>5</v>
  </rv>
  <rv s="3">
    <fb>77.314999999999998</fb>
    <v>5</v>
  </rv>
  <rv s="3">
    <fb>77.19</fb>
    <v>5</v>
  </rv>
  <rv s="3">
    <fb>77.325000000000003</fb>
    <v>5</v>
  </rv>
  <rv s="3">
    <fb>77.650000000000006</fb>
    <v>5</v>
  </rv>
  <rv s="3">
    <fb>77.905000000000001</fb>
    <v>5</v>
  </rv>
  <rv s="3">
    <fb>77.900000000000006</fb>
    <v>5</v>
  </rv>
  <rv s="3">
    <fb>78.234999999999999</fb>
    <v>5</v>
  </rv>
  <rv s="3">
    <fb>78.180000000000007</fb>
    <v>5</v>
  </rv>
  <rv s="3">
    <fb>78.444999999999993</fb>
    <v>5</v>
  </rv>
  <rv s="3">
    <fb>78.94</fb>
    <v>5</v>
  </rv>
  <rv s="3">
    <fb>79.27</fb>
    <v>5</v>
  </rv>
  <rv s="3">
    <fb>78.760000000000005</fb>
    <v>5</v>
  </rv>
  <rv s="3">
    <fb>79.19</fb>
    <v>5</v>
  </rv>
  <rv s="3">
    <fb>78.52</fb>
    <v>5</v>
  </rv>
  <rv s="3">
    <fb>79.424999999999997</fb>
    <v>5</v>
  </rv>
  <rv s="3">
    <fb>79.739999999999995</fb>
    <v>5</v>
  </rv>
  <rv s="3">
    <fb>79.97</fb>
    <v>5</v>
  </rv>
  <rv s="3">
    <fb>79.64</fb>
    <v>5</v>
  </rv>
  <rv s="3">
    <fb>79.13</fb>
    <v>5</v>
  </rv>
  <rv s="3">
    <fb>77.680000000000007</fb>
    <v>5</v>
  </rv>
  <rv s="3">
    <fb>78.55</fb>
    <v>5</v>
  </rv>
  <rv s="3">
    <fb>79.099999999999994</fb>
    <v>5</v>
  </rv>
  <rv s="3">
    <fb>79.41</fb>
    <v>5</v>
  </rv>
  <rv s="3">
    <fb>80.47</fb>
    <v>5</v>
  </rv>
  <rv s="3">
    <fb>79.86</fb>
    <v>5</v>
  </rv>
  <rv s="3">
    <fb>80.239999999999995</fb>
    <v>5</v>
  </rv>
  <rv s="3">
    <fb>80.61</fb>
    <v>5</v>
  </rv>
  <rv s="3">
    <fb>80.430000000000007</fb>
    <v>5</v>
  </rv>
  <rv s="3">
    <fb>79.965000000000003</fb>
    <v>5</v>
  </rv>
  <rv s="3">
    <fb>80.245000000000005</fb>
    <v>5</v>
  </rv>
  <rv s="3">
    <fb>80.575000000000003</fb>
    <v>5</v>
  </rv>
  <rv s="3">
    <fb>80.760000000000005</fb>
    <v>5</v>
  </rv>
  <rv s="3">
    <fb>80.734999999999999</fb>
    <v>5</v>
  </rv>
  <rv s="3">
    <fb>80.844999999999999</fb>
    <v>5</v>
  </rv>
  <rv s="3">
    <fb>80.915000000000006</fb>
    <v>5</v>
  </rv>
  <rv s="3">
    <fb>81.08</fb>
    <v>5</v>
  </rv>
  <rv s="3">
    <fb>81.069999999999993</fb>
    <v>5</v>
  </rv>
  <rv s="3">
    <fb>81.025000000000006</fb>
    <v>5</v>
  </rv>
  <rv s="3">
    <fb>80.775000000000006</fb>
    <v>5</v>
  </rv>
  <rv s="3">
    <fb>81.739999999999995</fb>
    <v>5</v>
  </rv>
  <rv s="3">
    <fb>81.819999999999993</fb>
    <v>5</v>
  </rv>
  <rv s="3">
    <fb>82</fb>
    <v>5</v>
  </rv>
  <rv s="3">
    <fb>81.745000000000005</fb>
    <v>5</v>
  </rv>
  <rv s="3">
    <fb>82.64</fb>
    <v>5</v>
  </rv>
  <rv s="3">
    <fb>82.625</fb>
    <v>5</v>
  </rv>
  <rv s="3">
    <fb>82.855000000000004</fb>
    <v>5</v>
  </rv>
  <rv s="3">
    <fb>82.715000000000003</fb>
    <v>5</v>
  </rv>
  <rv s="3">
    <fb>82.97</fb>
    <v>5</v>
  </rv>
  <rv s="3">
    <fb>82.43</fb>
    <v>5</v>
  </rv>
  <rv s="3">
    <fb>82.2</fb>
    <v>5</v>
  </rv>
  <rv s="3">
    <fb>82.35</fb>
    <v>5</v>
  </rv>
  <rv s="3">
    <fb>81.44</fb>
    <v>5</v>
  </rv>
  <rv s="3">
    <fb>81.31</fb>
    <v>5</v>
  </rv>
  <rv s="3">
    <fb>81.25</fb>
    <v>5</v>
  </rv>
  <rv s="3">
    <fb>79.674999999999997</fb>
    <v>5</v>
  </rv>
  <rv s="3">
    <fb>79.63</fb>
    <v>5</v>
  </rv>
  <rv s="3">
    <fb>80.275000000000006</fb>
    <v>5</v>
  </rv>
  <rv s="3">
    <fb>81.17</fb>
    <v>5</v>
  </rv>
  <rv s="3">
    <fb>79.614999999999995</fb>
    <v>5</v>
  </rv>
  <rv s="3">
    <fb>79.849999999999994</fb>
    <v>5</v>
  </rv>
  <rv s="3">
    <fb>78.855000000000004</fb>
    <v>5</v>
  </rv>
  <rv s="3">
    <fb>78.25</fb>
    <v>5</v>
  </rv>
  <rv s="3">
    <fb>79.635000000000005</fb>
    <v>5</v>
  </rv>
  <rv s="3">
    <fb>78.650000000000006</fb>
    <v>5</v>
  </rv>
  <rv s="3">
    <fb>80.37</fb>
    <v>5</v>
  </rv>
  <rv s="3">
    <fb>80.495000000000005</fb>
    <v>5</v>
  </rv>
  <rv s="3">
    <fb>79.599999999999994</fb>
    <v>5</v>
  </rv>
  <rv s="3">
    <fb>79.314999999999998</fb>
    <v>5</v>
  </rv>
  <rv s="3">
    <fb>80.825000000000003</fb>
    <v>5</v>
  </rv>
  <rv s="3">
    <fb>81.58</fb>
    <v>5</v>
  </rv>
  <rv s="3">
    <fb>81.83</fb>
    <v>5</v>
  </rv>
  <rv s="3">
    <fb>82.44</fb>
    <v>5</v>
  </rv>
  <rv s="3">
    <fb>82.71</fb>
    <v>5</v>
  </rv>
  <rv s="3">
    <fb>83.29</fb>
    <v>5</v>
  </rv>
  <rv s="3">
    <fb>83.79</fb>
    <v>5</v>
  </rv>
  <rv s="3">
    <fb>83.86</fb>
    <v>5</v>
  </rv>
  <rv s="3">
    <fb>84.22</fb>
    <v>5</v>
  </rv>
  <rv s="3">
    <fb>84.54</fb>
    <v>5</v>
  </rv>
  <rv s="3">
    <fb>85.36</fb>
    <v>5</v>
  </rv>
  <rv s="3">
    <fb>86.05</fb>
    <v>5</v>
  </rv>
  <rv s="3">
    <fb>85.57</fb>
    <v>5</v>
  </rv>
  <rv s="3">
    <fb>85.47</fb>
    <v>5</v>
  </rv>
  <rv s="3">
    <fb>85.084999999999994</fb>
    <v>5</v>
  </rv>
  <rv s="3">
    <fb>85.674999999999997</fb>
    <v>5</v>
  </rv>
  <rv s="3">
    <fb>85.82</fb>
    <v>5</v>
  </rv>
  <rv s="3">
    <fb>85.724999999999994</fb>
    <v>5</v>
  </rv>
  <rv s="3">
    <fb>86.105000000000004</fb>
    <v>5</v>
  </rv>
  <rv s="3">
    <fb>86.53</fb>
    <v>5</v>
  </rv>
  <rv s="3">
    <fb>85.43</fb>
    <v>5</v>
  </rv>
  <rv s="3">
    <fb>85.8</fb>
    <v>5</v>
  </rv>
  <rv s="3">
    <fb>84.04</fb>
    <v>5</v>
  </rv>
  <rv s="3">
    <fb>83.93</fb>
    <v>5</v>
  </rv>
  <rv s="3">
    <fb>85.03</fb>
    <v>5</v>
  </rv>
  <rv s="3">
    <fb>83.35</fb>
    <v>5</v>
  </rv>
  <rv s="3">
    <fb>83.87</fb>
    <v>5</v>
  </rv>
  <rv s="3">
    <fb>85.694999999999993</fb>
    <v>5</v>
  </rv>
  <rv s="3">
    <fb>85.825000000000003</fb>
    <v>5</v>
  </rv>
  <rv s="3">
    <fb>85.7</fb>
    <v>5</v>
  </rv>
  <rv s="3">
    <fb>86.09</fb>
    <v>5</v>
  </rv>
  <rv s="3">
    <fb>85.01</fb>
    <v>5</v>
  </rv>
  <rv s="3">
    <fb>83.02</fb>
    <v>5</v>
  </rv>
  <rv s="3">
    <fb>84.29</fb>
    <v>5</v>
  </rv>
  <rv s="3">
    <fb>85.77</fb>
    <v>5</v>
  </rv>
  <rv s="0">
    <v>https://www.bing.com/financeapi/forcetrigger?t=aofkbh&amp;q=XLON%3aXDEW&amp;form=skydnc</v>
    <v>Learn more on Bing</v>
  </rv>
  <rv s="1">
    <v>en-US</v>
    <v>aofkbh</v>
    <v>268435456</v>
    <v>1</v>
    <v>Powered by Refinitiv</v>
    <v>0</v>
    <v>X S&amp;P 500 EQUAL WEIGHT 1C (XLON:XDEW)</v>
    <v>2</v>
    <v>3</v>
    <v>Finance</v>
    <v>4</v>
    <v>83.85</v>
    <v>36</v>
    <v>1.1598999999999999</v>
    <v>0.80500000000000005</v>
    <v>9.698E-3</v>
    <v>USD</v>
    <v>London Stock Exchange</v>
    <v>XLON</v>
    <v>2.5000000000000001E-3</v>
    <v>83.85</v>
    <v>ETF</v>
    <v>44553.687340370314</v>
    <v>2445</v>
    <v>83.11</v>
    <v>4267761200</v>
    <v>X S&amp;P 500 EQUAL WEIGHT 1C</v>
    <v>83.13</v>
    <v>83.004999999999995</v>
    <v>83.78</v>
    <v>XDEW</v>
    <v>X S&amp;P 500 EQUAL WEIGHT 1C (XLON:XDEW)</v>
    <v>56436</v>
  </rv>
  <rv s="2">
    <v>2446</v>
  </rv>
  <rv s="3">
    <fb>65.319999999999993</fb>
    <v>5</v>
  </rv>
  <rv s="3">
    <fb>65.23</fb>
    <v>5</v>
  </rv>
  <rv s="3">
    <fb>65.254999999999995</fb>
    <v>5</v>
  </rv>
  <rv s="3">
    <fb>65.495000000000005</fb>
    <v>5</v>
  </rv>
  <rv s="3">
    <fb>65.03</fb>
    <v>5</v>
  </rv>
  <rv s="3">
    <fb>67.180000000000007</fb>
    <v>5</v>
  </rv>
  <rv s="3">
    <fb>67.75</fb>
    <v>5</v>
  </rv>
  <rv s="3">
    <fb>67.87</fb>
    <v>5</v>
  </rv>
  <rv s="3">
    <fb>68.275000000000006</fb>
    <v>5</v>
  </rv>
  <rv s="3">
    <fb>68.459999999999994</fb>
    <v>5</v>
  </rv>
  <rv s="3">
    <fb>67.734999999999999</fb>
    <v>5</v>
  </rv>
  <rv s="3">
    <fb>67.930000000000007</fb>
    <v>5</v>
  </rv>
  <rv s="3">
    <fb>68.135000000000005</fb>
    <v>5</v>
  </rv>
  <rv s="3">
    <fb>68.33</fb>
    <v>5</v>
  </rv>
  <rv s="3">
    <fb>68.334999999999994</fb>
    <v>5</v>
  </rv>
  <rv s="3">
    <fb>67.685000000000002</fb>
    <v>5</v>
  </rv>
  <rv s="3">
    <fb>67.265000000000001</fb>
    <v>5</v>
  </rv>
  <rv s="3">
    <fb>66.625</fb>
    <v>5</v>
  </rv>
  <rv s="3">
    <fb>65.900000000000006</fb>
    <v>5</v>
  </rv>
  <rv s="3">
    <fb>67.44</fb>
    <v>5</v>
  </rv>
  <rv s="3">
    <fb>68</fb>
    <v>5</v>
  </rv>
  <rv s="3">
    <fb>68.61</fb>
    <v>5</v>
  </rv>
  <rv s="3">
    <fb>68.97</fb>
    <v>5</v>
  </rv>
  <rv s="3">
    <fb>69.47</fb>
    <v>5</v>
  </rv>
  <rv s="3">
    <fb>69.5</fb>
    <v>5</v>
  </rv>
  <rv s="3">
    <fb>69.665000000000006</fb>
    <v>5</v>
  </rv>
  <rv s="3">
    <fb>70.37</fb>
    <v>5</v>
  </rv>
  <rv s="3">
    <fb>69.959999999999994</fb>
    <v>5</v>
  </rv>
  <rv s="3">
    <fb>69.545000000000002</fb>
    <v>5</v>
  </rv>
  <rv s="3">
    <fb>70.224999999999994</fb>
    <v>5</v>
  </rv>
  <rv s="3">
    <fb>70.209999999999994</fb>
    <v>5</v>
  </rv>
  <rv s="3">
    <fb>69.8</fb>
    <v>5</v>
  </rv>
  <rv s="3">
    <fb>71.094999999999999</fb>
    <v>5</v>
  </rv>
  <rv s="3">
    <fb>70.915000000000006</fb>
    <v>5</v>
  </rv>
  <rv s="3">
    <fb>71.010000000000005</fb>
    <v>5</v>
  </rv>
  <rv s="3">
    <fb>70.55</fb>
    <v>5</v>
  </rv>
  <rv s="3">
    <fb>70.83</fb>
    <v>5</v>
  </rv>
  <rv s="3">
    <fb>70.05</fb>
    <v>5</v>
  </rv>
  <rv s="3">
    <fb>68.760000000000005</fb>
    <v>5</v>
  </rv>
  <rv s="3">
    <fb>71.849999999999994</fb>
    <v>5</v>
  </rv>
  <rv s="3">
    <fb>71.94</fb>
    <v>5</v>
  </rv>
  <rv s="3">
    <fb>72.924999999999997</fb>
    <v>5</v>
  </rv>
  <rv s="3">
    <fb>72.78</fb>
    <v>5</v>
  </rv>
  <rv s="3">
    <fb>73.25</fb>
    <v>5</v>
  </rv>
  <rv s="3">
    <fb>73.08</fb>
    <v>5</v>
  </rv>
  <rv s="3">
    <fb>73.02</fb>
    <v>5</v>
  </rv>
  <rv s="3">
    <fb>73.77</fb>
    <v>5</v>
  </rv>
  <rv s="3">
    <fb>72.95</fb>
    <v>5</v>
  </rv>
  <rv s="3">
    <fb>72.605000000000004</fb>
    <v>5</v>
  </rv>
  <rv s="3">
    <fb>72.27</fb>
    <v>5</v>
  </rv>
  <rv s="3">
    <fb>72.504999999999995</fb>
    <v>5</v>
  </rv>
  <rv s="3">
    <fb>71.864999999999995</fb>
    <v>5</v>
  </rv>
  <rv s="3">
    <fb>73.11</fb>
    <v>5</v>
  </rv>
  <rv s="3">
    <fb>73.33</fb>
    <v>5</v>
  </rv>
  <rv s="3">
    <fb>73.44</fb>
    <v>5</v>
  </rv>
  <rv s="3">
    <fb>73.5</fb>
    <v>5</v>
  </rv>
  <rv s="3">
    <fb>73.84</fb>
    <v>5</v>
  </rv>
  <rv s="3">
    <fb>75.11</fb>
    <v>5</v>
  </rv>
  <rv s="3">
    <fb>74.754999999999995</fb>
    <v>5</v>
  </rv>
  <rv s="3">
    <fb>74.72</fb>
    <v>5</v>
  </rv>
  <rv s="3">
    <fb>74.95</fb>
    <v>5</v>
  </rv>
  <rv s="3">
    <fb>75.290000000000006</fb>
    <v>5</v>
  </rv>
  <rv s="3">
    <fb>75.28</fb>
    <v>5</v>
  </rv>
  <rv s="3">
    <fb>75.77</fb>
    <v>5</v>
  </rv>
  <rv s="3">
    <fb>75.86</fb>
    <v>5</v>
  </rv>
  <rv s="3">
    <fb>76.290000000000006</fb>
    <v>5</v>
  </rv>
  <rv s="3">
    <fb>75.930000000000007</fb>
    <v>5</v>
  </rv>
  <rv s="3">
    <fb>75.260000000000005</fb>
    <v>5</v>
  </rv>
  <rv s="3">
    <fb>75.954999999999998</fb>
    <v>5</v>
  </rv>
  <rv s="3">
    <fb>76.48</fb>
    <v>5</v>
  </rv>
  <rv s="3">
    <fb>76.564999999999998</fb>
    <v>5</v>
  </rv>
  <rv s="3">
    <fb>77.03</fb>
    <v>5</v>
  </rv>
  <rv s="3">
    <fb>77.105000000000004</fb>
    <v>5</v>
  </rv>
  <rv s="3">
    <fb>77.254999999999995</fb>
    <v>5</v>
  </rv>
  <rv s="3">
    <fb>76.94</fb>
    <v>5</v>
  </rv>
  <rv s="3">
    <fb>76.760000000000005</fb>
    <v>5</v>
  </rv>
  <rv s="3">
    <fb>77.405000000000001</fb>
    <v>5</v>
  </rv>
  <rv s="3">
    <fb>77.42</fb>
    <v>5</v>
  </rv>
  <rv s="3">
    <fb>78.430000000000007</fb>
    <v>5</v>
  </rv>
  <rv s="3">
    <fb>79.290000000000006</fb>
    <v>5</v>
  </rv>
  <rv s="3">
    <fb>77.385000000000005</fb>
    <v>5</v>
  </rv>
  <rv s="3">
    <fb>76.739999999999995</fb>
    <v>5</v>
  </rv>
  <rv s="3">
    <fb>76.555000000000007</fb>
    <v>5</v>
  </rv>
  <rv s="3">
    <fb>77.72</fb>
    <v>5</v>
  </rv>
  <rv s="3">
    <fb>77.78</fb>
    <v>5</v>
  </rv>
  <rv s="3">
    <fb>77.45</fb>
    <v>5</v>
  </rv>
  <rv s="3">
    <fb>77.734999999999999</fb>
    <v>5</v>
  </rv>
  <rv s="3">
    <fb>78.025000000000006</fb>
    <v>5</v>
  </rv>
  <rv s="3">
    <fb>77.73</fb>
    <v>5</v>
  </rv>
  <rv s="3">
    <fb>77.760000000000005</fb>
    <v>5</v>
  </rv>
  <rv s="3">
    <fb>78.209999999999994</fb>
    <v>5</v>
  </rv>
  <rv s="3">
    <fb>78.39</fb>
    <v>5</v>
  </rv>
  <rv s="3">
    <fb>78.655000000000001</fb>
    <v>5</v>
  </rv>
  <rv s="3">
    <fb>78.83</fb>
    <v>5</v>
  </rv>
  <rv s="3">
    <fb>78.674999999999997</fb>
    <v>5</v>
  </rv>
  <rv s="3">
    <fb>78.75</fb>
    <v>5</v>
  </rv>
  <rv s="3">
    <fb>78.8</fb>
    <v>5</v>
  </rv>
  <rv s="3">
    <fb>78.694999999999993</fb>
    <v>5</v>
  </rv>
  <rv s="3">
    <fb>78.73</fb>
    <v>5</v>
  </rv>
  <rv s="3">
    <fb>78.489999999999995</fb>
    <v>5</v>
  </rv>
  <rv s="3">
    <fb>78.48</fb>
    <v>5</v>
  </rv>
  <rv s="3">
    <fb>78.62</fb>
    <v>5</v>
  </rv>
  <rv s="3">
    <fb>77.48</fb>
    <v>5</v>
  </rv>
  <rv s="3">
    <fb>76.5</fb>
    <v>5</v>
  </rv>
  <rv s="3">
    <fb>77.27</fb>
    <v>5</v>
  </rv>
  <rv s="3">
    <fb>77.69</fb>
    <v>5</v>
  </rv>
  <rv s="3">
    <fb>77.83</fb>
    <v>5</v>
  </rv>
  <rv s="3">
    <fb>78.459999999999994</fb>
    <v>5</v>
  </rv>
  <rv s="3">
    <fb>78.099999999999994</fb>
    <v>5</v>
  </rv>
  <rv s="3">
    <fb>78.45</fb>
    <v>5</v>
  </rv>
  <rv s="3">
    <fb>78.23</fb>
    <v>5</v>
  </rv>
  <rv s="3">
    <fb>78.84</fb>
    <v>5</v>
  </rv>
  <rv s="3">
    <fb>78.989999999999995</fb>
    <v>5</v>
  </rv>
  <rv s="3">
    <fb>79.209999999999994</fb>
    <v>5</v>
  </rv>
  <rv s="3">
    <fb>78.14</fb>
    <v>5</v>
  </rv>
  <rv s="3">
    <fb>78.540000000000006</fb>
    <v>5</v>
  </rv>
  <rv s="3">
    <fb>77.98</fb>
    <v>5</v>
  </rv>
  <rv s="3">
    <fb>79.14</fb>
    <v>5</v>
  </rv>
  <rv s="3">
    <fb>78.44</fb>
    <v>5</v>
  </rv>
  <rv s="3">
    <fb>78.319999999999993</fb>
    <v>5</v>
  </rv>
  <rv s="3">
    <fb>78.13</fb>
    <v>5</v>
  </rv>
  <rv s="3">
    <fb>76.215000000000003</fb>
    <v>5</v>
  </rv>
  <rv s="3">
    <fb>77.489999999999995</fb>
    <v>5</v>
  </rv>
  <rv s="3">
    <fb>78.069999999999993</fb>
    <v>5</v>
  </rv>
  <rv s="3">
    <fb>78.790000000000006</fb>
    <v>5</v>
  </rv>
  <rv s="3">
    <fb>78.98</fb>
    <v>5</v>
  </rv>
  <rv s="3">
    <fb>78.67</fb>
    <v>5</v>
  </rv>
  <rv s="3">
    <fb>79.594999999999999</fb>
    <v>5</v>
  </rv>
  <rv s="3">
    <fb>79.430000000000007</fb>
    <v>5</v>
  </rv>
  <rv s="3">
    <fb>79.459999999999994</fb>
    <v>5</v>
  </rv>
  <rv s="3">
    <fb>79.650000000000006</fb>
    <v>5</v>
  </rv>
  <rv s="3">
    <fb>80.12</fb>
    <v>5</v>
  </rv>
  <rv s="3">
    <fb>79.84</fb>
    <v>5</v>
  </rv>
  <rv s="3">
    <fb>80.400000000000006</fb>
    <v>5</v>
  </rv>
  <rv s="3">
    <fb>80.78</fb>
    <v>5</v>
  </rv>
  <rv s="3">
    <fb>80.540000000000006</fb>
    <v>5</v>
  </rv>
  <rv s="3">
    <fb>80.099999999999994</fb>
    <v>5</v>
  </rv>
  <rv s="3">
    <fb>80.084999999999994</fb>
    <v>5</v>
  </rv>
  <rv s="3">
    <fb>78.91</fb>
    <v>5</v>
  </rv>
  <rv s="3">
    <fb>79.47</fb>
    <v>5</v>
  </rv>
  <rv s="3">
    <fb>80.36</fb>
    <v>5</v>
  </rv>
  <rv s="3">
    <fb>80.974999999999994</fb>
    <v>5</v>
  </rv>
  <rv s="3">
    <fb>81.33</fb>
    <v>5</v>
  </rv>
  <rv s="3">
    <fb>81.11</fb>
    <v>5</v>
  </rv>
  <rv s="3">
    <fb>81.484999999999999</fb>
    <v>5</v>
  </rv>
  <rv s="3">
    <fb>81.59</fb>
    <v>5</v>
  </rv>
  <rv s="3">
    <fb>80.89</fb>
    <v>5</v>
  </rv>
  <rv s="3">
    <fb>80.88</fb>
    <v>5</v>
  </rv>
  <rv s="3">
    <fb>80.290000000000006</fb>
    <v>5</v>
  </rv>
  <rv s="3">
    <fb>79.959999999999994</fb>
    <v>5</v>
  </rv>
  <rv s="3">
    <fb>80.08</fb>
    <v>5</v>
  </rv>
  <rv s="3">
    <fb>79.95</fb>
    <v>5</v>
  </rv>
  <rv s="3">
    <fb>79.09</fb>
    <v>5</v>
  </rv>
  <rv s="3">
    <fb>80.2</fb>
    <v>5</v>
  </rv>
  <rv s="3">
    <fb>80.14</fb>
    <v>5</v>
  </rv>
  <rv s="3">
    <fb>79.56</fb>
    <v>5</v>
  </rv>
  <rv s="3">
    <fb>79.224999999999994</fb>
    <v>5</v>
  </rv>
  <rv s="3">
    <fb>78.47</fb>
    <v>5</v>
  </rv>
  <rv s="3">
    <fb>79.67</fb>
    <v>5</v>
  </rv>
  <rv s="3">
    <fb>80.459999999999994</fb>
    <v>5</v>
  </rv>
  <rv s="3">
    <fb>80.13</fb>
    <v>5</v>
  </rv>
  <rv s="3">
    <fb>80.22</fb>
    <v>5</v>
  </rv>
  <rv s="3">
    <fb>81.349999999999994</fb>
    <v>5</v>
  </rv>
  <rv s="3">
    <fb>81.239999999999995</fb>
    <v>5</v>
  </rv>
  <rv s="3">
    <fb>81.55</fb>
    <v>5</v>
  </rv>
  <rv s="3">
    <fb>81.95</fb>
    <v>5</v>
  </rv>
  <rv s="3">
    <fb>82.57</fb>
    <v>5</v>
  </rv>
  <rv s="3">
    <fb>82.974999999999994</fb>
    <v>5</v>
  </rv>
  <rv s="3">
    <fb>83.01</fb>
    <v>5</v>
  </rv>
  <rv s="3">
    <fb>82.194999999999993</fb>
    <v>5</v>
  </rv>
  <rv s="3">
    <fb>82.23</fb>
    <v>5</v>
  </rv>
  <rv s="3">
    <fb>82.42</fb>
    <v>5</v>
  </rv>
  <rv s="3">
    <fb>83.11</fb>
    <v>5</v>
  </rv>
  <rv s="3">
    <fb>83.19</fb>
    <v>5</v>
  </rv>
  <rv s="3">
    <fb>84.19</fb>
    <v>5</v>
  </rv>
  <rv s="3">
    <fb>84.245000000000005</fb>
    <v>5</v>
  </rv>
  <rv s="3">
    <fb>83.924999999999997</fb>
    <v>5</v>
  </rv>
  <rv s="3">
    <fb>84.185000000000002</fb>
    <v>5</v>
  </rv>
  <rv s="3">
    <fb>84.41</fb>
    <v>5</v>
  </rv>
  <rv s="3">
    <fb>84.605000000000004</fb>
    <v>5</v>
  </rv>
  <rv s="3">
    <fb>84.02</fb>
    <v>5</v>
  </rv>
  <rv s="3">
    <fb>83.674999999999997</fb>
    <v>5</v>
  </rv>
  <rv s="3">
    <fb>83.47</fb>
    <v>5</v>
  </rv>
  <rv s="3">
    <fb>83.63</fb>
    <v>5</v>
  </rv>
  <rv s="3">
    <fb>81.34</fb>
    <v>5</v>
  </rv>
  <rv s="3">
    <fb>81.924999999999997</fb>
    <v>5</v>
  </rv>
  <rv s="3">
    <fb>81.7</fb>
    <v>5</v>
  </rv>
  <rv s="3">
    <fb>80.52</fb>
    <v>5</v>
  </rv>
  <rv s="3">
    <fb>83.36</fb>
    <v>5</v>
  </rv>
  <rv s="3">
    <fb>83.155000000000001</fb>
    <v>5</v>
  </rv>
  <rv s="3">
    <fb>82.995000000000005</fb>
    <v>5</v>
  </rv>
  <rv s="3">
    <fb>82.844999999999999</fb>
    <v>5</v>
  </rv>
  <rv s="3">
    <fb>82.29</fb>
    <v>5</v>
  </rv>
  <rv s="3">
    <fb>80.319999999999993</fb>
    <v>5</v>
  </rv>
  <rv s="3">
    <fb>82.06</fb>
    <v>5</v>
  </rv>
  <rv s="3">
    <fb>83.004999999999995</fb>
    <v>5</v>
  </rv>
  <rv s="0">
    <v>https://www.bing.com/financeapi/forcetrigger?t=b1162w&amp;q=XLON%3aXZMU&amp;form=skydnc</v>
    <v>Learn more on Bing</v>
  </rv>
  <rv s="1">
    <v>en-US</v>
    <v>b1162w</v>
    <v>268435456</v>
    <v>1</v>
    <v>Powered by Refinitiv</v>
    <v>0</v>
    <v>X MSCI USA ESG (XLON:XZMU)</v>
    <v>2</v>
    <v>3</v>
    <v>Finance</v>
    <v>4</v>
    <v>50</v>
    <v>22.14</v>
    <v>1.0137</v>
    <v>0.55249999999999999</v>
    <v>1.1198E-2</v>
    <v>USD</v>
    <v>London Stock Exchange</v>
    <v>XLON</v>
    <v>1.5E-3</v>
    <v>50</v>
    <v>ETF</v>
    <v>44553.687184617971</v>
    <v>2644</v>
    <v>49.51</v>
    <v>4199857200</v>
    <v>X MSCI USA ESG</v>
    <v>49.54</v>
    <v>49.337499999999999</v>
    <v>49.892499999999998</v>
    <v>XZMU</v>
    <v>X MSCI USA ESG (XLON:XZMU)</v>
    <v>59345</v>
  </rv>
  <rv s="2">
    <v>2645</v>
  </rv>
  <rv s="3">
    <fb>37.325000000000003</fb>
    <v>5</v>
  </rv>
  <rv s="3">
    <fb>37.284999999999997</fb>
    <v>5</v>
  </rv>
  <rv s="3">
    <fb>37.667499999999997</fb>
    <v>5</v>
  </rv>
  <rv s="3">
    <fb>37.704999999999998</fb>
    <v>5</v>
  </rv>
  <rv s="3">
    <fb>37.700000000000003</fb>
    <v>5</v>
  </rv>
  <rv s="3">
    <fb>37.515000000000001</fb>
    <v>5</v>
  </rv>
  <rv s="3">
    <fb>38.537500000000001</fb>
    <v>5</v>
  </rv>
  <rv s="3">
    <fb>38.7575</fb>
    <v>5</v>
  </rv>
  <rv s="3">
    <fb>38.777500000000003</fb>
    <v>5</v>
  </rv>
  <rv s="3">
    <fb>38.677500000000002</fb>
    <v>5</v>
  </rv>
  <rv s="3">
    <fb>38.630000000000003</fb>
    <v>5</v>
  </rv>
  <rv s="3">
    <fb>38.615000000000002</fb>
    <v>5</v>
  </rv>
  <rv s="3">
    <fb>38.207500000000003</fb>
    <v>5</v>
  </rv>
  <rv s="3">
    <fb>38.222499999999997</fb>
    <v>5</v>
  </rv>
  <rv s="3">
    <fb>39.037500000000001</fb>
    <v>5</v>
  </rv>
  <rv s="3">
    <fb>39.11</fb>
    <v>5</v>
  </rv>
  <rv s="3">
    <fb>38.979999999999997</fb>
    <v>5</v>
  </rv>
  <rv s="3">
    <fb>38.692500000000003</fb>
    <v>5</v>
  </rv>
  <rv s="3">
    <fb>39.082500000000003</fb>
    <v>5</v>
  </rv>
  <rv s="3">
    <fb>38.445</fb>
    <v>5</v>
  </rv>
  <rv s="3">
    <fb>38.717500000000001</fb>
    <v>5</v>
  </rv>
  <rv s="3">
    <fb>37.947499999999998</fb>
    <v>5</v>
  </rv>
  <rv s="3">
    <fb>38.234999999999999</fb>
    <v>5</v>
  </rv>
  <rv s="3">
    <fb>39.1</fb>
    <v>5</v>
  </rv>
  <rv s="3">
    <fb>39.204999999999998</fb>
    <v>5</v>
  </rv>
  <rv s="3">
    <fb>39.432499999999997</fb>
    <v>5</v>
  </rv>
  <rv s="3">
    <fb>39.729999999999997</fb>
    <v>5</v>
  </rv>
  <rv s="3">
    <fb>39.927500000000002</fb>
    <v>5</v>
  </rv>
  <rv s="3">
    <fb>39.965000000000003</fb>
    <v>5</v>
  </rv>
  <rv s="3">
    <fb>39.8675</fb>
    <v>5</v>
  </rv>
  <rv s="3">
    <fb>40.122500000000002</fb>
    <v>5</v>
  </rv>
  <rv s="3">
    <fb>40.119999999999997</fb>
    <v>5</v>
  </rv>
  <rv s="3">
    <fb>40.47</fb>
    <v>5</v>
  </rv>
  <rv s="3">
    <fb>40.232500000000002</fb>
    <v>5</v>
  </rv>
  <rv s="3">
    <fb>39.977499999999999</fb>
    <v>5</v>
  </rv>
  <rv s="3">
    <fb>39.96</fb>
    <v>5</v>
  </rv>
  <rv s="3">
    <fb>40.284999999999997</fb>
    <v>5</v>
  </rv>
  <rv s="3">
    <fb>39.392499999999998</fb>
    <v>5</v>
  </rv>
  <rv s="3">
    <fb>39.880000000000003</fb>
    <v>5</v>
  </rv>
  <rv s="3">
    <fb>39.715000000000003</fb>
    <v>5</v>
  </rv>
  <rv s="3">
    <fb>38.982500000000002</fb>
    <v>5</v>
  </rv>
  <rv s="3">
    <fb>39.564999999999998</fb>
    <v>5</v>
  </rv>
  <rv s="3">
    <fb>39.335000000000001</fb>
    <v>5</v>
  </rv>
  <rv s="3">
    <fb>37.93</fb>
    <v>5</v>
  </rv>
  <rv s="3">
    <fb>39.450000000000003</fb>
    <v>5</v>
  </rv>
  <rv s="3">
    <fb>39.659999999999997</fb>
    <v>5</v>
  </rv>
  <rv s="3">
    <fb>39.777500000000003</fb>
    <v>5</v>
  </rv>
  <rv s="3">
    <fb>40.255000000000003</fb>
    <v>5</v>
  </rv>
  <rv s="3">
    <fb>39.935000000000002</fb>
    <v>5</v>
  </rv>
  <rv s="3">
    <fb>40.405000000000001</fb>
    <v>5</v>
  </rv>
  <rv s="3">
    <fb>40.19</fb>
    <v>5</v>
  </rv>
  <rv s="3">
    <fb>40.3125</fb>
    <v>5</v>
  </rv>
  <rv s="3">
    <fb>39.755000000000003</fb>
    <v>5</v>
  </rv>
  <rv s="3">
    <fb>40.055</fb>
    <v>5</v>
  </rv>
  <rv s="3">
    <fb>40.042499999999997</fb>
    <v>5</v>
  </rv>
  <rv s="3">
    <fb>40.047499999999999</fb>
    <v>5</v>
  </rv>
  <rv s="3">
    <fb>39.567500000000003</fb>
    <v>5</v>
  </rv>
  <rv s="3">
    <fb>40.005000000000003</fb>
    <v>5</v>
  </rv>
  <rv s="3">
    <fb>40.157499999999999</fb>
    <v>5</v>
  </rv>
  <rv s="3">
    <fb>40.2575</fb>
    <v>5</v>
  </rv>
  <rv s="3">
    <fb>40.505000000000003</fb>
    <v>5</v>
  </rv>
  <rv s="3">
    <fb>40.93</fb>
    <v>5</v>
  </rv>
  <rv s="3">
    <fb>41.685000000000002</fb>
    <v>5</v>
  </rv>
  <rv s="3">
    <fb>41.73</fb>
    <v>5</v>
  </rv>
  <rv s="3">
    <fb>41.78</fb>
    <v>5</v>
  </rv>
  <rv s="3">
    <fb>41.837499999999999</fb>
    <v>5</v>
  </rv>
  <rv s="3">
    <fb>42.104999999999997</fb>
    <v>5</v>
  </rv>
  <rv s="3">
    <fb>42.232500000000002</fb>
    <v>5</v>
  </rv>
  <rv s="3">
    <fb>42.432499999999997</fb>
    <v>5</v>
  </rv>
  <rv s="3">
    <fb>42.602499999999999</fb>
    <v>5</v>
  </rv>
  <rv s="3">
    <fb>42.887500000000003</fb>
    <v>5</v>
  </rv>
  <rv s="3">
    <fb>42.704999999999998</fb>
    <v>5</v>
  </rv>
  <rv s="3">
    <fb>42.35</fb>
    <v>5</v>
  </rv>
  <rv s="3">
    <fb>42.655000000000001</fb>
    <v>5</v>
  </rv>
  <rv s="3">
    <fb>42.852499999999999</fb>
    <v>5</v>
  </rv>
  <rv s="3">
    <fb>42.92</fb>
    <v>5</v>
  </rv>
  <rv s="3">
    <fb>43.09</fb>
    <v>5</v>
  </rv>
  <rv s="3">
    <fb>42.9375</fb>
    <v>5</v>
  </rv>
  <rv s="3">
    <fb>42.945</fb>
    <v>5</v>
  </rv>
  <rv s="3">
    <fb>42.802500000000002</fb>
    <v>5</v>
  </rv>
  <rv s="3">
    <fb>42.692500000000003</fb>
    <v>5</v>
  </rv>
  <rv s="3">
    <fb>42.344999999999999</fb>
    <v>5</v>
  </rv>
  <rv s="3">
    <fb>42.734999999999999</fb>
    <v>5</v>
  </rv>
  <rv s="3">
    <fb>42.71</fb>
    <v>5</v>
  </rv>
  <rv s="3">
    <fb>43.335000000000001</fb>
    <v>5</v>
  </rv>
  <rv s="3">
    <fb>43.282499999999999</fb>
    <v>5</v>
  </rv>
  <rv s="3">
    <fb>42.375</fb>
    <v>5</v>
  </rv>
  <rv s="3">
    <fb>41.85</fb>
    <v>5</v>
  </rv>
  <rv s="3">
    <fb>41.884999999999998</fb>
    <v>5</v>
  </rv>
  <rv s="3">
    <fb>42.332500000000003</fb>
    <v>5</v>
  </rv>
  <rv s="3">
    <fb>42.505000000000003</fb>
    <v>5</v>
  </rv>
  <rv s="3">
    <fb>42.914999999999999</fb>
    <v>5</v>
  </rv>
  <rv s="3">
    <fb>42.832500000000003</fb>
    <v>5</v>
  </rv>
  <rv s="3">
    <fb>42.905000000000001</fb>
    <v>5</v>
  </rv>
  <rv s="3">
    <fb>42.897500000000001</fb>
    <v>5</v>
  </rv>
  <rv s="3">
    <fb>43.064999999999998</fb>
    <v>5</v>
  </rv>
  <rv s="3">
    <fb>42.927500000000002</fb>
    <v>5</v>
  </rv>
  <rv s="3">
    <fb>43.024999999999999</fb>
    <v>5</v>
  </rv>
  <rv s="3">
    <fb>42.857500000000002</fb>
    <v>5</v>
  </rv>
  <rv s="3">
    <fb>43.14</fb>
    <v>5</v>
  </rv>
  <rv s="3">
    <fb>43.1325</fb>
    <v>5</v>
  </rv>
  <rv s="3">
    <fb>43.102499999999999</fb>
    <v>5</v>
  </rv>
  <rv s="3">
    <fb>43.327500000000001</fb>
    <v>5</v>
  </rv>
  <rv s="3">
    <fb>43.41</fb>
    <v>5</v>
  </rv>
  <rv s="3">
    <fb>43.48</fb>
    <v>5</v>
  </rv>
  <rv s="3">
    <fb>43.44</fb>
    <v>5</v>
  </rv>
  <rv s="3">
    <fb>43.49</fb>
    <v>5</v>
  </rv>
  <rv s="3">
    <fb>43.5</fb>
    <v>5</v>
  </rv>
  <rv s="3">
    <fb>43.274999999999999</fb>
    <v>5</v>
  </rv>
  <rv s="3">
    <fb>42.847499999999997</fb>
    <v>5</v>
  </rv>
  <rv s="3">
    <fb>43.36</fb>
    <v>5</v>
  </rv>
  <rv s="3">
    <fb>43.567500000000003</fb>
    <v>5</v>
  </rv>
  <rv s="3">
    <fb>43.704999999999998</fb>
    <v>5</v>
  </rv>
  <rv s="3">
    <fb>43.962499999999999</fb>
    <v>5</v>
  </rv>
  <rv s="3">
    <fb>44.115000000000002</fb>
    <v>5</v>
  </rv>
  <rv s="3">
    <fb>44.16</fb>
    <v>5</v>
  </rv>
  <rv s="3">
    <fb>44.335000000000001</fb>
    <v>5</v>
  </rv>
  <rv s="3">
    <fb>44.3</fb>
    <v>5</v>
  </rv>
  <rv s="3">
    <fb>44.397500000000001</fb>
    <v>5</v>
  </rv>
  <rv s="3">
    <fb>44.76</fb>
    <v>5</v>
  </rv>
  <rv s="3">
    <fb>44.93</fb>
    <v>5</v>
  </rv>
  <rv s="3">
    <fb>44.597499999999997</fb>
    <v>5</v>
  </rv>
  <rv s="3">
    <fb>44.782499999999999</fb>
    <v>5</v>
  </rv>
  <rv s="3">
    <fb>44.392499999999998</fb>
    <v>5</v>
  </rv>
  <rv s="3">
    <fb>44.797499999999999</fb>
    <v>5</v>
  </rv>
  <rv s="3">
    <fb>45.045000000000002</fb>
    <v>5</v>
  </rv>
  <rv s="3">
    <fb>45.2425</fb>
    <v>5</v>
  </rv>
  <rv s="3">
    <fb>45.067500000000003</fb>
    <v>5</v>
  </rv>
  <rv s="3">
    <fb>44.967500000000001</fb>
    <v>5</v>
  </rv>
  <rv s="3">
    <fb>44.81</fb>
    <v>5</v>
  </rv>
  <rv s="3">
    <fb>44.12</fb>
    <v>5</v>
  </rv>
  <rv s="3">
    <fb>44.55</fb>
    <v>5</v>
  </rv>
  <rv s="3">
    <fb>45.092500000000001</fb>
    <v>5</v>
  </rv>
  <rv s="3">
    <fb>45.657499999999999</fb>
    <v>5</v>
  </rv>
  <rv s="3">
    <fb>45.72</fb>
    <v>5</v>
  </rv>
  <rv s="3">
    <fb>45.34</fb>
    <v>5</v>
  </rv>
  <rv s="3">
    <fb>45.622500000000002</fb>
    <v>5</v>
  </rv>
  <rv s="3">
    <fb>45.877499999999998</fb>
    <v>5</v>
  </rv>
  <rv s="3">
    <fb>45.732500000000002</fb>
    <v>5</v>
  </rv>
  <rv s="3">
    <fb>45.93</fb>
    <v>5</v>
  </rv>
  <rv s="3">
    <fb>45.575000000000003</fb>
    <v>5</v>
  </rv>
  <rv s="3">
    <fb>45.772500000000001</fb>
    <v>5</v>
  </rv>
  <rv s="3">
    <fb>46</fb>
    <v>5</v>
  </rv>
  <rv s="3">
    <fb>46.122500000000002</fb>
    <v>5</v>
  </rv>
  <rv s="3">
    <fb>46.092500000000001</fb>
    <v>5</v>
  </rv>
  <rv s="3">
    <fb>46.104999999999997</fb>
    <v>5</v>
  </rv>
  <rv s="3">
    <fb>46.137500000000003</fb>
    <v>5</v>
  </rv>
  <rv s="3">
    <fb>46.255000000000003</fb>
    <v>5</v>
  </rv>
  <rv s="3">
    <fb>46.454999999999998</fb>
    <v>5</v>
  </rv>
  <rv s="3">
    <fb>46.23</fb>
    <v>5</v>
  </rv>
  <rv s="3">
    <fb>46.155000000000001</fb>
    <v>5</v>
  </rv>
  <rv s="3">
    <fb>46.237499999999997</fb>
    <v>5</v>
  </rv>
  <rv s="3">
    <fb>45.847499999999997</fb>
    <v>5</v>
  </rv>
  <rv s="3">
    <fb>46.43</fb>
    <v>5</v>
  </rv>
  <rv s="3">
    <fb>46.98</fb>
    <v>5</v>
  </rv>
  <rv s="3">
    <fb>47.01</fb>
    <v>5</v>
  </rv>
  <rv s="3">
    <fb>47.16</fb>
    <v>5</v>
  </rv>
  <rv s="3">
    <fb>46.93</fb>
    <v>5</v>
  </rv>
  <rv s="3">
    <fb>47.112499999999997</fb>
    <v>5</v>
  </rv>
  <rv s="3">
    <fb>47.4</fb>
    <v>5</v>
  </rv>
  <rv s="3">
    <fb>47.322499999999998</fb>
    <v>5</v>
  </rv>
  <rv s="3">
    <fb>47.3675</fb>
    <v>5</v>
  </rv>
  <rv s="3">
    <fb>47.38</fb>
    <v>5</v>
  </rv>
  <rv s="3">
    <fb>47.482500000000002</fb>
    <v>5</v>
  </rv>
  <rv s="3">
    <fb>47.075000000000003</fb>
    <v>5</v>
  </rv>
  <rv s="3">
    <fb>46.912500000000001</fb>
    <v>5</v>
  </rv>
  <rv s="3">
    <fb>47.06</fb>
    <v>5</v>
  </rv>
  <rv s="3">
    <fb>46.797499999999999</fb>
    <v>5</v>
  </rv>
  <rv s="3">
    <fb>46.4925</fb>
    <v>5</v>
  </rv>
  <rv s="3">
    <fb>46.622500000000002</fb>
    <v>5</v>
  </rv>
  <rv s="3">
    <fb>46.662500000000001</fb>
    <v>5</v>
  </rv>
  <rv s="3">
    <fb>46.61</fb>
    <v>5</v>
  </rv>
  <rv s="3">
    <fb>46.522500000000001</fb>
    <v>5</v>
  </rv>
  <rv s="3">
    <fb>45.715000000000003</fb>
    <v>5</v>
  </rv>
  <rv s="3">
    <fb>45.737499999999997</fb>
    <v>5</v>
  </rv>
  <rv s="3">
    <fb>46.112499999999997</fb>
    <v>5</v>
  </rv>
  <rv s="3">
    <fb>46.65</fb>
    <v>5</v>
  </rv>
  <rv s="3">
    <fb>46.537500000000001</fb>
    <v>5</v>
  </rv>
  <rv s="3">
    <fb>46.542499999999997</fb>
    <v>5</v>
  </rv>
  <rv s="3">
    <fb>45.52</fb>
    <v>5</v>
  </rv>
  <rv s="3">
    <fb>45.567500000000003</fb>
    <v>5</v>
  </rv>
  <rv s="3">
    <fb>45.497500000000002</fb>
    <v>5</v>
  </rv>
  <rv s="3">
    <fb>45.13</fb>
    <v>5</v>
  </rv>
  <rv s="3">
    <fb>45.534999999999997</fb>
    <v>5</v>
  </rv>
  <rv s="3">
    <fb>46.27</fb>
    <v>5</v>
  </rv>
  <rv s="3">
    <fb>46.01</fb>
    <v>5</v>
  </rv>
  <rv s="3">
    <fb>46.164999999999999</fb>
    <v>5</v>
  </rv>
  <rv s="3">
    <fb>45.74</fb>
    <v>5</v>
  </rv>
  <rv s="3">
    <fb>45.62</fb>
    <v>5</v>
  </rv>
  <rv s="3">
    <fb>46.57</fb>
    <v>5</v>
  </rv>
  <rv s="3">
    <fb>47.077500000000001</fb>
    <v>5</v>
  </rv>
  <rv s="3">
    <fb>47.502499999999998</fb>
    <v>5</v>
  </rv>
  <rv s="3">
    <fb>47.59</fb>
    <v>5</v>
  </rv>
  <rv s="3">
    <fb>47.597499999999997</fb>
    <v>5</v>
  </rv>
  <rv s="3">
    <fb>47.765000000000001</fb>
    <v>5</v>
  </rv>
  <rv s="3">
    <fb>48.104999999999997</fb>
    <v>5</v>
  </rv>
  <rv s="3">
    <fb>48.692500000000003</fb>
    <v>5</v>
  </rv>
  <rv s="3">
    <fb>48.74</fb>
    <v>5</v>
  </rv>
  <rv s="3">
    <fb>48.897500000000001</fb>
    <v>5</v>
  </rv>
  <rv s="3">
    <fb>49.24</fb>
    <v>5</v>
  </rv>
  <rv s="3">
    <fb>49.417499999999997</fb>
    <v>5</v>
  </rv>
  <rv s="3">
    <fb>49.672499999999999</fb>
    <v>5</v>
  </rv>
  <rv s="3">
    <fb>49.55</fb>
    <v>5</v>
  </rv>
  <rv s="3">
    <fb>50.32</fb>
    <v>5</v>
  </rv>
  <rv s="3">
    <fb>50.6</fb>
    <v>5</v>
  </rv>
  <rv s="3">
    <fb>50.51</fb>
    <v>5</v>
  </rv>
  <rv s="3">
    <fb>50.19</fb>
    <v>5</v>
  </rv>
  <rv s="3">
    <fb>50.104999999999997</fb>
    <v>5</v>
  </rv>
  <rv s="3">
    <fb>49.84</fb>
    <v>5</v>
  </rv>
  <rv s="3">
    <fb>50.064999999999998</fb>
    <v>5</v>
  </rv>
  <rv s="3">
    <fb>50.085000000000001</fb>
    <v>5</v>
  </rv>
  <rv s="3">
    <fb>50.45</fb>
    <v>5</v>
  </rv>
  <rv s="3">
    <fb>50.25</fb>
    <v>5</v>
  </rv>
  <rv s="3">
    <fb>50.375</fb>
    <v>5</v>
  </rv>
  <rv s="3">
    <fb>50.555</fb>
    <v>5</v>
  </rv>
  <rv s="3">
    <fb>49.704999999999998</fb>
    <v>5</v>
  </rv>
  <rv s="3">
    <fb>49.91</fb>
    <v>5</v>
  </rv>
  <rv s="3">
    <fb>50.164999999999999</fb>
    <v>5</v>
  </rv>
  <rv s="3">
    <fb>48.905000000000001</fb>
    <v>5</v>
  </rv>
  <rv s="3">
    <fb>49.48</fb>
    <v>5</v>
  </rv>
  <rv s="3">
    <fb>48.862499999999997</fb>
    <v>5</v>
  </rv>
  <rv s="3">
    <fb>49.447499999999998</fb>
    <v>5</v>
  </rv>
  <rv s="3">
    <fb>48.747500000000002</fb>
    <v>5</v>
  </rv>
  <rv s="3">
    <fb>48.134999999999998</fb>
    <v>5</v>
  </rv>
  <rv s="3">
    <fb>48.33</fb>
    <v>5</v>
  </rv>
  <rv s="3">
    <fb>49.71</fb>
    <v>5</v>
  </rv>
  <rv s="3">
    <fb>49.662500000000001</fb>
    <v>5</v>
  </rv>
  <rv s="3">
    <fb>49.734999999999999</fb>
    <v>5</v>
  </rv>
  <rv s="3">
    <fb>49.5625</fb>
    <v>5</v>
  </rv>
  <rv s="3">
    <fb>49.384999999999998</fb>
    <v>5</v>
  </rv>
  <rv s="3">
    <fb>48.55</fb>
    <v>5</v>
  </rv>
  <rv s="3">
    <fb>48.61</fb>
    <v>5</v>
  </rv>
  <rv s="3">
    <fb>49.38</fb>
    <v>5</v>
  </rv>
  <rv s="3">
    <fb>48.92</fb>
    <v>5</v>
  </rv>
  <rv s="3">
    <fb>47.62</fb>
    <v>5</v>
  </rv>
  <rv s="3">
    <fb>48.29</fb>
    <v>5</v>
  </rv>
  <rv s="3">
    <fb>49.337499999999999</fb>
    <v>5</v>
  </rv>
  <rv s="0">
    <v>https://www.bing.com/financeapi/forcetrigger?t=bnjkcw&amp;q=XLON%3aSASU&amp;form=skydnc</v>
    <v>Learn more on Bing</v>
  </rv>
  <rv s="1">
    <v>en-US</v>
    <v>bnjkcw</v>
    <v>268435456</v>
    <v>1</v>
    <v>Powered by Refinitiv</v>
    <v>0</v>
    <v>iShrs MSCI ESG USD Acc (XLON:SASU)</v>
    <v>2</v>
    <v>3</v>
    <v>Finance</v>
    <v>4</v>
    <v>9.3109999999999999</v>
    <v>4.1505000000000001</v>
    <v>1.0237000000000001</v>
    <v>7.5999999999999998E-2</v>
    <v>8.2920000000000008E-3</v>
    <v>USD</v>
    <v>London Stock Exchange</v>
    <v>XLON</v>
    <v>7.000000000000001E-4</v>
    <v>9.2409999999999997</v>
    <v>ETF</v>
    <v>44553.665418760938</v>
    <v>2884</v>
    <v>9.1890000000000001</v>
    <v>4100050313.6300001</v>
    <v>iShrs MSCI ESG USD Acc</v>
    <v>9.2010000000000005</v>
    <v>9.1649999999999991</v>
    <v>9.2454999999999998</v>
    <v>SASU</v>
    <v>iShrs MSCI ESG USD Acc (XLON:SASU)</v>
    <v>56500</v>
  </rv>
  <rv s="2">
    <v>2885</v>
  </rv>
  <rv s="3">
    <fb>7.2285000000000004</fb>
    <v>5</v>
  </rv>
  <rv s="3">
    <fb>7.2190000000000003</fb>
    <v>5</v>
  </rv>
  <rv s="3">
    <fb>7.2755000000000001</fb>
    <v>5</v>
  </rv>
  <rv s="3">
    <fb>7.2919999999999998</fb>
    <v>5</v>
  </rv>
  <rv s="3">
    <fb>7.2869999999999999</fb>
    <v>5</v>
  </rv>
  <rv s="3">
    <fb>7.2735000000000003</fb>
    <v>5</v>
  </rv>
  <rv s="3">
    <fb>7.2130000000000001</fb>
    <v>5</v>
  </rv>
  <rv s="3">
    <fb>7.2290000000000001</fb>
    <v>5</v>
  </rv>
  <rv s="3">
    <fb>7.3410000000000002</fb>
    <v>5</v>
  </rv>
  <rv s="3">
    <fb>7.4059999999999997</fb>
    <v>5</v>
  </rv>
  <rv s="3">
    <fb>7.4359999999999999</fb>
    <v>5</v>
  </rv>
  <rv s="3">
    <fb>7.43</fb>
    <v>5</v>
  </rv>
  <rv s="3">
    <fb>7.4219999999999997</fb>
    <v>5</v>
  </rv>
  <rv s="3">
    <fb>7.4459999999999997</fb>
    <v>5</v>
  </rv>
  <rv s="3">
    <fb>7.452</fb>
    <v>5</v>
  </rv>
  <rv s="3">
    <fb>7.3630000000000004</fb>
    <v>5</v>
  </rv>
  <rv s="3">
    <fb>7.3635000000000002</fb>
    <v>5</v>
  </rv>
  <rv s="3">
    <fb>7.38</fb>
    <v>5</v>
  </rv>
  <rv s="3">
    <fb>7.5030000000000001</fb>
    <v>5</v>
  </rv>
  <rv s="3">
    <fb>7.5220000000000002</fb>
    <v>5</v>
  </rv>
  <rv s="3">
    <fb>7.5110000000000001</fb>
    <v>5</v>
  </rv>
  <rv s="3">
    <fb>7.4809999999999999</fb>
    <v>5</v>
  </rv>
  <rv s="3">
    <fb>7.5330000000000004</fb>
    <v>5</v>
  </rv>
  <rv s="3">
    <fb>7.3879999999999999</fb>
    <v>5</v>
  </rv>
  <rv s="3">
    <fb>7.4279999999999999</fb>
    <v>5</v>
  </rv>
  <rv s="3">
    <fb>7.2839999999999998</fb>
    <v>5</v>
  </rv>
  <rv s="3">
    <fb>7.4880000000000004</fb>
    <v>5</v>
  </rv>
  <rv s="3">
    <fb>7.4889999999999999</fb>
    <v>5</v>
  </rv>
  <rv s="3">
    <fb>7.5250000000000004</fb>
    <v>5</v>
  </rv>
  <rv s="3">
    <fb>7.6070000000000002</fb>
    <v>5</v>
  </rv>
  <rv s="3">
    <fb>7.6369999999999996</fb>
    <v>5</v>
  </rv>
  <rv s="3">
    <fb>7.6520000000000001</fb>
    <v>5</v>
  </rv>
  <rv s="3">
    <fb>7.6589999999999998</fb>
    <v>5</v>
  </rv>
  <rv s="3">
    <fb>7.6784999999999997</fb>
    <v>5</v>
  </rv>
  <rv s="3">
    <fb>7.7039999999999997</fb>
    <v>5</v>
  </rv>
  <rv s="3">
    <fb>7.7709999999999999</fb>
    <v>5</v>
  </rv>
  <rv s="3">
    <fb>7.72</fb>
    <v>5</v>
  </rv>
  <rv s="3">
    <fb>7.65</fb>
    <v>5</v>
  </rv>
  <rv s="3">
    <fb>7.6340000000000003</fb>
    <v>5</v>
  </rv>
  <rv s="3">
    <fb>7.7060000000000004</fb>
    <v>5</v>
  </rv>
  <rv s="3">
    <fb>7.601</fb>
    <v>5</v>
  </rv>
  <rv s="3">
    <fb>7.5339999999999998</fb>
    <v>5</v>
  </rv>
  <rv s="3">
    <fb>7.6165000000000003</fb>
    <v>5</v>
  </rv>
  <rv s="3">
    <fb>7.5910000000000002</fb>
    <v>5</v>
  </rv>
  <rv s="3">
    <fb>7.4909999999999997</fb>
    <v>5</v>
  </rv>
  <rv s="3">
    <fb>7.6120000000000001</fb>
    <v>5</v>
  </rv>
  <rv s="3">
    <fb>7.5730000000000004</fb>
    <v>5</v>
  </rv>
  <rv s="3">
    <fb>7.5449999999999999</fb>
    <v>5</v>
  </rv>
  <rv s="3">
    <fb>7.4420000000000002</fb>
    <v>5</v>
  </rv>
  <rv s="3">
    <fb>7.2469999999999999</fb>
    <v>5</v>
  </rv>
  <rv s="3">
    <fb>7.5039999999999996</fb>
    <v>5</v>
  </rv>
  <rv s="3">
    <fb>7.5469999999999997</fb>
    <v>5</v>
  </rv>
  <rv s="3">
    <fb>7.5869999999999997</fb>
    <v>5</v>
  </rv>
  <rv s="3">
    <fb>7.6920000000000002</fb>
    <v>5</v>
  </rv>
  <rv s="3">
    <fb>7.6260000000000003</fb>
    <v>5</v>
  </rv>
  <rv s="3">
    <fb>7.6619999999999999</fb>
    <v>5</v>
  </rv>
  <rv s="3">
    <fb>7.7220000000000004</fb>
    <v>5</v>
  </rv>
  <rv s="3">
    <fb>7.6639999999999997</fb>
    <v>5</v>
  </rv>
  <rv s="3">
    <fb>7.6890000000000001</fb>
    <v>5</v>
  </rv>
  <rv s="3">
    <fb>7.6189999999999998</fb>
    <v>5</v>
  </rv>
  <rv s="3">
    <fb>7.6680000000000001</fb>
    <v>5</v>
  </rv>
  <rv s="3">
    <fb>7.6349999999999998</fb>
    <v>5</v>
  </rv>
  <rv s="3">
    <fb>7.6630000000000003</fb>
    <v>5</v>
  </rv>
  <rv s="3">
    <fb>7.7240000000000002</fb>
    <v>5</v>
  </rv>
  <rv s="3">
    <fb>7.7809999999999997</fb>
    <v>5</v>
  </rv>
  <rv s="3">
    <fb>7.93</fb>
    <v>5</v>
  </rv>
  <rv s="3">
    <fb>7.915</fb>
    <v>5</v>
  </rv>
  <rv s="3">
    <fb>7.95</fb>
    <v>5</v>
  </rv>
  <rv s="3">
    <fb>7.9710000000000001</fb>
    <v>5</v>
  </rv>
  <rv s="3">
    <fb>8.0109999999999992</fb>
    <v>5</v>
  </rv>
  <rv s="3">
    <fb>8.0399999999999991</fb>
    <v>5</v>
  </rv>
  <rv s="3">
    <fb>8.0630000000000006</fb>
    <v>5</v>
  </rv>
  <rv s="3">
    <fb>8.0909999999999993</fb>
    <v>5</v>
  </rv>
  <rv s="3">
    <fb>8.1289999999999996</fb>
    <v>5</v>
  </rv>
  <rv s="3">
    <fb>8.0939999999999994</fb>
    <v>5</v>
  </rv>
  <rv s="3">
    <fb>8.0809999999999995</fb>
    <v>5</v>
  </rv>
  <rv s="3">
    <fb>8.125</fb>
    <v>5</v>
  </rv>
  <rv s="3">
    <fb>8.1199999999999992</fb>
    <v>5</v>
  </rv>
  <rv s="3">
    <fb>8.1620000000000008</fb>
    <v>5</v>
  </rv>
  <rv s="3">
    <fb>8.1509999999999998</fb>
    <v>5</v>
  </rv>
  <rv s="3">
    <fb>8.1609999999999996</fb>
    <v>5</v>
  </rv>
  <rv s="3">
    <fb>8.1329999999999991</fb>
    <v>5</v>
  </rv>
  <rv s="3">
    <fb>8.0220000000000002</fb>
    <v>5</v>
  </rv>
  <rv s="3">
    <fb>8.1129999999999995</fb>
    <v>5</v>
  </rv>
  <rv s="3">
    <fb>8.0869999999999997</fb>
    <v>5</v>
  </rv>
  <rv s="3">
    <fb>8.2070000000000007</fb>
    <v>5</v>
  </rv>
  <rv s="3">
    <fb>8.1809999999999992</fb>
    <v>5</v>
  </rv>
  <rv s="3">
    <fb>8.0259999999999998</fb>
    <v>5</v>
  </rv>
  <rv s="3">
    <fb>7.9160000000000004</fb>
    <v>5</v>
  </rv>
  <rv s="3">
    <fb>7.94</fb>
    <v>5</v>
  </rv>
  <rv s="3">
    <fb>8.0579999999999998</fb>
    <v>5</v>
  </rv>
  <rv s="3">
    <fb>8.0310000000000006</fb>
    <v>5</v>
  </rv>
  <rv s="3">
    <fb>8.06</fb>
    <v>5</v>
  </rv>
  <rv s="3">
    <fb>7.9009999999999998</fb>
    <v>5</v>
  </rv>
  <rv s="3">
    <fb>8.07</fb>
    <v>5</v>
  </rv>
  <rv s="3">
    <fb>8.0860000000000003</fb>
    <v>5</v>
  </rv>
  <rv s="3">
    <fb>8.16</fb>
    <v>5</v>
  </rv>
  <rv s="3">
    <fb>8.1319999999999997</fb>
    <v>5</v>
  </rv>
  <rv s="3">
    <fb>8.14</fb>
    <v>5</v>
  </rv>
  <rv s="3">
    <fb>8.1820000000000004</fb>
    <v>5</v>
  </rv>
  <rv s="3">
    <fb>8.1579999999999995</fb>
    <v>5</v>
  </rv>
  <rv s="3">
    <fb>8.1829999999999998</fb>
    <v>5</v>
  </rv>
  <rv s="3">
    <fb>8.141</fb>
    <v>5</v>
  </rv>
  <rv s="3">
    <fb>8.1890000000000001</fb>
    <v>5</v>
  </rv>
  <rv s="3">
    <fb>8.202</fb>
    <v>5</v>
  </rv>
  <rv s="3">
    <fb>8.1920000000000002</fb>
    <v>5</v>
  </rv>
  <rv s="3">
    <fb>8.218</fb>
    <v>5</v>
  </rv>
  <rv s="3">
    <fb>8.2379999999999995</fb>
    <v>5</v>
  </rv>
  <rv s="3">
    <fb>8.2439999999999998</fb>
    <v>5</v>
  </rv>
  <rv s="3">
    <fb>8.2539999999999996</fb>
    <v>5</v>
  </rv>
  <rv s="3">
    <fb>8.2569999999999997</fb>
    <v>5</v>
  </rv>
  <rv s="3">
    <fb>8.2629999999999999</fb>
    <v>5</v>
  </rv>
  <rv s="3">
    <fb>8.2490000000000006</fb>
    <v>5</v>
  </rv>
  <rv s="3">
    <fb>8.2240000000000002</fb>
    <v>5</v>
  </rv>
  <rv s="3">
    <fb>8.2780000000000005</fb>
    <v>5</v>
  </rv>
  <rv s="3">
    <fb>8.2929999999999993</fb>
    <v>5</v>
  </rv>
  <rv s="3">
    <fb>8.3460000000000001</fb>
    <v>5</v>
  </rv>
  <rv s="3">
    <fb>8.3680000000000003</fb>
    <v>5</v>
  </rv>
  <rv s="3">
    <fb>8.3780000000000001</fb>
    <v>5</v>
  </rv>
  <rv s="3">
    <fb>8.4109999999999996</fb>
    <v>5</v>
  </rv>
  <rv s="3">
    <fb>8.4</fb>
    <v>5</v>
  </rv>
  <rv s="3">
    <fb>8.4239999999999995</fb>
    <v>5</v>
  </rv>
  <rv s="3">
    <fb>8.4819999999999993</fb>
    <v>5</v>
  </rv>
  <rv s="3">
    <fb>8.5180000000000007</fb>
    <v>5</v>
  </rv>
  <rv s="3">
    <fb>8.4779999999999998</fb>
    <v>5</v>
  </rv>
  <rv s="3">
    <fb>8.5109999999999992</fb>
    <v>5</v>
  </rv>
  <rv s="3">
    <fb>8.4260000000000002</fb>
    <v>5</v>
  </rv>
  <rv s="3">
    <fb>8.5289999999999999</fb>
    <v>5</v>
  </rv>
  <rv s="3">
    <fb>8.5540000000000003</fb>
    <v>5</v>
  </rv>
  <rv s="3">
    <fb>8.593</fb>
    <v>5</v>
  </rv>
  <rv s="3">
    <fb>8.5429999999999993</fb>
    <v>5</v>
  </rv>
  <rv s="3">
    <fb>8.5229999999999997</fb>
    <v>5</v>
  </rv>
  <rv s="3">
    <fb>8.5</fb>
    <v>5</v>
  </rv>
  <rv s="3">
    <fb>8.3369999999999997</fb>
    <v>5</v>
  </rv>
  <rv s="3">
    <fb>8.4390000000000001</fb>
    <v>5</v>
  </rv>
  <rv s="3">
    <fb>8.5150000000000006</fb>
    <v>5</v>
  </rv>
  <rv s="3">
    <fb>8.5399999999999991</fb>
    <v>5</v>
  </rv>
  <rv s="3">
    <fb>8.6359999999999992</fb>
    <v>5</v>
  </rv>
  <rv s="3">
    <fb>8.6609999999999996</fb>
    <v>5</v>
  </rv>
  <rv s="3">
    <fb>8.5760000000000005</fb>
    <v>5</v>
  </rv>
  <rv s="3">
    <fb>8.6219999999999999</fb>
    <v>5</v>
  </rv>
  <rv s="3">
    <fb>8.6720000000000006</fb>
    <v>5</v>
  </rv>
  <rv s="3">
    <fb>8.6010000000000009</fb>
    <v>5</v>
  </rv>
  <rv s="3">
    <fb>8.6489999999999991</fb>
    <v>5</v>
  </rv>
  <rv s="3">
    <fb>8.6050000000000004</fb>
    <v>5</v>
  </rv>
  <rv s="3">
    <fb>8.6370000000000005</fb>
    <v>5</v>
  </rv>
  <rv s="3">
    <fb>8.6790000000000003</fb>
    <v>5</v>
  </rv>
  <rv s="3">
    <fb>8.69</fb>
    <v>5</v>
  </rv>
  <rv s="3">
    <fb>8.6869999999999994</fb>
    <v>5</v>
  </rv>
  <rv s="3">
    <fb>8.6859999999999999</fb>
    <v>5</v>
  </rv>
  <rv s="3">
    <fb>8.6820000000000004</fb>
    <v>5</v>
  </rv>
  <rv s="3">
    <fb>8.7100000000000009</fb>
    <v>5</v>
  </rv>
  <rv s="3">
    <fb>8.7375000000000007</fb>
    <v>5</v>
  </rv>
  <rv s="3">
    <fb>8.702</fb>
    <v>5</v>
  </rv>
  <rv s="3">
    <fb>8.6950000000000003</fb>
    <v>5</v>
  </rv>
  <rv s="3">
    <fb>8.6940000000000008</fb>
    <v>5</v>
  </rv>
  <rv s="3">
    <fb>8.6059999999999999</fb>
    <v>5</v>
  </rv>
  <rv s="3">
    <fb>8.7789999999999999</fb>
    <v>5</v>
  </rv>
  <rv s="3">
    <fb>8.7889999999999997</fb>
    <v>5</v>
  </rv>
  <rv s="3">
    <fb>8.8130000000000006</fb>
    <v>5</v>
  </rv>
  <rv s="3">
    <fb>8.7850000000000001</fb>
    <v>5</v>
  </rv>
  <rv s="3">
    <fb>8.8209999999999997</fb>
    <v>5</v>
  </rv>
  <rv s="3">
    <fb>8.8800000000000008</fb>
    <v>5</v>
  </rv>
  <rv s="3">
    <fb>8.89</fb>
    <v>5</v>
  </rv>
  <rv s="3">
    <fb>8.9</fb>
    <v>5</v>
  </rv>
  <rv s="3">
    <fb>8.8919999999999995</fb>
    <v>5</v>
  </rv>
  <rv s="3">
    <fb>8.9250000000000007</fb>
    <v>5</v>
  </rv>
  <rv s="3">
    <fb>8.8710000000000004</fb>
    <v>5</v>
  </rv>
  <rv s="3">
    <fb>8.8309999999999995</fb>
    <v>5</v>
  </rv>
  <rv s="3">
    <fb>8.8565000000000005</fb>
    <v>5</v>
  </rv>
  <rv s="3">
    <fb>8.8019999999999996</fb>
    <v>5</v>
  </rv>
  <rv s="3">
    <fb>8.7509999999999994</fb>
    <v>5</v>
  </rv>
  <rv s="3">
    <fb>8.7469999999999999</fb>
    <v>5</v>
  </rv>
  <rv s="3">
    <fb>8.73</fb>
    <v>5</v>
  </rv>
  <rv s="3">
    <fb>8.7390000000000008</fb>
    <v>5</v>
  </rv>
  <rv s="3">
    <fb>8.7170000000000005</fb>
    <v>5</v>
  </rv>
  <rv s="3">
    <fb>8.5500000000000007</fb>
    <v>5</v>
  </rv>
  <rv s="3">
    <fb>8.59</fb>
    <v>5</v>
  </rv>
  <rv s="3">
    <fb>8.6470000000000002</fb>
    <v>5</v>
  </rv>
  <rv s="3">
    <fb>8.7430000000000003</fb>
    <v>5</v>
  </rv>
  <rv s="3">
    <fb>8.7230000000000008</fb>
    <v>5</v>
  </rv>
  <rv s="3">
    <fb>8.7319999999999993</fb>
    <v>5</v>
  </rv>
  <rv s="3">
    <fb>8.5640000000000001</fb>
    <v>5</v>
  </rv>
  <rv s="3">
    <fb>8.5250000000000004</fb>
    <v>5</v>
  </rv>
  <rv s="3">
    <fb>8.484</fb>
    <v>5</v>
  </rv>
  <rv s="3">
    <fb>8.3889999999999993</fb>
    <v>5</v>
  </rv>
  <rv s="3">
    <fb>8.4380000000000006</fb>
    <v>5</v>
  </rv>
  <rv s="3">
    <fb>8.6769999999999996</fb>
    <v>5</v>
  </rv>
  <rv s="3">
    <fb>8.6210000000000004</fb>
    <v>5</v>
  </rv>
  <rv s="3">
    <fb>8.6460000000000008</fb>
    <v>5</v>
  </rv>
  <rv s="3">
    <fb>8.5380000000000003</fb>
    <v>5</v>
  </rv>
  <rv s="3">
    <fb>8.5190000000000001</fb>
    <v>5</v>
  </rv>
  <rv s="3">
    <fb>8.6929999999999996</fb>
    <v>5</v>
  </rv>
  <rv s="3">
    <fb>8.77</fb>
    <v>5</v>
  </rv>
  <rv s="3">
    <fb>8.8030000000000008</fb>
    <v>5</v>
  </rv>
  <rv s="3">
    <fb>8.8740000000000006</fb>
    <v>5</v>
  </rv>
  <rv s="3">
    <fb>8.9109999999999996</fb>
    <v>5</v>
  </rv>
  <rv s="3">
    <fb>8.9030000000000005</fb>
    <v>5</v>
  </rv>
  <rv s="3">
    <fb>8.9570000000000007</fb>
    <v>5</v>
  </rv>
  <rv s="3">
    <fb>9.0180000000000007</fb>
    <v>5</v>
  </rv>
  <rv s="3">
    <fb>8.9809999999999999</fb>
    <v>5</v>
  </rv>
  <rv s="3">
    <fb>9.0220000000000002</fb>
    <v>5</v>
  </rv>
  <rv s="3">
    <fb>9.0299999999999994</fb>
    <v>5</v>
  </rv>
  <rv s="3">
    <fb>9.0579999999999998</fb>
    <v>5</v>
  </rv>
  <rv s="3">
    <fb>9.0990000000000002</fb>
    <v>5</v>
  </rv>
  <rv s="3">
    <fb>9.0920000000000005</fb>
    <v>5</v>
  </rv>
  <rv s="3">
    <fb>9.1790000000000003</fb>
    <v>5</v>
  </rv>
  <rv s="3">
    <fb>9.2520000000000007</fb>
    <v>5</v>
  </rv>
  <rv s="3">
    <fb>9.2430000000000003</fb>
    <v>5</v>
  </rv>
  <rv s="3">
    <fb>9.2119999999999997</fb>
    <v>5</v>
  </rv>
  <rv s="3">
    <fb>9.2029999999999994</fb>
    <v>5</v>
  </rv>
  <rv s="3">
    <fb>9.1460000000000008</fb>
    <v>5</v>
  </rv>
  <rv s="3">
    <fb>9.202</fb>
    <v>5</v>
  </rv>
  <rv s="3">
    <fb>9.2200000000000006</fb>
    <v>5</v>
  </rv>
  <rv s="3">
    <fb>9.2639999999999993</fb>
    <v>5</v>
  </rv>
  <rv s="3">
    <fb>9.23</fb>
    <v>5</v>
  </rv>
  <rv s="3">
    <fb>9.2449999999999992</fb>
    <v>5</v>
  </rv>
  <rv s="3">
    <fb>9.2665000000000006</fb>
    <v>5</v>
  </rv>
  <rv s="3">
    <fb>9.2910000000000004</fb>
    <v>5</v>
  </rv>
  <rv s="3">
    <fb>9.1530000000000005</fb>
    <v>5</v>
  </rv>
  <rv s="3">
    <fb>9.2424999999999997</fb>
    <v>5</v>
  </rv>
  <rv s="3">
    <fb>9.109</fb>
    <v>5</v>
  </rv>
  <rv s="3">
    <fb>9.0060000000000002</fb>
    <v>5</v>
  </rv>
  <rv s="3">
    <fb>9.1170000000000009</fb>
    <v>5</v>
  </rv>
  <rv s="3">
    <fb>8.9220000000000006</fb>
    <v>5</v>
  </rv>
  <rv s="3">
    <fb>8.9540000000000006</fb>
    <v>5</v>
  </rv>
  <rv s="3">
    <fb>9.1869999999999994</fb>
    <v>5</v>
  </rv>
  <rv s="3">
    <fb>9.1709999999999994</fb>
    <v>5</v>
  </rv>
  <rv s="3">
    <fb>9.16</fb>
    <v>5</v>
  </rv>
  <rv s="3">
    <fb>9.1359999999999992</fb>
    <v>5</v>
  </rv>
  <rv s="3">
    <fb>9.0239999999999991</fb>
    <v>5</v>
  </rv>
  <rv s="3">
    <fb>9.0190000000000001</fb>
    <v>5</v>
  </rv>
  <rv s="3">
    <fb>9.1809999999999992</fb>
    <v>5</v>
  </rv>
  <rv s="3">
    <fb>9.0690000000000008</fb>
    <v>5</v>
  </rv>
  <rv s="3">
    <fb>8.8620000000000001</fb>
    <v>5</v>
  </rv>
  <rv s="3">
    <fb>8.9969999999999999</fb>
    <v>5</v>
  </rv>
  <rv s="3">
    <fb>9.1649999999999991</fb>
    <v>5</v>
  </rv>
  <rv s="0">
    <v>https://www.bing.com/financeapi/forcetrigger?t=aoahoc&amp;q=XLON%3aISAC&amp;form=skydnc</v>
    <v>Learn more on Bing</v>
  </rv>
  <rv s="1">
    <v>en-US</v>
    <v>aoahoc</v>
    <v>268435456</v>
    <v>1</v>
    <v>Powered by Refinitiv</v>
    <v>0</v>
    <v>iSMSCI ACWI UCITS ETF (XLON:ISAC)</v>
    <v>2</v>
    <v>3</v>
    <v>Finance</v>
    <v>4</v>
    <v>74.989999999999995</v>
    <v>31.47</v>
    <v>0.98760000000000003</v>
    <v>0.59</v>
    <v>7.9349999999999993E-3</v>
    <v>USD</v>
    <v>London Stock Exchange</v>
    <v>XLON</v>
    <v>2E-3</v>
    <v>74.989999999999995</v>
    <v>ETF</v>
    <v>44553.69099618047</v>
    <v>3124</v>
    <v>74.47</v>
    <v>3949654780</v>
    <v>iSMSCI ACWI UCITS ETF</v>
    <v>74.58</v>
    <v>74.349999999999994</v>
    <v>74.94</v>
    <v>ISAC</v>
    <v>iSMSCI ACWI UCITS ETF (XLON:ISAC)</v>
    <v>122232</v>
  </rv>
  <rv s="2">
    <v>3125</v>
  </rv>
  <rv s="3">
    <fb>62.865000000000002</fb>
    <v>5</v>
  </rv>
  <rv s="3">
    <fb>63.475000000000001</fb>
    <v>5</v>
  </rv>
  <rv s="3">
    <fb>63.655000000000001</fb>
    <v>5</v>
  </rv>
  <rv s="3">
    <fb>63.59</fb>
    <v>5</v>
  </rv>
  <rv s="3">
    <fb>63.31</fb>
    <v>5</v>
  </rv>
  <rv s="3">
    <fb>63.5</fb>
    <v>5</v>
  </rv>
  <rv s="3">
    <fb>64.41</fb>
    <v>5</v>
  </rv>
  <rv s="3">
    <fb>64.805000000000007</fb>
    <v>5</v>
  </rv>
  <rv s="3">
    <fb>65.295000000000002</fb>
    <v>5</v>
  </rv>
  <rv s="3">
    <fb>65.084999999999994</fb>
    <v>5</v>
  </rv>
  <rv s="3">
    <fb>65.08</fb>
    <v>5</v>
  </rv>
  <rv s="3">
    <fb>65.58</fb>
    <v>5</v>
  </rv>
  <rv s="3">
    <fb>64.739999999999995</fb>
    <v>5</v>
  </rv>
  <rv s="3">
    <fb>64.760000000000005</fb>
    <v>5</v>
  </rv>
  <rv s="3">
    <fb>65.025000000000006</fb>
    <v>5</v>
  </rv>
  <rv s="3">
    <fb>65.8</fb>
    <v>5</v>
  </rv>
  <rv s="3">
    <fb>65.95</fb>
    <v>5</v>
  </rv>
  <rv s="3">
    <fb>65.674999999999997</fb>
    <v>5</v>
  </rv>
  <rv s="3">
    <fb>65.364999999999995</fb>
    <v>5</v>
  </rv>
  <rv s="3">
    <fb>64.64</fb>
    <v>5</v>
  </rv>
  <rv s="3">
    <fb>64.86</fb>
    <v>5</v>
  </rv>
  <rv s="3">
    <fb>63.74</fb>
    <v>5</v>
  </rv>
  <rv s="3">
    <fb>64.19</fb>
    <v>5</v>
  </rv>
  <rv s="3">
    <fb>65.38</fb>
    <v>5</v>
  </rv>
  <rv s="3">
    <fb>65.44</fb>
    <v>5</v>
  </rv>
  <rv s="3">
    <fb>65.64</fb>
    <v>5</v>
  </rv>
  <rv s="3">
    <fb>66.209999999999994</fb>
    <v>5</v>
  </rv>
  <rv s="3">
    <fb>66.42</fb>
    <v>5</v>
  </rv>
  <rv s="3">
    <fb>66.75</fb>
    <v>5</v>
  </rv>
  <rv s="3">
    <fb>66.795000000000002</fb>
    <v>5</v>
  </rv>
  <rv s="3">
    <fb>67.17</fb>
    <v>5</v>
  </rv>
  <rv s="3">
    <fb>67.430000000000007</fb>
    <v>5</v>
  </rv>
  <rv s="3">
    <fb>68.03</fb>
    <v>5</v>
  </rv>
  <rv s="3">
    <fb>67.73</fb>
    <v>5</v>
  </rv>
  <rv s="3">
    <fb>67.06</fb>
    <v>5</v>
  </rv>
  <rv s="3">
    <fb>66.86</fb>
    <v>5</v>
  </rv>
  <rv s="3">
    <fb>67.400000000000006</fb>
    <v>5</v>
  </rv>
  <rv s="3">
    <fb>66.680000000000007</fb>
    <v>5</v>
  </rv>
  <rv s="3">
    <fb>66.17</fb>
    <v>5</v>
  </rv>
  <rv s="3">
    <fb>66.569999999999993</fb>
    <v>5</v>
  </rv>
  <rv s="3">
    <fb>66.44</fb>
    <v>5</v>
  </rv>
  <rv s="3">
    <fb>66.2</fb>
    <v>5</v>
  </rv>
  <rv s="3">
    <fb>65.224999999999994</fb>
    <v>5</v>
  </rv>
  <rv s="3">
    <fb>63.75</fb>
    <v>5</v>
  </rv>
  <rv s="3">
    <fb>65.78</fb>
    <v>5</v>
  </rv>
  <rv s="3">
    <fb>66.94</fb>
    <v>5</v>
  </rv>
  <rv s="3">
    <fb>66.45</fb>
    <v>5</v>
  </rv>
  <rv s="3">
    <fb>66.655000000000001</fb>
    <v>5</v>
  </rv>
  <rv s="3">
    <fb>67.13</fb>
    <v>5</v>
  </rv>
  <rv s="3">
    <fb>66.61</fb>
    <v>5</v>
  </rv>
  <rv s="3">
    <fb>67.11</fb>
    <v>5</v>
  </rv>
  <rv s="3">
    <fb>66.459999999999994</fb>
    <v>5</v>
  </rv>
  <rv s="3">
    <fb>66.77</fb>
    <v>5</v>
  </rv>
  <rv s="3">
    <fb>66.430000000000007</fb>
    <v>5</v>
  </rv>
  <rv s="3">
    <fb>66.16</fb>
    <v>5</v>
  </rv>
  <rv s="3">
    <fb>66.204999999999998</fb>
    <v>5</v>
  </rv>
  <rv s="3">
    <fb>66.37</fb>
    <v>5</v>
  </rv>
  <rv s="3">
    <fb>66.56</fb>
    <v>5</v>
  </rv>
  <rv s="3">
    <fb>66.81</fb>
    <v>5</v>
  </rv>
  <rv s="3">
    <fb>67.314999999999998</fb>
    <v>5</v>
  </rv>
  <rv s="3">
    <fb>68.31</fb>
    <v>5</v>
  </rv>
  <rv s="3">
    <fb>68.13</fb>
    <v>5</v>
  </rv>
  <rv s="3">
    <fb>68.5</fb>
    <v>5</v>
  </rv>
  <rv s="3">
    <fb>68.53</fb>
    <v>5</v>
  </rv>
  <rv s="3">
    <fb>68.605000000000004</fb>
    <v>5</v>
  </rv>
  <rv s="3">
    <fb>68.849999999999994</fb>
    <v>5</v>
  </rv>
  <rv s="3">
    <fb>69.12</fb>
    <v>5</v>
  </rv>
  <rv s="3">
    <fb>69.45</fb>
    <v>5</v>
  </rv>
  <rv s="3">
    <fb>69.709999999999994</fb>
    <v>5</v>
  </rv>
  <rv s="3">
    <fb>69.62</fb>
    <v>5</v>
  </rv>
  <rv s="3">
    <fb>68.72</fb>
    <v>5</v>
  </rv>
  <rv s="3">
    <fb>69.209999999999994</fb>
    <v>5</v>
  </rv>
  <rv s="3">
    <fb>69.685000000000002</fb>
    <v>5</v>
  </rv>
  <rv s="3">
    <fb>69.900000000000006</fb>
    <v>5</v>
  </rv>
  <rv s="3">
    <fb>69.87</fb>
    <v>5</v>
  </rv>
  <rv s="3">
    <fb>69.92</fb>
    <v>5</v>
  </rv>
  <rv s="3">
    <fb>69.738</fb>
    <v>5</v>
  </rv>
  <rv s="3">
    <fb>68.66</fb>
    <v>5</v>
  </rv>
  <rv s="3">
    <fb>69.58</fb>
    <v>5</v>
  </rv>
  <rv s="3">
    <fb>70.515000000000001</fb>
    <v>5</v>
  </rv>
  <rv s="3">
    <fb>69.16</fb>
    <v>5</v>
  </rv>
  <rv s="3">
    <fb>68.28</fb>
    <v>5</v>
  </rv>
  <rv s="3">
    <fb>68.260000000000005</fb>
    <v>5</v>
  </rv>
  <rv s="3">
    <fb>69.319999999999993</fb>
    <v>5</v>
  </rv>
  <rv s="3">
    <fb>69.064999999999998</fb>
    <v>5</v>
  </rv>
  <rv s="3">
    <fb>68.540000000000006</fb>
    <v>5</v>
  </rv>
  <rv s="3">
    <fb>69.67</fb>
    <v>5</v>
  </rv>
  <rv s="3">
    <fb>70.16</fb>
    <v>5</v>
  </rv>
  <rv s="3">
    <fb>70.28</fb>
    <v>5</v>
  </rv>
  <rv s="3">
    <fb>70.7</fb>
    <v>5</v>
  </rv>
  <rv s="3">
    <fb>70.89</fb>
    <v>5</v>
  </rv>
  <rv s="3">
    <fb>71.015000000000001</fb>
    <v>5</v>
  </rv>
  <rv s="3">
    <fb>70.635000000000005</fb>
    <v>5</v>
  </rv>
  <rv s="3">
    <fb>71.099999999999994</fb>
    <v>5</v>
  </rv>
  <rv s="3">
    <fb>70.98</fb>
    <v>5</v>
  </rv>
  <rv s="3">
    <fb>71.180000000000007</fb>
    <v>5</v>
  </rv>
  <rv s="3">
    <fb>71.27</fb>
    <v>5</v>
  </rv>
  <rv s="3">
    <fb>71.325000000000003</fb>
    <v>5</v>
  </rv>
  <rv s="3">
    <fb>71.459999999999994</fb>
    <v>5</v>
  </rv>
  <rv s="3">
    <fb>71.55</fb>
    <v>5</v>
  </rv>
  <rv s="3">
    <fb>70.680000000000007</fb>
    <v>5</v>
  </rv>
  <rv s="3">
    <fb>70.95</fb>
    <v>5</v>
  </rv>
  <rv s="3">
    <fb>71.09</fb>
    <v>5</v>
  </rv>
  <rv s="3">
    <fb>71.724999999999994</fb>
    <v>5</v>
  </rv>
  <rv s="3">
    <fb>71.59</fb>
    <v>5</v>
  </rv>
  <rv s="3">
    <fb>71.77</fb>
    <v>5</v>
  </rv>
  <rv s="3">
    <fb>71.489999999999995</fb>
    <v>5</v>
  </rv>
  <rv s="3">
    <fb>71.52</fb>
    <v>5</v>
  </rv>
  <rv s="3">
    <fb>71.91</fb>
    <v>5</v>
  </rv>
  <rv s="3">
    <fb>72.155000000000001</fb>
    <v>5</v>
  </rv>
  <rv s="3">
    <fb>71.069999999999993</fb>
    <v>5</v>
  </rv>
  <rv s="3">
    <fb>72.02</fb>
    <v>5</v>
  </rv>
  <rv s="3">
    <fb>72.284999999999997</fb>
    <v>5</v>
  </rv>
  <rv s="3">
    <fb>72.41</fb>
    <v>5</v>
  </rv>
  <rv s="3">
    <fb>72.239999999999995</fb>
    <v>5</v>
  </rv>
  <rv s="3">
    <fb>71.97</fb>
    <v>5</v>
  </rv>
  <rv s="3">
    <fb>71.7</fb>
    <v>5</v>
  </rv>
  <rv s="3">
    <fb>70.3</fb>
    <v>5</v>
  </rv>
  <rv s="3">
    <fb>70.86</fb>
    <v>5</v>
  </rv>
  <rv s="3">
    <fb>71.58</fb>
    <v>5</v>
  </rv>
  <rv s="3">
    <fb>72.275000000000006</fb>
    <v>5</v>
  </rv>
  <rv s="3">
    <fb>72.23</fb>
    <v>5</v>
  </rv>
  <rv s="3">
    <fb>72.069999999999993</fb>
    <v>5</v>
  </rv>
  <rv s="3">
    <fb>72.67</fb>
    <v>5</v>
  </rv>
  <rv s="3">
    <fb>72.12</fb>
    <v>5</v>
  </rv>
  <rv s="3">
    <fb>72.61</fb>
    <v>5</v>
  </rv>
  <rv s="3">
    <fb>72.319999999999993</fb>
    <v>5</v>
  </rv>
  <rv s="3">
    <fb>72.930000000000007</fb>
    <v>5</v>
  </rv>
  <rv s="3">
    <fb>72.760000000000005</fb>
    <v>5</v>
  </rv>
  <rv s="3">
    <fb>72.8</fb>
    <v>5</v>
  </rv>
  <rv s="3">
    <fb>72.875</fb>
    <v>5</v>
  </rv>
  <rv s="3">
    <fb>73.265000000000001</fb>
    <v>5</v>
  </rv>
  <rv s="3">
    <fb>72.88</fb>
    <v>5</v>
  </rv>
  <rv s="3">
    <fb>72.66</fb>
    <v>5</v>
  </rv>
  <rv s="3">
    <fb>72.540000000000006</fb>
    <v>5</v>
  </rv>
  <rv s="3">
    <fb>71.989999999999995</fb>
    <v>5</v>
  </rv>
  <rv s="3">
    <fb>72.84</fb>
    <v>5</v>
  </rv>
  <rv s="3">
    <fb>73.22</fb>
    <v>5</v>
  </rv>
  <rv s="3">
    <fb>73.34</fb>
    <v>5</v>
  </rv>
  <rv s="3">
    <fb>73.459999999999994</fb>
    <v>5</v>
  </rv>
  <rv s="3">
    <fb>73.987499999999997</fb>
    <v>5</v>
  </rv>
  <rv s="3">
    <fb>73.959999999999994</fb>
    <v>5</v>
  </rv>
  <rv s="3">
    <fb>74.47</fb>
    <v>5</v>
  </rv>
  <rv s="3">
    <fb>74.45</fb>
    <v>5</v>
  </rv>
  <rv s="3">
    <fb>74.39</fb>
    <v>5</v>
  </rv>
  <rv s="3">
    <fb>73.98</fb>
    <v>5</v>
  </rv>
  <rv s="3">
    <fb>73.75</fb>
    <v>5</v>
  </rv>
  <rv s="3">
    <fb>73.59</fb>
    <v>5</v>
  </rv>
  <rv s="3">
    <fb>73.45</fb>
    <v>5</v>
  </rv>
  <rv s="3">
    <fb>73.209999999999994</fb>
    <v>5</v>
  </rv>
  <rv s="3">
    <fb>72.739999999999995</fb>
    <v>5</v>
  </rv>
  <rv s="3">
    <fb>71.39</fb>
    <v>5</v>
  </rv>
  <rv s="3">
    <fb>73.03</fb>
    <v>5</v>
  </rv>
  <rv s="3">
    <fb>72.650000000000006</fb>
    <v>5</v>
  </rv>
  <rv s="3">
    <fb>72.73</fb>
    <v>5</v>
  </rv>
  <rv s="3">
    <fb>71.42</fb>
    <v>5</v>
  </rv>
  <rv s="3">
    <fb>70.819999999999993</fb>
    <v>5</v>
  </rv>
  <rv s="3">
    <fb>70.14</fb>
    <v>5</v>
  </rv>
  <rv s="3">
    <fb>72.05</fb>
    <v>5</v>
  </rv>
  <rv s="3">
    <fb>71.81</fb>
    <v>5</v>
  </rv>
  <rv s="3">
    <fb>71.34</fb>
    <v>5</v>
  </rv>
  <rv s="3">
    <fb>71.33</fb>
    <v>5</v>
  </rv>
  <rv s="3">
    <fb>72.489999999999995</fb>
    <v>5</v>
  </rv>
  <rv s="3">
    <fb>73.239999999999995</fb>
    <v>5</v>
  </rv>
  <rv s="3">
    <fb>73.31</fb>
    <v>5</v>
  </rv>
  <rv s="3">
    <fb>73.849999999999994</fb>
    <v>5</v>
  </rv>
  <rv s="3">
    <fb>74.14</fb>
    <v>5</v>
  </rv>
  <rv s="3">
    <fb>73.905000000000001</fb>
    <v>5</v>
  </rv>
  <rv s="3">
    <fb>74.31</fb>
    <v>5</v>
  </rv>
  <rv s="3">
    <fb>74.64</fb>
    <v>5</v>
  </rv>
  <rv s="3">
    <fb>74.36</fb>
    <v>5</v>
  </rv>
  <rv s="3">
    <fb>74.739999999999995</fb>
    <v>5</v>
  </rv>
  <rv s="3">
    <fb>74.86</fb>
    <v>5</v>
  </rv>
  <rv s="3">
    <fb>75.36</fb>
    <v>5</v>
  </rv>
  <rv s="3">
    <fb>75.8</fb>
    <v>5</v>
  </rv>
  <rv s="3">
    <fb>75.88</fb>
    <v>5</v>
  </rv>
  <rv s="3">
    <fb>75.59</fb>
    <v>5</v>
  </rv>
  <rv s="3">
    <fb>75.53</fb>
    <v>5</v>
  </rv>
  <rv s="3">
    <fb>75.66</fb>
    <v>5</v>
  </rv>
  <rv s="3">
    <fb>75.87</fb>
    <v>5</v>
  </rv>
  <rv s="3">
    <fb>75.900000000000006</fb>
    <v>5</v>
  </rv>
  <rv s="3">
    <fb>75.64</fb>
    <v>5</v>
  </rv>
  <rv s="3">
    <fb>75.55</fb>
    <v>5</v>
  </rv>
  <rv s="3">
    <fb>75.599999999999994</fb>
    <v>5</v>
  </rv>
  <rv s="3">
    <fb>75.56</fb>
    <v>5</v>
  </rv>
  <rv s="3">
    <fb>75.150000000000006</fb>
    <v>5</v>
  </rv>
  <rv s="3">
    <fb>73.12</fb>
    <v>5</v>
  </rv>
  <rv s="3">
    <fb>73.650000000000006</fb>
    <v>5</v>
  </rv>
  <rv s="3">
    <fb>72.89</fb>
    <v>5</v>
  </rv>
  <rv s="3">
    <fb>74.040000000000006</fb>
    <v>5</v>
  </rv>
  <rv s="3">
    <fb>72.44</fb>
    <v>5</v>
  </rv>
  <rv s="3">
    <fb>74.63</fb>
    <v>5</v>
  </rv>
  <rv s="3">
    <fb>73.23</fb>
    <v>5</v>
  </rv>
  <rv s="3">
    <fb>74.55</fb>
    <v>5</v>
  </rv>
  <rv s="3">
    <fb>73.7</fb>
    <v>5</v>
  </rv>
  <rv s="3">
    <fb>72.2</fb>
    <v>5</v>
  </rv>
  <rv s="3">
    <fb>74.349999999999994</fb>
    <v>5</v>
  </rv>
  <rv s="0">
    <v>https://www.bing.com/financeapi/forcetrigger?t=br1n9c&amp;q=XLON%3aVWRA&amp;form=skydnc</v>
    <v>Learn more on Bing</v>
  </rv>
  <rv s="5">
    <v>en-US</v>
    <v>br1n9c</v>
    <v>268435456</v>
    <v>1</v>
    <v>Powered by Refinitiv</v>
    <v>6</v>
    <v>Vngrd FTSE AllWld ETF USD A (XLON:VWRA)</v>
    <v>2</v>
    <v>7</v>
    <v>Finance</v>
    <v>4</v>
    <v>117.48</v>
    <v>75</v>
    <v>1.06</v>
    <v>9.1069999999999988E-3</v>
    <v>USD</v>
    <v>London Stock Exchange</v>
    <v>XLON</v>
    <v>2.2000000000000001E-3</v>
    <v>117.48</v>
    <v>ETF</v>
    <v>44553.691184837502</v>
    <v>3324</v>
    <v>116.6</v>
    <v>3941901887.0300002</v>
    <v>Vngrd FTSE AllWld ETF USD A</v>
    <v>116.74</v>
    <v>116.4</v>
    <v>117.46</v>
    <v>VWRA</v>
    <v>Vngrd FTSE AllWld ETF USD A (XLON:VWRA)</v>
    <v>17900</v>
  </rv>
  <rv s="2">
    <v>3325</v>
  </rv>
  <rv s="3">
    <fb>98.64</fb>
    <v>5</v>
  </rv>
  <rv s="3">
    <fb>98.66</fb>
    <v>5</v>
  </rv>
  <rv s="3">
    <fb>99.76</fb>
    <v>5</v>
  </rv>
  <rv s="3">
    <fb>100.05500000000001</fb>
    <v>5</v>
  </rv>
  <rv s="3">
    <fb>99.85</fb>
    <v>5</v>
  </rv>
  <rv s="3">
    <fb>99.51</fb>
    <v>5</v>
  </rv>
  <rv s="3">
    <fb>99.93</fb>
    <v>5</v>
  </rv>
  <rv s="3">
    <fb>101.18</fb>
    <v>5</v>
  </rv>
  <rv s="3">
    <fb>101.78</fb>
    <v>5</v>
  </rv>
  <rv s="3">
    <fb>102.46</fb>
    <v>5</v>
  </rv>
  <rv s="3">
    <fb>102.13</fb>
    <v>5</v>
  </rv>
  <rv s="3">
    <fb>102.1</fb>
    <v>5</v>
  </rv>
  <rv s="3">
    <fb>102.36</fb>
    <v>5</v>
  </rv>
  <rv s="3">
    <fb>102.88</fb>
    <v>5</v>
  </rv>
  <rv s="3">
    <fb>101.6</fb>
    <v>5</v>
  </rv>
  <rv s="3">
    <fb>101.66</fb>
    <v>5</v>
  </rv>
  <rv s="3">
    <fb>102.04</fb>
    <v>5</v>
  </rv>
  <rv s="3">
    <fb>103.22</fb>
    <v>5</v>
  </rv>
  <rv s="3">
    <fb>103.54</fb>
    <v>5</v>
  </rv>
  <rv s="3">
    <fb>103.1</fb>
    <v>5</v>
  </rv>
  <rv s="3">
    <fb>102.54</fb>
    <v>5</v>
  </rv>
  <rv s="3">
    <fb>101.5</fb>
    <v>5</v>
  </rv>
  <rv s="3">
    <fb>101.79</fb>
    <v>5</v>
  </rv>
  <rv s="3">
    <fb>99.84</fb>
    <v>5</v>
  </rv>
  <rv s="3">
    <fb>100.72</fb>
    <v>5</v>
  </rv>
  <rv s="3">
    <fb>102.52</fb>
    <v>5</v>
  </rv>
  <rv s="3">
    <fb>102.56</fb>
    <v>5</v>
  </rv>
  <rv s="3">
    <fb>103</fb>
    <v>5</v>
  </rv>
  <rv s="3">
    <fb>103.78</fb>
    <v>5</v>
  </rv>
  <rv s="3">
    <fb>104.32</fb>
    <v>5</v>
  </rv>
  <rv s="3">
    <fb>104.74</fb>
    <v>5</v>
  </rv>
  <rv s="3">
    <fb>104.82</fb>
    <v>5</v>
  </rv>
  <rv s="3">
    <fb>105.42</fb>
    <v>5</v>
  </rv>
  <rv s="3">
    <fb>105.66</fb>
    <v>5</v>
  </rv>
  <rv s="3">
    <fb>106.62</fb>
    <v>5</v>
  </rv>
  <rv s="3">
    <fb>106.16</fb>
    <v>5</v>
  </rv>
  <rv s="3">
    <fb>105.2</fb>
    <v>5</v>
  </rv>
  <rv s="3">
    <fb>105.82</fb>
    <v>5</v>
  </rv>
  <rv s="3">
    <fb>104.58</fb>
    <v>5</v>
  </rv>
  <rv s="3">
    <fb>103.82</fb>
    <v>5</v>
  </rv>
  <rv s="3">
    <fb>104.6</fb>
    <v>5</v>
  </rv>
  <rv s="3">
    <fb>104.3</fb>
    <v>5</v>
  </rv>
  <rv s="3">
    <fb>102.02</fb>
    <v>5</v>
  </rv>
  <rv s="3">
    <fb>104.06</fb>
    <v>5</v>
  </rv>
  <rv s="3">
    <fb>103.58</fb>
    <v>5</v>
  </rv>
  <rv s="3">
    <fb>103.53</fb>
    <v>5</v>
  </rv>
  <rv s="3">
    <fb>102.51</fb>
    <v>5</v>
  </rv>
  <rv s="3">
    <fb>100.28</fb>
    <v>5</v>
  </rv>
  <rv s="3">
    <fb>102.64</fb>
    <v>5</v>
  </rv>
  <rv s="3">
    <fb>103.46</fb>
    <v>5</v>
  </rv>
  <rv s="3">
    <fb>103.62</fb>
    <v>5</v>
  </rv>
  <rv s="3">
    <fb>105.11</fb>
    <v>5</v>
  </rv>
  <rv s="3">
    <fb>104.33</fb>
    <v>5</v>
  </rv>
  <rv s="3">
    <fb>104.8</fb>
    <v>5</v>
  </rv>
  <rv s="3">
    <fb>105.4</fb>
    <v>5</v>
  </rv>
  <rv s="3">
    <fb>105.46</fb>
    <v>5</v>
  </rv>
  <rv s="3">
    <fb>104.56</fb>
    <v>5</v>
  </rv>
  <rv s="3">
    <fb>104.94</fb>
    <v>5</v>
  </rv>
  <rv s="3">
    <fb>104.4</fb>
    <v>5</v>
  </rv>
  <rv s="3">
    <fb>103.96</fb>
    <v>5</v>
  </rv>
  <rv s="3">
    <fb>103.12</fb>
    <v>5</v>
  </rv>
  <rv s="3">
    <fb>104.22</fb>
    <v>5</v>
  </rv>
  <rv s="3">
    <fb>104.31</fb>
    <v>5</v>
  </rv>
  <rv s="3">
    <fb>104.86</fb>
    <v>5</v>
  </rv>
  <rv s="3">
    <fb>107.36</fb>
    <v>5</v>
  </rv>
  <rv s="3">
    <fb>107</fb>
    <v>5</v>
  </rv>
  <rv s="3">
    <fb>107.66</fb>
    <v>5</v>
  </rv>
  <rv s="3">
    <fb>107.67</fb>
    <v>5</v>
  </rv>
  <rv s="3">
    <fb>107.74</fb>
    <v>5</v>
  </rv>
  <rv s="3">
    <fb>108.09</fb>
    <v>5</v>
  </rv>
  <rv s="3">
    <fb>108.71</fb>
    <v>5</v>
  </rv>
  <rv s="3">
    <fb>109.09</fb>
    <v>5</v>
  </rv>
  <rv s="3">
    <fb>109.56</fb>
    <v>5</v>
  </rv>
  <rv s="3">
    <fb>109.32</fb>
    <v>5</v>
  </rv>
  <rv s="3">
    <fb>107.9</fb>
    <v>5</v>
  </rv>
  <rv s="3">
    <fb>108.72</fb>
    <v>5</v>
  </rv>
  <rv s="3">
    <fb>109.22</fb>
    <v>5</v>
  </rv>
  <rv s="3">
    <fb>109.44</fb>
    <v>5</v>
  </rv>
  <rv s="3">
    <fb>109.73</fb>
    <v>5</v>
  </rv>
  <rv s="3">
    <fb>109.98</fb>
    <v>5</v>
  </rv>
  <rv s="3">
    <fb>109.24</fb>
    <v>5</v>
  </rv>
  <rv s="3">
    <fb>107.98</fb>
    <v>5</v>
  </rv>
  <rv s="3">
    <fb>109.27</fb>
    <v>5</v>
  </rv>
  <rv s="3">
    <fb>109.08</fb>
    <v>5</v>
  </rv>
  <rv s="3">
    <fb>110.96</fb>
    <v>5</v>
  </rv>
  <rv s="3">
    <fb>110.75</fb>
    <v>5</v>
  </rv>
  <rv s="3">
    <fb>108.74</fb>
    <v>5</v>
  </rv>
  <rv s="3">
    <fb>107.32</fb>
    <v>5</v>
  </rv>
  <rv s="3">
    <fb>107.4</fb>
    <v>5</v>
  </rv>
  <rv s="3">
    <fb>108.95</fb>
    <v>5</v>
  </rv>
  <rv s="3">
    <fb>108.66</fb>
    <v>5</v>
  </rv>
  <rv s="3">
    <fb>109.34</fb>
    <v>5</v>
  </rv>
  <rv s="3">
    <fb>109.42</fb>
    <v>5</v>
  </rv>
  <rv s="3">
    <fb>109.57</fb>
    <v>5</v>
  </rv>
  <rv s="3">
    <fb>110.32</fb>
    <v>5</v>
  </rv>
  <rv s="3">
    <fb>110.28</fb>
    <v>5</v>
  </rv>
  <rv s="3">
    <fb>110.44</fb>
    <v>5</v>
  </rv>
  <rv s="3">
    <fb>110.71</fb>
    <v>5</v>
  </rv>
  <rv s="3">
    <fb>111.12</fb>
    <v>5</v>
  </rv>
  <rv s="3">
    <fb>111.35</fb>
    <v>5</v>
  </rv>
  <rv s="3">
    <fb>111.62</fb>
    <v>5</v>
  </rv>
  <rv s="3">
    <fb>110.98</fb>
    <v>5</v>
  </rv>
  <rv s="3">
    <fb>111.72</fb>
    <v>5</v>
  </rv>
  <rv s="3">
    <fb>111.68</fb>
    <v>5</v>
  </rv>
  <rv s="3">
    <fb>111.85</fb>
    <v>5</v>
  </rv>
  <rv s="3">
    <fb>112.02</fb>
    <v>5</v>
  </rv>
  <rv s="3">
    <fb>112.06</fb>
    <v>5</v>
  </rv>
  <rv s="3">
    <fb>112.22</fb>
    <v>5</v>
  </rv>
  <rv s="3">
    <fb>112.24</fb>
    <v>5</v>
  </rv>
  <rv s="3">
    <fb>111.64</fb>
    <v>5</v>
  </rv>
  <rv s="3">
    <fb>110.92</fb>
    <v>5</v>
  </rv>
  <rv s="3">
    <fb>111.36</fb>
    <v>5</v>
  </rv>
  <rv s="3">
    <fb>111.48</fb>
    <v>5</v>
  </rv>
  <rv s="3">
    <fb>112.08</fb>
    <v>5</v>
  </rv>
  <rv s="3">
    <fb>112.56</fb>
    <v>5</v>
  </rv>
  <rv s="3">
    <fb>112.36</fb>
    <v>5</v>
  </rv>
  <rv s="3">
    <fb>112.62</fb>
    <v>5</v>
  </rv>
  <rv s="3">
    <fb>112.44</fb>
    <v>5</v>
  </rv>
  <rv s="3">
    <fb>112.82</fb>
    <v>5</v>
  </rv>
  <rv s="3">
    <fb>113.17</fb>
    <v>5</v>
  </rv>
  <rv s="3">
    <fb>112.48</fb>
    <v>5</v>
  </rv>
  <rv s="3">
    <fb>112.81</fb>
    <v>5</v>
  </rv>
  <rv s="3">
    <fb>111.5</fb>
    <v>5</v>
  </rv>
  <rv s="3">
    <fb>112.93</fb>
    <v>5</v>
  </rv>
  <rv s="3">
    <fb>113.39</fb>
    <v>5</v>
  </rv>
  <rv s="3">
    <fb>113.62</fb>
    <v>5</v>
  </rv>
  <rv s="3">
    <fb>113.32</fb>
    <v>5</v>
  </rv>
  <rv s="3">
    <fb>113</fb>
    <v>5</v>
  </rv>
  <rv s="3">
    <fb>112.35</fb>
    <v>5</v>
  </rv>
  <rv s="3">
    <fb>110.26</fb>
    <v>5</v>
  </rv>
  <rv s="3">
    <fb>111.28</fb>
    <v>5</v>
  </rv>
  <rv s="3">
    <fb>112.26</fb>
    <v>5</v>
  </rv>
  <rv s="3">
    <fb>112.61</fb>
    <v>5</v>
  </rv>
  <rv s="3">
    <fb>113.41</fb>
    <v>5</v>
  </rv>
  <rv s="3">
    <fb>113.38</fb>
    <v>5</v>
  </rv>
  <rv s="3">
    <fb>113.12</fb>
    <v>5</v>
  </rv>
  <rv s="3">
    <fb>113.96</fb>
    <v>5</v>
  </rv>
  <rv s="3">
    <fb>113.06</fb>
    <v>5</v>
  </rv>
  <rv s="3">
    <fb>113.78</fb>
    <v>5</v>
  </rv>
  <rv s="3">
    <fb>113.29</fb>
    <v>5</v>
  </rv>
  <rv s="3">
    <fb>113.74</fb>
    <v>5</v>
  </rv>
  <rv s="3">
    <fb>114.28</fb>
    <v>5</v>
  </rv>
  <rv s="3">
    <fb>114</fb>
    <v>5</v>
  </rv>
  <rv s="3">
    <fb>114.1</fb>
    <v>5</v>
  </rv>
  <rv s="3">
    <fb>114.17</fb>
    <v>5</v>
  </rv>
  <rv s="3">
    <fb>114.44</fb>
    <v>5</v>
  </rv>
  <rv s="3">
    <fb>114.41</fb>
    <v>5</v>
  </rv>
  <rv s="3">
    <fb>114.88</fb>
    <v>5</v>
  </rv>
  <rv s="3">
    <fb>114.24</fb>
    <v>5</v>
  </rv>
  <rv s="3">
    <fb>113.8</fb>
    <v>5</v>
  </rv>
  <rv s="3">
    <fb>112.21</fb>
    <v>5</v>
  </rv>
  <rv s="3">
    <fb>112.73</fb>
    <v>5</v>
  </rv>
  <rv s="3">
    <fb>114.11</fb>
    <v>5</v>
  </rv>
  <rv s="3">
    <fb>114.72</fb>
    <v>5</v>
  </rv>
  <rv s="3">
    <fb>114.9</fb>
    <v>5</v>
  </rv>
  <rv s="3">
    <fb>114.46</fb>
    <v>5</v>
  </rv>
  <rv s="3">
    <fb>115.16</fb>
    <v>5</v>
  </rv>
  <rv s="3">
    <fb>115.78</fb>
    <v>5</v>
  </rv>
  <rv s="3">
    <fb>116.3</fb>
    <v>5</v>
  </rv>
  <rv s="3">
    <fb>116.66</fb>
    <v>5</v>
  </rv>
  <rv s="3">
    <fb>117.25</fb>
    <v>5</v>
  </rv>
  <rv s="3">
    <fb>116.56</fb>
    <v>5</v>
  </rv>
  <rv s="3">
    <fb>116</fb>
    <v>5</v>
  </rv>
  <rv s="3">
    <fb>115.62</fb>
    <v>5</v>
  </rv>
  <rv s="3">
    <fb>115.38</fb>
    <v>5</v>
  </rv>
  <rv s="3">
    <fb>114.76</fb>
    <v>5</v>
  </rv>
  <rv s="3">
    <fb>114.63</fb>
    <v>5</v>
  </rv>
  <rv s="3">
    <fb>114.12</fb>
    <v>5</v>
  </rv>
  <rv s="3">
    <fb>111.98</fb>
    <v>5</v>
  </rv>
  <rv s="3">
    <fb>113.46</fb>
    <v>5</v>
  </rv>
  <rv s="3">
    <fb>114.5</fb>
    <v>5</v>
  </rv>
  <rv s="3">
    <fb>113.9</fb>
    <v>5</v>
  </rv>
  <rv s="3">
    <fb>114.08</fb>
    <v>5</v>
  </rv>
  <rv s="3">
    <fb>111.9</fb>
    <v>5</v>
  </rv>
  <rv s="3">
    <fb>111.96</fb>
    <v>5</v>
  </rv>
  <rv s="3">
    <fb>110.82</fb>
    <v>5</v>
  </rv>
  <rv s="3">
    <fb>109.92</fb>
    <v>5</v>
  </rv>
  <rv s="3">
    <fb>112.84</fb>
    <v>5</v>
  </rv>
  <rv s="3">
    <fb>112.46</fb>
    <v>5</v>
  </rv>
  <rv s="3">
    <fb>112.8</fb>
    <v>5</v>
  </rv>
  <rv s="3">
    <fb>111.74</fb>
    <v>5</v>
  </rv>
  <rv s="3">
    <fb>113.58</fb>
    <v>5</v>
  </rv>
  <rv s="3">
    <fb>114.66</fb>
    <v>5</v>
  </rv>
  <rv s="3">
    <fb>114.7</fb>
    <v>5</v>
  </rv>
  <rv s="3">
    <fb>115.6</fb>
    <v>5</v>
  </rv>
  <rv s="3">
    <fb>116.06</fb>
    <v>5</v>
  </rv>
  <rv s="3">
    <fb>115.86</fb>
    <v>5</v>
  </rv>
  <rv s="3">
    <fb>116.36</fb>
    <v>5</v>
  </rv>
  <rv s="3">
    <fb>116.82</fb>
    <v>5</v>
  </rv>
  <rv s="3">
    <fb>116.27</fb>
    <v>5</v>
  </rv>
  <rv s="3">
    <fb>116.34</fb>
    <v>5</v>
  </rv>
  <rv s="3">
    <fb>117.06</fb>
    <v>5</v>
  </rv>
  <rv s="3">
    <fb>117.19</fb>
    <v>5</v>
  </rv>
  <rv s="3">
    <fb>117.14</fb>
    <v>5</v>
  </rv>
  <rv s="3">
    <fb>117.94</fb>
    <v>5</v>
  </rv>
  <rv s="3">
    <fb>118.6</fb>
    <v>5</v>
  </rv>
  <rv s="3">
    <fb>118.7</fb>
    <v>5</v>
  </rv>
  <rv s="3">
    <fb>118.2</fb>
    <v>5</v>
  </rv>
  <rv s="3">
    <fb>118.12</fb>
    <v>5</v>
  </rv>
  <rv s="3">
    <fb>117.82</fb>
    <v>5</v>
  </rv>
  <rv s="3">
    <fb>118.38</fb>
    <v>5</v>
  </rv>
  <rv s="3">
    <fb>118.74</fb>
    <v>5</v>
  </rv>
  <rv s="3">
    <fb>118.8</fb>
    <v>5</v>
  </rv>
  <rv s="3">
    <fb>118.3</fb>
    <v>5</v>
  </rv>
  <rv s="3">
    <fb>118.14</fb>
    <v>5</v>
  </rv>
  <rv s="3">
    <fb>118.24</fb>
    <v>5</v>
  </rv>
  <rv s="3">
    <fb>117.02</fb>
    <v>5</v>
  </rv>
  <rv s="3">
    <fb>117.48</fb>
    <v>5</v>
  </rv>
  <rv s="3">
    <fb>114.3</fb>
    <v>5</v>
  </rv>
  <rv s="3">
    <fb>115.14</fb>
    <v>5</v>
  </rv>
  <rv s="3">
    <fb>113.86</fb>
    <v>5</v>
  </rv>
  <rv s="3">
    <fb>113.24</fb>
    <v>5</v>
  </rv>
  <rv s="3">
    <fb>116.86</fb>
    <v>5</v>
  </rv>
  <rv s="3">
    <fb>116.92</fb>
    <v>5</v>
  </rv>
  <rv s="3">
    <fb>116.74</fb>
    <v>5</v>
  </rv>
  <rv s="3">
    <fb>116.5</fb>
    <v>5</v>
  </rv>
  <rv s="3">
    <fb>115.96</fb>
    <v>5</v>
  </rv>
  <rv s="3">
    <fb>114.74</fb>
    <v>5</v>
  </rv>
  <rv s="3">
    <fb>114.52</fb>
    <v>5</v>
  </rv>
  <rv s="3">
    <fb>116.6</fb>
    <v>5</v>
  </rv>
  <rv s="3">
    <fb>115.44</fb>
    <v>5</v>
  </rv>
  <rv s="3">
    <fb>116.4</fb>
    <v>5</v>
  </rv>
  <rv s="0">
    <v>https://www.bing.com/financeapi/forcetrigger?t=aobwh7&amp;q=XLON%3aMXWO&amp;form=skydnc</v>
    <v>Learn more on Bing</v>
  </rv>
  <rv s="1">
    <v>en-US</v>
    <v>aobwh7</v>
    <v>268435456</v>
    <v>1</v>
    <v>Powered by Refinitiv</v>
    <v>0</v>
    <v>INV MSCI World UCITS ETF Acc (XLON:MXWO)</v>
    <v>2</v>
    <v>3</v>
    <v>Finance</v>
    <v>4</v>
    <v>95.08</v>
    <v>51.39</v>
    <v>1.0005999999999999</v>
    <v>1.0249999999999999</v>
    <v>1.0898000000000001E-2</v>
    <v>USD</v>
    <v>London Stock Exchange</v>
    <v>XLON</v>
    <v>1.9E-3</v>
    <v>95.08</v>
    <v>ETF</v>
    <v>44553.681250046095</v>
    <v>3549</v>
    <v>94.36</v>
    <v>3568195442</v>
    <v>INV MSCI World UCITS ETF Acc</v>
    <v>94.47</v>
    <v>94.055000000000007</v>
    <v>94.97</v>
    <v>MXWO</v>
    <v>INV MSCI World UCITS ETF Acc (XLON:MXWO)</v>
    <v>10111</v>
  </rv>
  <rv s="2">
    <v>3550</v>
  </rv>
  <rv s="3">
    <fb>77.635000000000005</fb>
    <v>5</v>
  </rv>
  <rv s="3">
    <fb>77.594999999999999</fb>
    <v>5</v>
  </rv>
  <rv s="3">
    <fb>78.510000000000005</fb>
    <v>5</v>
  </rv>
  <rv s="3">
    <fb>78.349999999999994</fb>
    <v>5</v>
  </rv>
  <rv s="3">
    <fb>77.974999999999994</fb>
    <v>5</v>
  </rv>
  <rv s="3">
    <fb>78.05</fb>
    <v>5</v>
  </rv>
  <rv s="3">
    <fb>79.31</fb>
    <v>5</v>
  </rv>
  <rv s="3">
    <fb>80.11</fb>
    <v>5</v>
  </rv>
  <rv s="3">
    <fb>79.885000000000005</fb>
    <v>5</v>
  </rv>
  <rv s="3">
    <fb>79.775000000000006</fb>
    <v>5</v>
  </rv>
  <rv s="3">
    <fb>79.319999999999993</fb>
    <v>5</v>
  </rv>
  <rv s="3">
    <fb>79.284999999999997</fb>
    <v>5</v>
  </rv>
  <rv s="3">
    <fb>79.534999999999997</fb>
    <v>5</v>
  </rv>
  <rv s="3">
    <fb>80.424999999999997</fb>
    <v>5</v>
  </rv>
  <rv s="3">
    <fb>80.784999999999997</fb>
    <v>5</v>
  </rv>
  <rv s="3">
    <fb>80.344999999999999</fb>
    <v>5</v>
  </rv>
  <rv s="3">
    <fb>79.864999999999995</fb>
    <v>5</v>
  </rv>
  <rv s="3">
    <fb>79.239999999999995</fb>
    <v>5</v>
  </rv>
  <rv s="3">
    <fb>79.44</fb>
    <v>5</v>
  </rv>
  <rv s="3">
    <fb>78.064999999999998</fb>
    <v>5</v>
  </rv>
  <rv s="3">
    <fb>79.91</fb>
    <v>5</v>
  </rv>
  <rv s="3">
    <fb>79.935000000000002</fb>
    <v>5</v>
  </rv>
  <rv s="3">
    <fb>80.355000000000004</fb>
    <v>5</v>
  </rv>
  <rv s="3">
    <fb>80.924999999999997</fb>
    <v>5</v>
  </rv>
  <rv s="3">
    <fb>81.430000000000007</fb>
    <v>5</v>
  </rv>
  <rv s="3">
    <fb>81.599999999999994</fb>
    <v>5</v>
  </rv>
  <rv s="3">
    <fb>81.625</fb>
    <v>5</v>
  </rv>
  <rv s="3">
    <fb>81.944999999999993</fb>
    <v>5</v>
  </rv>
  <rv s="3">
    <fb>82.96</fb>
    <v>5</v>
  </rv>
  <rv s="3">
    <fb>81.900000000000006</fb>
    <v>5</v>
  </rv>
  <rv s="3">
    <fb>81.665000000000006</fb>
    <v>5</v>
  </rv>
  <rv s="3">
    <fb>82.405000000000001</fb>
    <v>5</v>
  </rv>
  <rv s="3">
    <fb>81.655000000000001</fb>
    <v>5</v>
  </rv>
  <rv s="3">
    <fb>81.03</fb>
    <v>5</v>
  </rv>
  <rv s="3">
    <fb>81.644999999999996</fb>
    <v>5</v>
  </rv>
  <rv s="3">
    <fb>81.605000000000004</fb>
    <v>5</v>
  </rv>
  <rv s="3">
    <fb>79.834999999999994</fb>
    <v>5</v>
  </rv>
  <rv s="3">
    <fb>81.28</fb>
    <v>5</v>
  </rv>
  <rv s="3">
    <fb>81.174999999999997</fb>
    <v>5</v>
  </rv>
  <rv s="3">
    <fb>80.900000000000006</fb>
    <v>5</v>
  </rv>
  <rv s="3">
    <fb>80.069999999999993</fb>
    <v>5</v>
  </rv>
  <rv s="3">
    <fb>78.150000000000006</fb>
    <v>5</v>
  </rv>
  <rv s="3">
    <fb>80.64</fb>
    <v>5</v>
  </rv>
  <rv s="3">
    <fb>81.05</fb>
    <v>5</v>
  </rv>
  <rv s="3">
    <fb>82.275000000000006</fb>
    <v>5</v>
  </rv>
  <rv s="3">
    <fb>82.15</fb>
    <v>5</v>
  </rv>
  <rv s="3">
    <fb>82.68</fb>
    <v>5</v>
  </rv>
  <rv s="3">
    <fb>82.28</fb>
    <v>5</v>
  </rv>
  <rv s="3">
    <fb>82.05</fb>
    <v>5</v>
  </rv>
  <rv s="3">
    <fb>81.795000000000002</fb>
    <v>5</v>
  </rv>
  <rv s="3">
    <fb>81.02</fb>
    <v>5</v>
  </rv>
  <rv s="3">
    <fb>81.93</fb>
    <v>5</v>
  </rv>
  <rv s="3">
    <fb>82.135000000000005</fb>
    <v>5</v>
  </rv>
  <rv s="3">
    <fb>82.224999999999994</fb>
    <v>5</v>
  </rv>
  <rv s="3">
    <fb>82.525000000000006</fb>
    <v>5</v>
  </rv>
  <rv s="3">
    <fb>83.13</fb>
    <v>5</v>
  </rv>
  <rv s="3">
    <fb>84.385000000000005</fb>
    <v>5</v>
  </rv>
  <rv s="3">
    <fb>84.8</fb>
    <v>5</v>
  </rv>
  <rv s="3">
    <fb>84.974999999999994</fb>
    <v>5</v>
  </rv>
  <rv s="3">
    <fb>85.194999999999993</fb>
    <v>5</v>
  </rv>
  <rv s="3">
    <fb>85.484999999999999</fb>
    <v>5</v>
  </rv>
  <rv s="3">
    <fb>85.775000000000006</fb>
    <v>5</v>
  </rv>
  <rv s="3">
    <fb>86.11</fb>
    <v>5</v>
  </rv>
  <rv s="3">
    <fb>86.46</fb>
    <v>5</v>
  </rv>
  <rv s="3">
    <fb>86.31</fb>
    <v>5</v>
  </rv>
  <rv s="3">
    <fb>85.144999999999996</fb>
    <v>5</v>
  </rv>
  <rv s="3">
    <fb>85.87</fb>
    <v>5</v>
  </rv>
  <rv s="3">
    <fb>86.165000000000006</fb>
    <v>5</v>
  </rv>
  <rv s="3">
    <fb>86.28</fb>
    <v>5</v>
  </rv>
  <rv s="3">
    <fb>86.674999999999997</fb>
    <v>5</v>
  </rv>
  <rv s="3">
    <fb>86.484999999999999</fb>
    <v>5</v>
  </rv>
  <rv s="3">
    <fb>86.66</fb>
    <v>5</v>
  </rv>
  <rv s="3">
    <fb>86.7</fb>
    <v>5</v>
  </rv>
  <rv s="3">
    <fb>86.23</fb>
    <v>5</v>
  </rv>
  <rv s="3">
    <fb>85.314999999999998</fb>
    <v>5</v>
  </rv>
  <rv s="3">
    <fb>86.15</fb>
    <v>5</v>
  </rv>
  <rv s="3">
    <fb>87.49</fb>
    <v>5</v>
  </rv>
  <rv s="3">
    <fb>87.545000000000002</fb>
    <v>5</v>
  </rv>
  <rv s="3">
    <fb>84.995000000000005</fb>
    <v>5</v>
  </rv>
  <rv s="3">
    <fb>84.85</fb>
    <v>5</v>
  </rv>
  <rv s="3">
    <fb>86.194999999999993</fb>
    <v>5</v>
  </rv>
  <rv s="3">
    <fb>86.364999999999995</fb>
    <v>5</v>
  </rv>
  <rv s="3">
    <fb>86.68</fb>
    <v>5</v>
  </rv>
  <rv s="3">
    <fb>87.14</fb>
    <v>5</v>
  </rv>
  <rv s="3">
    <fb>87.17</fb>
    <v>5</v>
  </rv>
  <rv s="3">
    <fb>87.364999999999995</fb>
    <v>5</v>
  </rv>
  <rv s="3">
    <fb>87.754999999999995</fb>
    <v>5</v>
  </rv>
  <rv s="3">
    <fb>87.7</fb>
    <v>5</v>
  </rv>
  <rv s="3">
    <fb>87.93</fb>
    <v>5</v>
  </rv>
  <rv s="3">
    <fb>87.53</fb>
    <v>5</v>
  </rv>
  <rv s="3">
    <fb>88.144999999999996</fb>
    <v>5</v>
  </rv>
  <rv s="3">
    <fb>88.055000000000007</fb>
    <v>5</v>
  </rv>
  <rv s="3">
    <fb>88.35</fb>
    <v>5</v>
  </rv>
  <rv s="3">
    <fb>88.36</fb>
    <v>5</v>
  </rv>
  <rv s="3">
    <fb>88.47</fb>
    <v>5</v>
  </rv>
  <rv s="3">
    <fb>88.61</fb>
    <v>5</v>
  </rv>
  <rv s="3">
    <fb>88.72</fb>
    <v>5</v>
  </rv>
  <rv s="3">
    <fb>88.825000000000003</fb>
    <v>5</v>
  </rv>
  <rv s="3">
    <fb>88.14</fb>
    <v>5</v>
  </rv>
  <rv s="3">
    <fb>86.834999999999994</fb>
    <v>5</v>
  </rv>
  <rv s="3">
    <fb>87.724999999999994</fb>
    <v>5</v>
  </rv>
  <rv s="3">
    <fb>88.194999999999993</fb>
    <v>5</v>
  </rv>
  <rv s="3">
    <fb>88.25</fb>
    <v>5</v>
  </rv>
  <rv s="3">
    <fb>88.674999999999997</fb>
    <v>5</v>
  </rv>
  <rv s="3">
    <fb>88.95</fb>
    <v>5</v>
  </rv>
  <rv s="3">
    <fb>88.8</fb>
    <v>5</v>
  </rv>
  <rv s="3">
    <fb>88.76</fb>
    <v>5</v>
  </rv>
  <rv s="3">
    <fb>88.954999999999998</fb>
    <v>5</v>
  </rv>
  <rv s="3">
    <fb>89.43</fb>
    <v>5</v>
  </rv>
  <rv s="3">
    <fb>89.81</fb>
    <v>5</v>
  </rv>
  <rv s="3">
    <fb>89.67</fb>
    <v>5</v>
  </rv>
  <rv s="3">
    <fb>88.74</fb>
    <v>5</v>
  </rv>
  <rv s="3">
    <fb>89.85</fb>
    <v>5</v>
  </rv>
  <rv s="3">
    <fb>90.24</fb>
    <v>5</v>
  </rv>
  <rv s="3">
    <fb>90.34</fb>
    <v>5</v>
  </rv>
  <rv s="3">
    <fb>90.04</fb>
    <v>5</v>
  </rv>
  <rv s="3">
    <fb>89.644999999999996</fb>
    <v>5</v>
  </rv>
  <rv s="3">
    <fb>89.234999999999999</fb>
    <v>5</v>
  </rv>
  <rv s="3">
    <fb>88.385000000000005</fb>
    <v>5</v>
  </rv>
  <rv s="3">
    <fb>90.525000000000006</fb>
    <v>5</v>
  </rv>
  <rv s="3">
    <fb>90.1</fb>
    <v>5</v>
  </rv>
  <rv s="3">
    <fb>90.43</fb>
    <v>5</v>
  </rv>
  <rv s="3">
    <fb>91.11</fb>
    <v>5</v>
  </rv>
  <rv s="3">
    <fb>90.515000000000001</fb>
    <v>5</v>
  </rv>
  <rv s="3">
    <fb>90.98</fb>
    <v>5</v>
  </rv>
  <rv s="3">
    <fb>90.54</fb>
    <v>5</v>
  </rv>
  <rv s="3">
    <fb>90.844999999999999</fb>
    <v>5</v>
  </rv>
  <rv s="3">
    <fb>91.314999999999998</fb>
    <v>5</v>
  </rv>
  <rv s="3">
    <fb>91.284999999999997</fb>
    <v>5</v>
  </rv>
  <rv s="3">
    <fb>91.35</fb>
    <v>5</v>
  </rv>
  <rv s="3">
    <fb>91.534999999999997</fb>
    <v>5</v>
  </rv>
  <rv s="3">
    <fb>91.665000000000006</fb>
    <v>5</v>
  </rv>
  <rv s="3">
    <fb>92.1</fb>
    <v>5</v>
  </rv>
  <rv s="3">
    <fb>91.555000000000007</fb>
    <v>5</v>
  </rv>
  <rv s="3">
    <fb>91.364999999999995</fb>
    <v>5</v>
  </rv>
  <rv s="3">
    <fb>91.28</fb>
    <v>5</v>
  </rv>
  <rv s="3">
    <fb>90.174999999999997</fb>
    <v>5</v>
  </rv>
  <rv s="3">
    <fb>90.66</fb>
    <v>5</v>
  </rv>
  <rv s="3">
    <fb>91.77</fb>
    <v>5</v>
  </rv>
  <rv s="3">
    <fb>92.13</fb>
    <v>5</v>
  </rv>
  <rv s="3">
    <fb>91.91</fb>
    <v>5</v>
  </rv>
  <rv s="3">
    <fb>92.674999999999997</fb>
    <v>5</v>
  </rv>
  <rv s="3">
    <fb>93.025000000000006</fb>
    <v>5</v>
  </rv>
  <rv s="3">
    <fb>93.375</fb>
    <v>5</v>
  </rv>
  <rv s="3">
    <fb>92.644999999999996</fb>
    <v>5</v>
  </rv>
  <rv s="3">
    <fb>92.795000000000002</fb>
    <v>5</v>
  </rv>
  <rv s="3">
    <fb>92.355000000000004</fb>
    <v>5</v>
  </rv>
  <rv s="3">
    <fb>92.144999999999996</fb>
    <v>5</v>
  </rv>
  <rv s="3">
    <fb>92.12</fb>
    <v>5</v>
  </rv>
  <rv s="3">
    <fb>91.9</fb>
    <v>5</v>
  </rv>
  <rv s="3">
    <fb>91.84</fb>
    <v>5</v>
  </rv>
  <rv s="3">
    <fb>89.86</fb>
    <v>5</v>
  </rv>
  <rv s="3">
    <fb>90.05</fb>
    <v>5</v>
  </rv>
  <rv s="3">
    <fb>90.83</fb>
    <v>5</v>
  </rv>
  <rv s="3">
    <fb>91.754999999999995</fb>
    <v>5</v>
  </rv>
  <rv s="3">
    <fb>91.394999999999996</fb>
    <v>5</v>
  </rv>
  <rv s="3">
    <fb>89.555000000000007</fb>
    <v>5</v>
  </rv>
  <rv s="3">
    <fb>89.734999999999999</fb>
    <v>5</v>
  </rv>
  <rv s="3">
    <fb>89.564999999999998</fb>
    <v>5</v>
  </rv>
  <rv s="3">
    <fb>88.685000000000002</fb>
    <v>5</v>
  </rv>
  <rv s="3">
    <fb>89.44</fb>
    <v>5</v>
  </rv>
  <rv s="3">
    <fb>88.284999999999997</fb>
    <v>5</v>
  </rv>
  <rv s="3">
    <fb>90.42</fb>
    <v>5</v>
  </rv>
  <rv s="3">
    <fb>90.11</fb>
    <v>5</v>
  </rv>
  <rv s="3">
    <fb>90.254999999999995</fb>
    <v>5</v>
  </rv>
  <rv s="3">
    <fb>91.015000000000001</fb>
    <v>5</v>
  </rv>
  <rv s="3">
    <fb>91.844999999999999</fb>
    <v>5</v>
  </rv>
  <rv s="3">
    <fb>91.885000000000005</fb>
    <v>5</v>
  </rv>
  <rv s="3">
    <fb>93.004999999999995</fb>
    <v>5</v>
  </rv>
  <rv s="3">
    <fb>93.04</fb>
    <v>5</v>
  </rv>
  <rv s="3">
    <fb>93.84</fb>
    <v>5</v>
  </rv>
  <rv s="3">
    <fb>93.454999999999998</fb>
    <v>5</v>
  </rv>
  <rv s="3">
    <fb>93.864999999999995</fb>
    <v>5</v>
  </rv>
  <rv s="3">
    <fb>93.71</fb>
    <v>5</v>
  </rv>
  <rv s="3">
    <fb>94.22</fb>
    <v>5</v>
  </rv>
  <rv s="3">
    <fb>94.46</fb>
    <v>5</v>
  </rv>
  <rv s="3">
    <fb>94.45</fb>
    <v>5</v>
  </rv>
  <rv s="3">
    <fb>95.194999999999993</fb>
    <v>5</v>
  </rv>
  <rv s="3">
    <fb>95.715000000000003</fb>
    <v>5</v>
  </rv>
  <rv s="3">
    <fb>95.784999999999997</fb>
    <v>5</v>
  </rv>
  <rv s="3">
    <fb>95.305000000000007</fb>
    <v>5</v>
  </rv>
  <rv s="3">
    <fb>95.234999999999999</fb>
    <v>5</v>
  </rv>
  <rv s="3">
    <fb>94.78</fb>
    <v>5</v>
  </rv>
  <rv s="3">
    <fb>95.495000000000005</fb>
    <v>5</v>
  </rv>
  <rv s="3">
    <fb>95.69</fb>
    <v>5</v>
  </rv>
  <rv s="3">
    <fb>95.78</fb>
    <v>5</v>
  </rv>
  <rv s="3">
    <fb>95.23</fb>
    <v>5</v>
  </rv>
  <rv s="3">
    <fb>95.46</fb>
    <v>5</v>
  </rv>
  <rv s="3">
    <fb>95.465000000000003</fb>
    <v>5</v>
  </rv>
  <rv s="3">
    <fb>94.38</fb>
    <v>5</v>
  </rv>
  <rv s="3">
    <fb>94.5</fb>
    <v>5</v>
  </rv>
  <rv s="3">
    <fb>94.87</fb>
    <v>5</v>
  </rv>
  <rv s="3">
    <fb>92.495000000000005</fb>
    <v>5</v>
  </rv>
  <rv s="3">
    <fb>93.1</fb>
    <v>5</v>
  </rv>
  <rv s="3">
    <fb>92.204999999999998</fb>
    <v>5</v>
  </rv>
  <rv s="3">
    <fb>93.48</fb>
    <v>5</v>
  </rv>
  <rv s="3">
    <fb>91.965000000000003</fb>
    <v>5</v>
  </rv>
  <rv s="3">
    <fb>91.234999999999999</fb>
    <v>5</v>
  </rv>
  <rv s="3">
    <fb>94.334999999999994</fb>
    <v>5</v>
  </rv>
  <rv s="3">
    <fb>94.394999999999996</fb>
    <v>5</v>
  </rv>
  <rv s="3">
    <fb>94.26</fb>
    <v>5</v>
  </rv>
  <rv s="3">
    <fb>94.07</fb>
    <v>5</v>
  </rv>
  <rv s="3">
    <fb>93.665000000000006</fb>
    <v>5</v>
  </rv>
  <rv s="3">
    <fb>92.754999999999995</fb>
    <v>5</v>
  </rv>
  <rv s="3">
    <fb>92.7</fb>
    <v>5</v>
  </rv>
  <rv s="3">
    <fb>94.44</fb>
    <v>5</v>
  </rv>
  <rv s="3">
    <fb>93.515000000000001</fb>
    <v>5</v>
  </rv>
  <rv s="3">
    <fb>92.665000000000006</fb>
    <v>5</v>
  </rv>
  <rv s="0">
    <v>https://www.bing.com/financeapi/forcetrigger?t=aoala2&amp;q=XLON%3aIUIT&amp;form=skydnc</v>
    <v>Learn more on Bing</v>
  </rv>
  <rv s="1">
    <v>en-US</v>
    <v>aoala2</v>
    <v>268435456</v>
    <v>1</v>
    <v>Powered by Refinitiv</v>
    <v>0</v>
    <v>iS S&amp;P 500 USD IT S UCITS ETF (XLON:IUIT)</v>
    <v>2</v>
    <v>3</v>
    <v>Finance</v>
    <v>4</v>
    <v>21.79</v>
    <v>4.2709999999999999</v>
    <v>0.96189999999999998</v>
    <v>0.28999999999999998</v>
    <v>1.3488E-2</v>
    <v>USD</v>
    <v>London Stock Exchange</v>
    <v>XLON</v>
    <v>1.5E-3</v>
    <v>21.79</v>
    <v>ETF</v>
    <v>44553.69125891172</v>
    <v>3760</v>
    <v>21.59</v>
    <v>3452347161.5799999</v>
    <v>iS S&amp;P 500 USD IT S UCITS ETF</v>
    <v>21.68</v>
    <v>21.5</v>
    <v>21.79</v>
    <v>IUIT</v>
    <v>iS S&amp;P 500 USD IT S UCITS ETF (XLON:IUIT)</v>
    <v>165340</v>
  </rv>
  <rv s="2">
    <v>3761</v>
  </rv>
  <rv s="3">
    <fb>16.18</fb>
    <v>5</v>
  </rv>
  <rv s="3">
    <fb>16.145</fb>
    <v>5</v>
  </rv>
  <rv s="3">
    <fb>16.425000000000001</fb>
    <v>5</v>
  </rv>
  <rv s="3">
    <fb>16.385000000000002</fb>
    <v>5</v>
  </rv>
  <rv s="3">
    <fb>16.34</fb>
    <v>5</v>
  </rv>
  <rv s="3">
    <fb>16.11</fb>
    <v>5</v>
  </rv>
  <rv s="3">
    <fb>16.105</fb>
    <v>5</v>
  </rv>
  <rv s="3">
    <fb>16.155000000000001</fb>
    <v>5</v>
  </rv>
  <rv s="3">
    <fb>16.295000000000002</fb>
    <v>5</v>
  </rv>
  <rv s="3">
    <fb>16.355</fb>
    <v>5</v>
  </rv>
  <rv s="3">
    <fb>16.350000000000001</fb>
    <v>5</v>
  </rv>
  <rv s="3">
    <fb>16.22</fb>
    <v>5</v>
  </rv>
  <rv s="3">
    <fb>16.337499999999999</fb>
    <v>5</v>
  </rv>
  <rv s="3">
    <fb>16.309999999999999</fb>
    <v>5</v>
  </rv>
  <rv s="3">
    <fb>16.024999999999999</fb>
    <v>5</v>
  </rv>
  <rv s="3">
    <fb>16.085000000000001</fb>
    <v>5</v>
  </rv>
  <rv s="3">
    <fb>16.535</fb>
    <v>5</v>
  </rv>
  <rv s="3">
    <fb>16.655000000000001</fb>
    <v>5</v>
  </rv>
  <rv s="3">
    <fb>16.7</fb>
    <v>5</v>
  </rv>
  <rv s="3">
    <fb>16.645</fb>
    <v>5</v>
  </rv>
  <rv s="3">
    <fb>16.844999999999999</fb>
    <v>5</v>
  </rv>
  <rv s="3">
    <fb>16.614999999999998</fb>
    <v>5</v>
  </rv>
  <rv s="3">
    <fb>16.695</fb>
    <v>5</v>
  </rv>
  <rv s="3">
    <fb>16.53</fb>
    <v>5</v>
  </rv>
  <rv s="3">
    <fb>16.78</fb>
    <v>5</v>
  </rv>
  <rv s="3">
    <fb>16.795000000000002</fb>
    <v>5</v>
  </rv>
  <rv s="3">
    <fb>16.885000000000002</fb>
    <v>5</v>
  </rv>
  <rv s="3">
    <fb>16.975000000000001</fb>
    <v>5</v>
  </rv>
  <rv s="3">
    <fb>17.07</fb>
    <v>5</v>
  </rv>
  <rv s="3">
    <fb>17.170000000000002</fb>
    <v>5</v>
  </rv>
  <rv s="3">
    <fb>17.09</fb>
    <v>5</v>
  </rv>
  <rv s="3">
    <fb>17.309999999999999</fb>
    <v>5</v>
  </rv>
  <rv s="3">
    <fb>17.350000000000001</fb>
    <v>5</v>
  </rv>
  <rv s="3">
    <fb>17.48</fb>
    <v>5</v>
  </rv>
  <rv s="3">
    <fb>17.36</fb>
    <v>5</v>
  </rv>
  <rv s="3">
    <fb>17.010000000000002</fb>
    <v>5</v>
  </rv>
  <rv s="3">
    <fb>16.954999999999998</fb>
    <v>5</v>
  </rv>
  <rv s="3">
    <fb>17.190000000000001</fb>
    <v>5</v>
  </rv>
  <rv s="3">
    <fb>16.760000000000002</fb>
    <v>5</v>
  </rv>
  <rv s="3">
    <fb>16.484999999999999</fb>
    <v>5</v>
  </rv>
  <rv s="3">
    <fb>16.625</fb>
    <v>5</v>
  </rv>
  <rv s="3">
    <fb>16.515000000000001</fb>
    <v>5</v>
  </rv>
  <rv s="3">
    <fb>16.824999999999999</fb>
    <v>5</v>
  </rv>
  <rv s="3">
    <fb>16.504999999999999</fb>
    <v>5</v>
  </rv>
  <rv s="3">
    <fb>16.195</fb>
    <v>5</v>
  </rv>
  <rv s="3">
    <fb>15.71</fb>
    <v>5</v>
  </rv>
  <rv s="3">
    <fb>16.3</fb>
    <v>5</v>
  </rv>
  <rv s="3">
    <fb>16.315000000000001</fb>
    <v>5</v>
  </rv>
  <rv s="3">
    <fb>16.6325</fb>
    <v>5</v>
  </rv>
  <rv s="3">
    <fb>16.37</fb>
    <v>5</v>
  </rv>
  <rv s="3">
    <fb>16.52</fb>
    <v>5</v>
  </rv>
  <rv s="3">
    <fb>16.579999999999998</fb>
    <v>5</v>
  </rv>
  <rv s="3">
    <fb>16.335000000000001</fb>
    <v>5</v>
  </rv>
  <rv s="3">
    <fb>16.61</fb>
    <v>5</v>
  </rv>
  <rv s="3">
    <fb>16.559999999999999</fb>
    <v>5</v>
  </rv>
  <rv s="3">
    <fb>16.445</fb>
    <v>5</v>
  </rv>
  <rv s="3">
    <fb>16.190000000000001</fb>
    <v>5</v>
  </rv>
  <rv s="3">
    <fb>16.440000000000001</fb>
    <v>5</v>
  </rv>
  <rv s="3">
    <fb>16.55</fb>
    <v>5</v>
  </rv>
  <rv s="3">
    <fb>16.422499999999999</fb>
    <v>5</v>
  </rv>
  <rv s="3">
    <fb>16.690000000000001</fb>
    <v>5</v>
  </rv>
  <rv s="3">
    <fb>16.965</fb>
    <v>5</v>
  </rv>
  <rv s="3">
    <fb>17.364999999999998</fb>
    <v>5</v>
  </rv>
  <rv s="3">
    <fb>17.594999999999999</fb>
    <v>5</v>
  </rv>
  <rv s="3">
    <fb>17.675000000000001</fb>
    <v>5</v>
  </rv>
  <rv s="3">
    <fb>17.71</fb>
    <v>5</v>
  </rv>
  <rv s="3">
    <fb>17.8</fb>
    <v>5</v>
  </rv>
  <rv s="3">
    <fb>17.795000000000002</fb>
    <v>5</v>
  </rv>
  <rv s="3">
    <fb>17.96</fb>
    <v>5</v>
  </rv>
  <rv s="3">
    <fb>17.975000000000001</fb>
    <v>5</v>
  </rv>
  <rv s="3">
    <fb>17.824999999999999</fb>
    <v>5</v>
  </rv>
  <rv s="3">
    <fb>17.647500000000001</fb>
    <v>5</v>
  </rv>
  <rv s="3">
    <fb>17.82</fb>
    <v>5</v>
  </rv>
  <rv s="3">
    <fb>17.895</fb>
    <v>5</v>
  </rv>
  <rv s="3">
    <fb>17.89</fb>
    <v>5</v>
  </rv>
  <rv s="3">
    <fb>18.015000000000001</fb>
    <v>5</v>
  </rv>
  <rv s="3">
    <fb>17.815000000000001</fb>
    <v>5</v>
  </rv>
  <rv s="3">
    <fb>17.704999999999998</fb>
    <v>5</v>
  </rv>
  <rv s="3">
    <fb>17.614999999999998</fb>
    <v>5</v>
  </rv>
  <rv s="3">
    <fb>17.059999999999999</fb>
    <v>5</v>
  </rv>
  <rv s="3">
    <fb>17.3</fb>
    <v>5</v>
  </rv>
  <rv s="3">
    <fb>17.204999999999998</fb>
    <v>5</v>
  </rv>
  <rv s="3">
    <fb>17.545000000000002</fb>
    <v>5</v>
  </rv>
  <rv s="3">
    <fb>17.225000000000001</fb>
    <v>5</v>
  </rv>
  <rv s="3">
    <fb>16.940000000000001</fb>
    <v>5</v>
  </rv>
  <rv s="3">
    <fb>16.574999999999999</fb>
    <v>5</v>
  </rv>
  <rv s="3">
    <fb>16.72</fb>
    <v>5</v>
  </rv>
  <rv s="3">
    <fb>17.004999999999999</fb>
    <v>5</v>
  </rv>
  <rv s="3">
    <fb>16.8825</fb>
    <v>5</v>
  </rv>
  <rv s="3">
    <fb>16.715</fb>
    <v>5</v>
  </rv>
  <rv s="3">
    <fb>17.184999999999999</fb>
    <v>5</v>
  </rv>
  <rv s="3">
    <fb>17.164999999999999</fb>
    <v>5</v>
  </rv>
  <rv s="3">
    <fb>17.414999999999999</fb>
    <v>5</v>
  </rv>
  <rv s="3">
    <fb>17.399999999999999</fb>
    <v>5</v>
  </rv>
  <rv s="3">
    <fb>17.385000000000002</fb>
    <v>5</v>
  </rv>
  <rv s="3">
    <fb>17.41</fb>
    <v>5</v>
  </rv>
  <rv s="3">
    <fb>17.434999999999999</fb>
    <v>5</v>
  </rv>
  <rv s="3">
    <fb>17.34</fb>
    <v>5</v>
  </rv>
  <rv s="3">
    <fb>17.475000000000001</fb>
    <v>5</v>
  </rv>
  <rv s="3">
    <fb>17.285</fb>
    <v>5</v>
  </rv>
  <rv s="3">
    <fb>17.559999999999999</fb>
    <v>5</v>
  </rv>
  <rv s="3">
    <fb>17.54</fb>
    <v>5</v>
  </rv>
  <rv s="3">
    <fb>17.579999999999998</fb>
    <v>5</v>
  </rv>
  <rv s="3">
    <fb>17.642499999999998</fb>
    <v>5</v>
  </rv>
  <rv s="3">
    <fb>17.875</fb>
    <v>5</v>
  </rv>
  <rv s="3">
    <fb>17.93</fb>
    <v>5</v>
  </rv>
  <rv s="3">
    <fb>17.920000000000002</fb>
    <v>5</v>
  </rv>
  <rv s="3">
    <fb>18.059999999999999</fb>
    <v>5</v>
  </rv>
  <rv s="3">
    <fb>17.86</fb>
    <v>5</v>
  </rv>
  <rv s="3">
    <fb>17.97</fb>
    <v>5</v>
  </rv>
  <rv s="3">
    <fb>18.11</fb>
    <v>5</v>
  </rv>
  <rv s="3">
    <fb>18.155000000000001</fb>
    <v>5</v>
  </rv>
  <rv s="3">
    <fb>18.315000000000001</fb>
    <v>5</v>
  </rv>
  <rv s="3">
    <fb>18.309999999999999</fb>
    <v>5</v>
  </rv>
  <rv s="3">
    <fb>18.45</fb>
    <v>5</v>
  </rv>
  <rv s="3">
    <fb>18.545000000000002</fb>
    <v>5</v>
  </rv>
  <rv s="3">
    <fb>18.574999999999999</fb>
    <v>5</v>
  </rv>
  <rv s="3">
    <fb>18.504999999999999</fb>
    <v>5</v>
  </rv>
  <rv s="3">
    <fb>18.7425</fb>
    <v>5</v>
  </rv>
  <rv s="3">
    <fb>18.84</fb>
    <v>5</v>
  </rv>
  <rv s="3">
    <fb>18.89</fb>
    <v>5</v>
  </rv>
  <rv s="3">
    <fb>18.932500000000001</fb>
    <v>5</v>
  </rv>
  <rv s="3">
    <fb>18.765000000000001</fb>
    <v>5</v>
  </rv>
  <rv s="3">
    <fb>18.975000000000001</fb>
    <v>5</v>
  </rv>
  <rv s="3">
    <fb>19.004999999999999</fb>
    <v>5</v>
  </rv>
  <rv s="3">
    <fb>19.234999999999999</fb>
    <v>5</v>
  </rv>
  <rv s="3">
    <fb>19.232500000000002</fb>
    <v>5</v>
  </rv>
  <rv s="3">
    <fb>19.149999999999999</fb>
    <v>5</v>
  </rv>
  <rv s="3">
    <fb>18.9925</fb>
    <v>5</v>
  </rv>
  <rv s="3">
    <fb>18.715</fb>
    <v>5</v>
  </rv>
  <rv s="3">
    <fb>18.844999999999999</fb>
    <v>5</v>
  </rv>
  <rv s="3">
    <fb>19.045000000000002</fb>
    <v>5</v>
  </rv>
  <rv s="3">
    <fb>19.195</fb>
    <v>5</v>
  </rv>
  <rv s="3">
    <fb>19.399999999999999</fb>
    <v>5</v>
  </rv>
  <rv s="3">
    <fb>19.392499999999998</fb>
    <v>5</v>
  </rv>
  <rv s="3">
    <fb>19.085000000000001</fb>
    <v>5</v>
  </rv>
  <rv s="3">
    <fb>19.260000000000002</fb>
    <v>5</v>
  </rv>
  <rv s="3">
    <fb>19.315000000000001</fb>
    <v>5</v>
  </rv>
  <rv s="3">
    <fb>19.22</fb>
    <v>5</v>
  </rv>
  <rv s="3">
    <fb>19.385000000000002</fb>
    <v>5</v>
  </rv>
  <rv s="3">
    <fb>19.18</fb>
    <v>5</v>
  </rv>
  <rv s="3">
    <fb>19.305</fb>
    <v>5</v>
  </rv>
  <rv s="3">
    <fb>19.465</fb>
    <v>5</v>
  </rv>
  <rv s="3">
    <fb>19.462499999999999</fb>
    <v>5</v>
  </rv>
  <rv s="3">
    <fb>19.405000000000001</fb>
    <v>5</v>
  </rv>
  <rv s="3">
    <fb>19.36</fb>
    <v>5</v>
  </rv>
  <rv s="3">
    <fb>19.434999999999999</fb>
    <v>5</v>
  </rv>
  <rv s="3">
    <fb>19.355</fb>
    <v>5</v>
  </rv>
  <rv s="3">
    <fb>19.420000000000002</fb>
    <v>5</v>
  </rv>
  <rv s="3">
    <fb>19.3325</fb>
    <v>5</v>
  </rv>
  <rv s="3">
    <fb>19.53</fb>
    <v>5</v>
  </rv>
  <rv s="3">
    <fb>19.765000000000001</fb>
    <v>5</v>
  </rv>
  <rv s="3">
    <fb>19.7925</fb>
    <v>5</v>
  </rv>
  <rv s="3">
    <fb>19.8</fb>
    <v>5</v>
  </rv>
  <rv s="3">
    <fb>19.695</fb>
    <v>5</v>
  </rv>
  <rv s="3">
    <fb>19.78</fb>
    <v>5</v>
  </rv>
  <rv s="3">
    <fb>19.887799999999999</fb>
    <v>5</v>
  </rv>
  <rv s="3">
    <fb>19.989999999999998</fb>
    <v>5</v>
  </rv>
  <rv s="3">
    <fb>20.09</fb>
    <v>5</v>
  </rv>
  <rv s="3">
    <fb>20.065000000000001</fb>
    <v>5</v>
  </rv>
  <rv s="3">
    <fb>20.114999999999998</fb>
    <v>5</v>
  </rv>
  <rv s="3">
    <fb>20.010000000000002</fb>
    <v>5</v>
  </rv>
  <rv s="3">
    <fb>19.89</fb>
    <v>5</v>
  </rv>
  <rv s="3">
    <fb>19.96</fb>
    <v>5</v>
  </rv>
  <rv s="3">
    <fb>19.805</fb>
    <v>5</v>
  </rv>
  <rv s="3">
    <fb>19.64</fb>
    <v>5</v>
  </rv>
  <rv s="3">
    <fb>19.745000000000001</fb>
    <v>5</v>
  </rv>
  <rv s="3">
    <fb>19.664999999999999</fb>
    <v>5</v>
  </rv>
  <rv s="3">
    <fb>19.675000000000001</fb>
    <v>5</v>
  </rv>
  <rv s="3">
    <fb>19.535</fb>
    <v>5</v>
  </rv>
  <rv s="3">
    <fb>19.175000000000001</fb>
    <v>5</v>
  </rv>
  <rv s="3">
    <fb>19.295000000000002</fb>
    <v>5</v>
  </rv>
  <rv s="3">
    <fb>19.684999999999999</fb>
    <v>5</v>
  </rv>
  <rv s="3">
    <fb>19.61</fb>
    <v>5</v>
  </rv>
  <rv s="3">
    <fb>19.52</fb>
    <v>5</v>
  </rv>
  <rv s="3">
    <fb>19.065000000000001</fb>
    <v>5</v>
  </rv>
  <rv s="3">
    <fb>18.96</fb>
    <v>5</v>
  </rv>
  <rv s="3">
    <fb>18.864999999999998</fb>
    <v>5</v>
  </rv>
  <rv s="3">
    <fb>18.565000000000001</fb>
    <v>5</v>
  </rv>
  <rv s="3">
    <fb>18.940000000000001</fb>
    <v>5</v>
  </rv>
  <rv s="3">
    <fb>18.77</fb>
    <v>5</v>
  </rv>
  <rv s="3">
    <fb>19.23</fb>
    <v>5</v>
  </rv>
  <rv s="3">
    <fb>18.945</fb>
    <v>5</v>
  </rv>
  <rv s="3">
    <fb>18.899999999999999</fb>
    <v>5</v>
  </rv>
  <rv s="3">
    <fb>19.350000000000001</fb>
    <v>5</v>
  </rv>
  <rv s="3">
    <fb>19.555</fb>
    <v>5</v>
  </rv>
  <rv s="3">
    <fb>19.670000000000002</fb>
    <v>5</v>
  </rv>
  <rv s="3">
    <fb>19.95</fb>
    <v>5</v>
  </rv>
  <rv s="3">
    <fb>19.940000000000001</fb>
    <v>5</v>
  </rv>
  <rv s="3">
    <fb>19.87</fb>
    <v>5</v>
  </rv>
  <rv s="3">
    <fb>19.914999999999999</fb>
    <v>5</v>
  </rv>
  <rv s="3">
    <fb>19.984999999999999</fb>
    <v>5</v>
  </rv>
  <rv s="3">
    <fb>20.14</fb>
    <v>5</v>
  </rv>
  <rv s="3">
    <fb>20.079999999999998</fb>
    <v>5</v>
  </rv>
  <rv s="3">
    <fb>20.195</fb>
    <v>5</v>
  </rv>
  <rv s="3">
    <fb>20.190000000000001</fb>
    <v>5</v>
  </rv>
  <rv s="3">
    <fb>20.237500000000001</fb>
    <v>5</v>
  </rv>
  <rv s="3">
    <fb>20.454999999999998</fb>
    <v>5</v>
  </rv>
  <rv s="3">
    <fb>20.434999999999999</fb>
    <v>5</v>
  </rv>
  <rv s="3">
    <fb>20.824999999999999</fb>
    <v>5</v>
  </rv>
  <rv s="3">
    <fb>21.03</fb>
    <v>5</v>
  </rv>
  <rv s="3">
    <fb>21.11</fb>
    <v>5</v>
  </rv>
  <rv s="3">
    <fb>21.06</fb>
    <v>5</v>
  </rv>
  <rv s="3">
    <fb>20.844999999999999</fb>
    <v>5</v>
  </rv>
  <rv s="3">
    <fb>20.81</fb>
    <v>5</v>
  </rv>
  <rv s="3">
    <fb>21.035</fb>
    <v>5</v>
  </rv>
  <rv s="3">
    <fb>21.2</fb>
    <v>5</v>
  </rv>
  <rv s="3">
    <fb>21.23</fb>
    <v>5</v>
  </rv>
  <rv s="3">
    <fb>21.274999999999999</fb>
    <v>5</v>
  </rv>
  <rv s="3">
    <fb>21.56</fb>
    <v>5</v>
  </rv>
  <rv s="3">
    <fb>21.655000000000001</fb>
    <v>5</v>
  </rv>
  <rv s="3">
    <fb>21.07</fb>
    <v>5</v>
  </rv>
  <rv s="3">
    <fb>21.245000000000001</fb>
    <v>5</v>
  </rv>
  <rv s="3">
    <fb>21.44</fb>
    <v>5</v>
  </rv>
  <rv s="3">
    <fb>20.87</fb>
    <v>5</v>
  </rv>
  <rv s="3">
    <fb>21.25</fb>
    <v>5</v>
  </rv>
  <rv s="3">
    <fb>21.09</fb>
    <v>5</v>
  </rv>
  <rv s="3">
    <fb>21.54</fb>
    <v>5</v>
  </rv>
  <rv s="3">
    <fb>20.885000000000002</fb>
    <v>5</v>
  </rv>
  <rv s="3">
    <fb>20.73</fb>
    <v>5</v>
  </rv>
  <rv s="3">
    <fb>21.61</fb>
    <v>5</v>
  </rv>
  <rv s="3">
    <fb>21.645</fb>
    <v>5</v>
  </rv>
  <rv s="3">
    <fb>21.684999999999999</fb>
    <v>5</v>
  </rv>
  <rv s="3">
    <fb>21.695</fb>
    <v>5</v>
  </rv>
  <rv s="3">
    <fb>21.727499999999999</fb>
    <v>5</v>
  </rv>
  <rv s="3">
    <fb>21.135000000000002</fb>
    <v>5</v>
  </rv>
  <rv s="3">
    <fb>21.42</fb>
    <v>5</v>
  </rv>
  <rv s="3">
    <fb>21.085000000000001</fb>
    <v>5</v>
  </rv>
  <rv s="3">
    <fb>20.66</fb>
    <v>5</v>
  </rv>
  <rv s="3">
    <fb>20.96</fb>
    <v>5</v>
  </rv>
  <rv s="3">
    <fb>21.5</fb>
    <v>5</v>
  </rv>
  <rv s="0">
    <v>https://www.bing.com/financeapi/forcetrigger?t=aobwec&amp;q=XLON%3aMXUS&amp;form=skydnc</v>
    <v>Learn more on Bing</v>
  </rv>
  <rv s="6">
    <v>en-US</v>
    <v>aobwec</v>
    <v>268435456</v>
    <v>1</v>
    <v>Powered by Refinitiv</v>
    <v>8</v>
    <v>Invesco MSCI USA UCITS ETF Acc (XLON:MXUS)</v>
    <v>2</v>
    <v>9</v>
    <v>Finance</v>
    <v>4</v>
    <v>77.2</v>
    <v>64.97</v>
    <v>1.0176000000000001</v>
    <v>0.82499999999999996</v>
    <v>6.2849999999999998E-3</v>
    <v>USD</v>
    <v>London Stock Exchange</v>
    <v>XLON</v>
    <v>5.0000000000000001E-4</v>
    <v>ETF</v>
    <v>44553.476652685153</v>
    <v>3994</v>
    <v>3395460164</v>
    <v>Invesco MSCI USA UCITS ETF Acc</v>
    <v>131.255</v>
    <v>132.52000000000001</v>
    <v>MXUS</v>
    <v>Invesco MSCI USA UCITS ETF Acc (XLON:MXUS)</v>
    <v>1</v>
  </rv>
  <rv s="2">
    <v>3995</v>
  </rv>
  <rv s="3">
    <fb>104.065</fb>
    <v>5</v>
  </rv>
  <rv s="3">
    <fb>103.95</fb>
    <v>5</v>
  </rv>
  <rv s="3">
    <fb>104.84</fb>
    <v>5</v>
  </rv>
  <rv s="3">
    <fb>104.67</fb>
    <v>5</v>
  </rv>
  <rv s="3">
    <fb>103.785</fb>
    <v>5</v>
  </rv>
  <rv s="3">
    <fb>105.62</fb>
    <v>5</v>
  </rv>
  <rv s="3">
    <fb>106.54</fb>
    <v>5</v>
  </rv>
  <rv s="3">
    <fb>106.935</fb>
    <v>5</v>
  </rv>
  <rv s="3">
    <fb>106.93</fb>
    <v>5</v>
  </rv>
  <rv s="3">
    <fb>106.68</fb>
    <v>5</v>
  </rv>
  <rv s="3">
    <fb>106.905</fb>
    <v>5</v>
  </rv>
  <rv s="3">
    <fb>107.13500000000001</fb>
    <v>5</v>
  </rv>
  <rv s="3">
    <fb>105.96</fb>
    <v>5</v>
  </rv>
  <rv s="3">
    <fb>106.21</fb>
    <v>5</v>
  </rv>
  <rv s="3">
    <fb>107.705</fb>
    <v>5</v>
  </rv>
  <rv s="3">
    <fb>107.7</fb>
    <v>5</v>
  </rv>
  <rv s="3">
    <fb>107.11</fb>
    <v>5</v>
  </rv>
  <rv s="3">
    <fb>108.105</fb>
    <v>5</v>
  </rv>
  <rv s="3">
    <fb>106.255</fb>
    <v>5</v>
  </rv>
  <rv s="3">
    <fb>106.69499999999999</fb>
    <v>5</v>
  </rv>
  <rv s="3">
    <fb>104.78</fb>
    <v>5</v>
  </rv>
  <rv s="3">
    <fb>105.38500000000001</fb>
    <v>5</v>
  </rv>
  <rv s="3">
    <fb>107.685</fb>
    <v>5</v>
  </rv>
  <rv s="3">
    <fb>107.61499999999999</fb>
    <v>5</v>
  </rv>
  <rv s="3">
    <fb>108.345</fb>
    <v>5</v>
  </rv>
  <rv s="3">
    <fb>109.19</fb>
    <v>5</v>
  </rv>
  <rv s="3">
    <fb>109.86</fb>
    <v>5</v>
  </rv>
  <rv s="3">
    <fb>110.27500000000001</fb>
    <v>5</v>
  </rv>
  <rv s="3">
    <fb>110.505</fb>
    <v>5</v>
  </rv>
  <rv s="3">
    <fb>111.47499999999999</fb>
    <v>5</v>
  </rv>
  <rv s="3">
    <fb>110.83499999999999</fb>
    <v>5</v>
  </rv>
  <rv s="3">
    <fb>109.94</fb>
    <v>5</v>
  </rv>
  <rv s="3">
    <fb>109.74</fb>
    <v>5</v>
  </rv>
  <rv s="3">
    <fb>110.69499999999999</fb>
    <v>5</v>
  </rv>
  <rv s="3">
    <fb>109.27500000000001</fb>
    <v>5</v>
  </rv>
  <rv s="3">
    <fb>108.155</fb>
    <v>5</v>
  </rv>
  <rv s="3">
    <fb>109.455</fb>
    <v>5</v>
  </rv>
  <rv s="3">
    <fb>109.13</fb>
    <v>5</v>
  </rv>
  <rv s="3">
    <fb>107.235</fb>
    <v>5</v>
  </rv>
  <rv s="3">
    <fb>109.215</fb>
    <v>5</v>
  </rv>
  <rv s="3">
    <fb>109.13500000000001</fb>
    <v>5</v>
  </rv>
  <rv s="3">
    <fb>108.35</fb>
    <v>5</v>
  </rv>
  <rv s="3">
    <fb>106.94</fb>
    <v>5</v>
  </rv>
  <rv s="3">
    <fb>104.075</fb>
    <v>5</v>
  </rv>
  <rv s="3">
    <fb>108.16</fb>
    <v>5</v>
  </rv>
  <rv s="3">
    <fb>108.63</fb>
    <v>5</v>
  </rv>
  <rv s="3">
    <fb>109.02500000000001</fb>
    <v>5</v>
  </rv>
  <rv s="3">
    <fb>110.48</fb>
    <v>5</v>
  </rv>
  <rv s="3">
    <fb>109.7</fb>
    <v>5</v>
  </rv>
  <rv s="3">
    <fb>110.24</fb>
    <v>5</v>
  </rv>
  <rv s="3">
    <fb>110.985</fb>
    <v>5</v>
  </rv>
  <rv s="3">
    <fb>110.37</fb>
    <v>5</v>
  </rv>
  <rv s="3">
    <fb>110.38</fb>
    <v>5</v>
  </rv>
  <rv s="3">
    <fb>109.30500000000001</fb>
    <v>5</v>
  </rv>
  <rv s="3">
    <fb>110.35</fb>
    <v>5</v>
  </rv>
  <rv s="3">
    <fb>110.21</fb>
    <v>5</v>
  </rv>
  <rv s="3">
    <fb>109.965</fb>
    <v>5</v>
  </rv>
  <rv s="3">
    <fb>109.17</fb>
    <v>5</v>
  </rv>
  <rv s="3">
    <fb>109.845</fb>
    <v>5</v>
  </rv>
  <rv s="3">
    <fb>110.22</fb>
    <v>5</v>
  </rv>
  <rv s="3">
    <fb>111.035</fb>
    <v>5</v>
  </rv>
  <rv s="3">
    <fb>111.11</fb>
    <v>5</v>
  </rv>
  <rv s="3">
    <fb>111.905</fb>
    <v>5</v>
  </rv>
  <rv s="3">
    <fb>114.36499999999999</fb>
    <v>5</v>
  </rv>
  <rv s="3">
    <fb>113.88500000000001</fb>
    <v>5</v>
  </rv>
  <rv s="3">
    <fb>114.39</fb>
    <v>5</v>
  </rv>
  <rv s="3">
    <fb>114.67</fb>
    <v>5</v>
  </rv>
  <rv s="3">
    <fb>115.245</fb>
    <v>5</v>
  </rv>
  <rv s="3">
    <fb>115.64</fb>
    <v>5</v>
  </rv>
  <rv s="3">
    <fb>116.465</fb>
    <v>5</v>
  </rv>
  <rv s="3">
    <fb>116.59</fb>
    <v>5</v>
  </rv>
  <rv s="3">
    <fb>115.42</fb>
    <v>5</v>
  </rv>
  <rv s="3">
    <fb>116.185</fb>
    <v>5</v>
  </rv>
  <rv s="3">
    <fb>116.745</fb>
    <v>5</v>
  </rv>
  <rv s="3">
    <fb>116.855</fb>
    <v>5</v>
  </rv>
  <rv s="3">
    <fb>117.015</fb>
    <v>5</v>
  </rv>
  <rv s="3">
    <fb>117.27</fb>
    <v>5</v>
  </rv>
  <rv s="3">
    <fb>117.37</fb>
    <v>5</v>
  </rv>
  <rv s="3">
    <fb>117.39</fb>
    <v>5</v>
  </rv>
  <rv s="3">
    <fb>117.64</fb>
    <v>5</v>
  </rv>
  <rv s="3">
    <fb>115.69</fb>
    <v>5</v>
  </rv>
  <rv s="3">
    <fb>116.67</fb>
    <v>5</v>
  </rv>
  <rv s="3">
    <fb>116.26</fb>
    <v>5</v>
  </rv>
  <rv s="3">
    <fb>117.515</fb>
    <v>5</v>
  </rv>
  <rv s="3">
    <fb>115.625</fb>
    <v>5</v>
  </rv>
  <rv s="3">
    <fb>114.91500000000001</fb>
    <v>5</v>
  </rv>
  <rv s="3">
    <fb>114.36</fb>
    <v>5</v>
  </rv>
  <rv s="3">
    <fb>116.035</fb>
    <v>5</v>
  </rv>
  <rv s="3">
    <fb>115.985</fb>
    <v>5</v>
  </rv>
  <rv s="3">
    <fb>114.04</fb>
    <v>5</v>
  </rv>
  <rv s="3">
    <fb>116.05500000000001</fb>
    <v>5</v>
  </rv>
  <rv s="3">
    <fb>116.48</fb>
    <v>5</v>
  </rv>
  <rv s="3">
    <fb>117.395</fb>
    <v>5</v>
  </rv>
  <rv s="3">
    <fb>117.125</fb>
    <v>5</v>
  </rv>
  <rv s="3">
    <fb>116.91500000000001</fb>
    <v>5</v>
  </rv>
  <rv s="3">
    <fb>117.69499999999999</fb>
    <v>5</v>
  </rv>
  <rv s="3">
    <fb>117.55500000000001</fb>
    <v>5</v>
  </rv>
  <rv s="3">
    <fb>118.16500000000001</fb>
    <v>5</v>
  </rv>
  <rv s="3">
    <fb>117.7</fb>
    <v>5</v>
  </rv>
  <rv s="3">
    <fb>117.97</fb>
    <v>5</v>
  </rv>
  <rv s="3">
    <fb>117.83499999999999</fb>
    <v>5</v>
  </rv>
  <rv s="3">
    <fb>118.745</fb>
    <v>5</v>
  </rv>
  <rv s="3">
    <fb>118.515</fb>
    <v>5</v>
  </rv>
  <rv s="3">
    <fb>118.68</fb>
    <v>5</v>
  </rv>
  <rv s="3">
    <fb>118.86499999999999</fb>
    <v>5</v>
  </rv>
  <rv s="3">
    <fb>118.99</fb>
    <v>5</v>
  </rv>
  <rv s="3">
    <fb>118.465</fb>
    <v>5</v>
  </rv>
  <rv s="3">
    <fb>117.11499999999999</fb>
    <v>5</v>
  </rv>
  <rv s="3">
    <fb>118.065</fb>
    <v>5</v>
  </rv>
  <rv s="3">
    <fb>119.065</fb>
    <v>5</v>
  </rv>
  <rv s="3">
    <fb>119.685</fb>
    <v>5</v>
  </rv>
  <rv s="3">
    <fb>119.95</fb>
    <v>5</v>
  </rv>
  <rv s="3">
    <fb>120.285</fb>
    <v>5</v>
  </rv>
  <rv s="3">
    <fb>120.32</fb>
    <v>5</v>
  </rv>
  <rv s="3">
    <fb>120.88</fb>
    <v>5</v>
  </rv>
  <rv s="3">
    <fb>120.79</fb>
    <v>5</v>
  </rv>
  <rv s="3">
    <fb>121.01</fb>
    <v>5</v>
  </rv>
  <rv s="3">
    <fb>121.815</fb>
    <v>5</v>
  </rv>
  <rv s="3">
    <fb>122.3</fb>
    <v>5</v>
  </rv>
  <rv s="3">
    <fb>121.61499999999999</fb>
    <v>5</v>
  </rv>
  <rv s="3">
    <fb>122.22499999999999</fb>
    <v>5</v>
  </rv>
  <rv s="3">
    <fb>120.96</fb>
    <v>5</v>
  </rv>
  <rv s="3">
    <fb>122.52</fb>
    <v>5</v>
  </rv>
  <rv s="3">
    <fb>122.955</fb>
    <v>5</v>
  </rv>
  <rv s="3">
    <fb>123.29</fb>
    <v>5</v>
  </rv>
  <rv s="3">
    <fb>122.78</fb>
    <v>5</v>
  </rv>
  <rv s="3">
    <fb>122.435</fb>
    <v>5</v>
  </rv>
  <rv s="3">
    <fb>121.935</fb>
    <v>5</v>
  </rv>
  <rv s="3">
    <fb>119.375</fb>
    <v>5</v>
  </rv>
  <rv s="3">
    <fb>121.27</fb>
    <v>5</v>
  </rv>
  <rv s="3">
    <fb>122.17</fb>
    <v>5</v>
  </rv>
  <rv s="3">
    <fb>122.59</fb>
    <v>5</v>
  </rv>
  <rv s="3">
    <fb>123.95</fb>
    <v>5</v>
  </rv>
  <rv s="3">
    <fb>124.24</fb>
    <v>5</v>
  </rv>
  <rv s="3">
    <fb>123.73</fb>
    <v>5</v>
  </rv>
  <rv s="3">
    <fb>123.84</fb>
    <v>5</v>
  </rv>
  <rv s="3">
    <fb>124.485</fb>
    <v>5</v>
  </rv>
  <rv s="3">
    <fb>123.765</fb>
    <v>5</v>
  </rv>
  <rv s="3">
    <fb>124.515</fb>
    <v>5</v>
  </rv>
  <rv s="3">
    <fb>123.4</fb>
    <v>5</v>
  </rv>
  <rv s="3">
    <fb>123.91</fb>
    <v>5</v>
  </rv>
  <rv s="3">
    <fb>124.565</fb>
    <v>5</v>
  </rv>
  <rv s="3">
    <fb>124.75</fb>
    <v>5</v>
  </rv>
  <rv s="3">
    <fb>124.7</fb>
    <v>5</v>
  </rv>
  <rv s="3">
    <fb>124.85</fb>
    <v>5</v>
  </rv>
  <rv s="3">
    <fb>124.82</fb>
    <v>5</v>
  </rv>
  <rv s="3">
    <fb>125.105</fb>
    <v>5</v>
  </rv>
  <rv s="3">
    <fb>125.59</fb>
    <v>5</v>
  </rv>
  <rv s="3">
    <fb>124.985</fb>
    <v>5</v>
  </rv>
  <rv s="3">
    <fb>124.99</fb>
    <v>5</v>
  </rv>
  <rv s="3">
    <fb>124.955</fb>
    <v>5</v>
  </rv>
  <rv s="3">
    <fb>123.65</fb>
    <v>5</v>
  </rv>
  <rv s="3">
    <fb>124.54</fb>
    <v>5</v>
  </rv>
  <rv s="3">
    <fb>126.015</fb>
    <v>5</v>
  </rv>
  <rv s="3">
    <fb>126.26</fb>
    <v>5</v>
  </rv>
  <rv s="3">
    <fb>126.53</fb>
    <v>5</v>
  </rv>
  <rv s="3">
    <fb>126.215</fb>
    <v>5</v>
  </rv>
  <rv s="3">
    <fb>126.93</fb>
    <v>5</v>
  </rv>
  <rv s="3">
    <fb>127.12</fb>
    <v>5</v>
  </rv>
  <rv s="3">
    <fb>127.56</fb>
    <v>5</v>
  </rv>
  <rv s="3">
    <fb>127.905</fb>
    <v>5</v>
  </rv>
  <rv s="3">
    <fb>127.245</fb>
    <v>5</v>
  </rv>
  <rv s="3">
    <fb>128.65</fb>
    <v>5</v>
  </rv>
  <rv s="3">
    <fb>127.16</fb>
    <v>5</v>
  </rv>
  <rv s="3">
    <fb>126.88</fb>
    <v>5</v>
  </rv>
  <rv s="3">
    <fb>127.11499999999999</fb>
    <v>5</v>
  </rv>
  <rv s="3">
    <fb>126.245</fb>
    <v>5</v>
  </rv>
  <rv s="3">
    <fb>125.64</fb>
    <v>5</v>
  </rv>
  <rv s="3">
    <fb>125.645</fb>
    <v>5</v>
  </rv>
  <rv s="3">
    <fb>125.49</fb>
    <v>5</v>
  </rv>
  <rv s="3">
    <fb>125.44499999999999</fb>
    <v>5</v>
  </rv>
  <rv s="3">
    <fb>125.18</fb>
    <v>5</v>
  </rv>
  <rv s="3">
    <fb>122.855</fb>
    <v>5</v>
  </rv>
  <rv s="3">
    <fb>122.87</fb>
    <v>5</v>
  </rv>
  <rv s="3">
    <fb>123.41</fb>
    <v>5</v>
  </rv>
  <rv s="3">
    <fb>125.455</fb>
    <v>5</v>
  </rv>
  <rv s="3">
    <fb>125.08499999999999</fb>
    <v>5</v>
  </rv>
  <rv s="3">
    <fb>125.245</fb>
    <v>5</v>
  </rv>
  <rv s="3">
    <fb>122.925</fb>
    <v>5</v>
  </rv>
  <rv s="3">
    <fb>123.255</fb>
    <v>5</v>
  </rv>
  <rv s="3">
    <fb>123.38</fb>
    <v>5</v>
  </rv>
  <rv s="3">
    <fb>121.52</fb>
    <v>5</v>
  </rv>
  <rv s="3">
    <fb>120.685</fb>
    <v>5</v>
  </rv>
  <rv s="3">
    <fb>122.61499999999999</fb>
    <v>5</v>
  </rv>
  <rv s="3">
    <fb>121.265</fb>
    <v>5</v>
  </rv>
  <rv s="3">
    <fb>124.53</fb>
    <v>5</v>
  </rv>
  <rv s="3">
    <fb>123.81</fb>
    <v>5</v>
  </rv>
  <rv s="3">
    <fb>124.075</fb>
    <v>5</v>
  </rv>
  <rv s="3">
    <fb>122.785</fb>
    <v>5</v>
  </rv>
  <rv s="3">
    <fb>122.43</fb>
    <v>5</v>
  </rv>
  <rv s="3">
    <fb>124.8</fb>
    <v>5</v>
  </rv>
  <rv s="3">
    <fb>125.93</fb>
    <v>5</v>
  </rv>
  <rv s="3">
    <fb>126.27</fb>
    <v>5</v>
  </rv>
  <rv s="3">
    <fb>127.375</fb>
    <v>5</v>
  </rv>
  <rv s="3">
    <fb>127.875</fb>
    <v>5</v>
  </rv>
  <rv s="3">
    <fb>127.765</fb>
    <v>5</v>
  </rv>
  <rv s="3">
    <fb>127.94499999999999</fb>
    <v>5</v>
  </rv>
  <rv s="3">
    <fb>128.59</fb>
    <v>5</v>
  </rv>
  <rv s="3">
    <fb>129.625</fb>
    <v>5</v>
  </rv>
  <rv s="3">
    <fb>128.88499999999999</fb>
    <v>5</v>
  </rv>
  <rv s="3">
    <fb>129.28</fb>
    <v>5</v>
  </rv>
  <rv s="3">
    <fb>129.38999999999999</fb>
    <v>5</v>
  </rv>
  <rv s="3">
    <fb>129.86000000000001</fb>
    <v>5</v>
  </rv>
  <rv s="3">
    <fb>130.38499999999999</fb>
    <v>5</v>
  </rv>
  <rv s="3">
    <fb>130.32</fb>
    <v>5</v>
  </rv>
  <rv s="3">
    <fb>131.61000000000001</fb>
    <v>5</v>
  </rv>
  <rv s="3">
    <fb>132.53</fb>
    <v>5</v>
  </rv>
  <rv s="3">
    <fb>131.83500000000001</fb>
    <v>5</v>
  </rv>
  <rv s="3">
    <fb>131.77500000000001</fb>
    <v>5</v>
  </rv>
  <rv s="3">
    <fb>131.065</fb>
    <v>5</v>
  </rv>
  <rv s="3">
    <fb>132.05500000000001</fb>
    <v>5</v>
  </rv>
  <rv s="3">
    <fb>132.63499999999999</fb>
    <v>5</v>
  </rv>
  <rv s="3">
    <fb>132.255</fb>
    <v>5</v>
  </rv>
  <rv s="3">
    <fb>132.125</fb>
    <v>5</v>
  </rv>
  <rv s="3">
    <fb>132.66499999999999</fb>
    <v>5</v>
  </rv>
  <rv s="3">
    <fb>132.96</fb>
    <v>5</v>
  </rv>
  <rv s="3">
    <fb>131.285</fb>
    <v>5</v>
  </rv>
  <rv s="3">
    <fb>131.88999999999999</fb>
    <v>5</v>
  </rv>
  <rv s="3">
    <fb>132.345</fb>
    <v>5</v>
  </rv>
  <rv s="3">
    <fb>129.30000000000001</fb>
    <v>5</v>
  </rv>
  <rv s="3">
    <fb>130.42500000000001</fb>
    <v>5</v>
  </rv>
  <rv s="3">
    <fb>129.185</fb>
    <v>5</v>
  </rv>
  <rv s="3">
    <fb>130.61000000000001</fb>
    <v>5</v>
  </rv>
  <rv s="3">
    <fb>128.20500000000001</fb>
    <v>5</v>
  </rv>
  <rv s="3">
    <fb>127.17</fb>
    <v>5</v>
  </rv>
  <rv s="3">
    <fb>128.30000000000001</fb>
    <v>5</v>
  </rv>
  <rv s="3">
    <fb>131.47</fb>
    <v>5</v>
  </rv>
  <rv s="3">
    <fb>131.535</fb>
    <v>5</v>
  </rv>
  <rv s="3">
    <fb>131.68</fb>
    <v>5</v>
  </rv>
  <rv s="3">
    <fb>130.93</fb>
    <v>5</v>
  </rv>
  <rv s="3">
    <fb>129.5</fb>
    <v>5</v>
  </rv>
  <rv s="3">
    <fb>131.81</fb>
    <v>5</v>
  </rv>
  <rv s="3">
    <fb>130.535</fb>
    <v>5</v>
  </rv>
  <rv s="3">
    <fb>127.1</fb>
    <v>5</v>
  </rv>
  <rv s="3">
    <fb>128.97499999999999</fb>
    <v>5</v>
  </rv>
  <rv s="3">
    <fb>131.255</fb>
    <v>5</v>
  </rv>
  <rv s="0">
    <v>https://www.bing.com/financeapi/forcetrigger?t=aobuzr&amp;q=XLON%3aMVOL&amp;form=skydnc</v>
    <v>Learn more on Bing</v>
  </rv>
  <rv s="1">
    <v>en-US</v>
    <v>aobuzr</v>
    <v>268435456</v>
    <v>1</v>
    <v>Powered by Refinitiv</v>
    <v>0</v>
    <v>iShs EdgeMSCIWlMinVol USD A (XLON:MVOL)</v>
    <v>2</v>
    <v>3</v>
    <v>Finance</v>
    <v>4</v>
    <v>60.84</v>
    <v>32.08</v>
    <v>0.66420000000000001</v>
    <v>0.36</v>
    <v>5.9530000000000008E-3</v>
    <v>USD</v>
    <v>London Stock Exchange</v>
    <v>XLON</v>
    <v>3.0000000000000001E-3</v>
    <v>60.84</v>
    <v>ETF</v>
    <v>44553.691088772655</v>
    <v>4233</v>
    <v>60.55</v>
    <v>3138621731.77</v>
    <v>iShs EdgeMSCIWlMinVol USD A</v>
    <v>60.55</v>
    <v>60.47</v>
    <v>60.83</v>
    <v>MVOL</v>
    <v>iShs EdgeMSCIWlMinVol USD A (XLON:MVOL)</v>
    <v>32969</v>
  </rv>
  <rv s="2">
    <v>4234</v>
  </rv>
  <rv s="3">
    <fb>53.25</fb>
    <v>5</v>
  </rv>
  <rv s="3">
    <fb>53.185000000000002</fb>
    <v>5</v>
  </rv>
  <rv s="3">
    <fb>53.78</fb>
    <v>5</v>
  </rv>
  <rv s="3">
    <fb>53.84</fb>
    <v>5</v>
  </rv>
  <rv s="3">
    <fb>53.66</fb>
    <v>5</v>
  </rv>
  <rv s="3">
    <fb>53.55</fb>
    <v>5</v>
  </rv>
  <rv s="3">
    <fb>53.46</fb>
    <v>5</v>
  </rv>
  <rv s="3">
    <fb>53.98</fb>
    <v>5</v>
  </rv>
  <rv s="3">
    <fb>54.06</fb>
    <v>5</v>
  </rv>
  <rv s="3">
    <fb>54.25</fb>
    <v>5</v>
  </rv>
  <rv s="3">
    <fb>54.16</fb>
    <v>5</v>
  </rv>
  <rv s="3">
    <fb>53.87</fb>
    <v>5</v>
  </rv>
  <rv s="3">
    <fb>53.93</fb>
    <v>5</v>
  </rv>
  <rv s="3">
    <fb>54.015000000000001</fb>
    <v>5</v>
  </rv>
  <rv s="3">
    <fb>53.76</fb>
    <v>5</v>
  </rv>
  <rv s="3">
    <fb>53.79</fb>
    <v>5</v>
  </rv>
  <rv s="3">
    <fb>53.85</fb>
    <v>5</v>
  </rv>
  <rv s="3">
    <fb>54.11</fb>
    <v>5</v>
  </rv>
  <rv s="3">
    <fb>54.03</fb>
    <v>5</v>
  </rv>
  <rv s="3">
    <fb>53.97</fb>
    <v>5</v>
  </rv>
  <rv s="3">
    <fb>54.29</fb>
    <v>5</v>
  </rv>
  <rv s="3">
    <fb>53.88</fb>
    <v>5</v>
  </rv>
  <rv s="3">
    <fb>53.9</fb>
    <v>5</v>
  </rv>
  <rv s="3">
    <fb>53</fb>
    <v>5</v>
  </rv>
  <rv s="3">
    <fb>53.16</fb>
    <v>5</v>
  </rv>
  <rv s="3">
    <fb>53.65</fb>
    <v>5</v>
  </rv>
  <rv s="3">
    <fb>53.45</fb>
    <v>5</v>
  </rv>
  <rv s="3">
    <fb>53.51</fb>
    <v>5</v>
  </rv>
  <rv s="3">
    <fb>54.13</fb>
    <v>5</v>
  </rv>
  <rv s="3">
    <fb>54.09</fb>
    <v>5</v>
  </rv>
  <rv s="3">
    <fb>54.19</fb>
    <v>5</v>
  </rv>
  <rv s="3">
    <fb>54.2</fb>
    <v>5</v>
  </rv>
  <rv s="3">
    <fb>54.17</fb>
    <v>5</v>
  </rv>
  <rv s="3">
    <fb>54.45</fb>
    <v>5</v>
  </rv>
  <rv s="3">
    <fb>53.6</fb>
    <v>5</v>
  </rv>
  <rv s="3">
    <fb>53.58</fb>
    <v>5</v>
  </rv>
  <rv s="3">
    <fb>53.02</fb>
    <v>5</v>
  </rv>
  <rv s="3">
    <fb>53.07</fb>
    <v>5</v>
  </rv>
  <rv s="3">
    <fb>52.21</fb>
    <v>5</v>
  </rv>
  <rv s="3">
    <fb>52.72</fb>
    <v>5</v>
  </rv>
  <rv s="3">
    <fb>52.51</fb>
    <v>5</v>
  </rv>
  <rv s="3">
    <fb>52.25</fb>
    <v>5</v>
  </rv>
  <rv s="3">
    <fb>52.23</fb>
    <v>5</v>
  </rv>
  <rv s="3">
    <fb>51.64</fb>
    <v>5</v>
  </rv>
  <rv s="3">
    <fb>52.81</fb>
    <v>5</v>
  </rv>
  <rv s="3">
    <fb>53.12</fb>
    <v>5</v>
  </rv>
  <rv s="3">
    <fb>53.3</fb>
    <v>5</v>
  </rv>
  <rv s="3">
    <fb>53.59</fb>
    <v>5</v>
  </rv>
  <rv s="3">
    <fb>53.454999999999998</fb>
    <v>5</v>
  </rv>
  <rv s="3">
    <fb>53.89</fb>
    <v>5</v>
  </rv>
  <rv s="3">
    <fb>54.244999999999997</fb>
    <v>5</v>
  </rv>
  <rv s="3">
    <fb>54.15</fb>
    <v>5</v>
  </rv>
  <rv s="3">
    <fb>53.95</fb>
    <v>5</v>
  </rv>
  <rv s="3">
    <fb>54.3</fb>
    <v>5</v>
  </rv>
  <rv s="3">
    <fb>54.22</fb>
    <v>5</v>
  </rv>
  <rv s="3">
    <fb>54.53</fb>
    <v>5</v>
  </rv>
  <rv s="3">
    <fb>55.07</fb>
    <v>5</v>
  </rv>
  <rv s="3">
    <fb>54.6</fb>
    <v>5</v>
  </rv>
  <rv s="3">
    <fb>54.67</fb>
    <v>5</v>
  </rv>
  <rv s="3">
    <fb>54.78</fb>
    <v>5</v>
  </rv>
  <rv s="3">
    <fb>55.36</fb>
    <v>5</v>
  </rv>
  <rv s="3">
    <fb>55.28</fb>
    <v>5</v>
  </rv>
  <rv s="3">
    <fb>55.53</fb>
    <v>5</v>
  </rv>
  <rv s="3">
    <fb>55.52</fb>
    <v>5</v>
  </rv>
  <rv s="3">
    <fb>55.58</fb>
    <v>5</v>
  </rv>
  <rv s="3">
    <fb>55.61</fb>
    <v>5</v>
  </rv>
  <rv s="3">
    <fb>55.73</fb>
    <v>5</v>
  </rv>
  <rv s="3">
    <fb>56.18</fb>
    <v>5</v>
  </rv>
  <rv s="3">
    <fb>56.49</fb>
    <v>5</v>
  </rv>
  <rv s="3">
    <fb>56.47</fb>
    <v>5</v>
  </rv>
  <rv s="3">
    <fb>56.34</fb>
    <v>5</v>
  </rv>
  <rv s="3">
    <fb>56.72</fb>
    <v>5</v>
  </rv>
  <rv s="3">
    <fb>56.78</fb>
    <v>5</v>
  </rv>
  <rv s="3">
    <fb>56.56</fb>
    <v>5</v>
  </rv>
  <rv s="3">
    <fb>56.4</fb>
    <v>5</v>
  </rv>
  <rv s="3">
    <fb>56.2</fb>
    <v>5</v>
  </rv>
  <rv s="3">
    <fb>56.09</fb>
    <v>5</v>
  </rv>
  <rv s="3">
    <fb>56.14</fb>
    <v>5</v>
  </rv>
  <rv s="3">
    <fb>56.7</fb>
    <v>5</v>
  </rv>
  <rv s="3">
    <fb>57.32</fb>
    <v>5</v>
  </rv>
  <rv s="3">
    <fb>57.73</fb>
    <v>5</v>
  </rv>
  <rv s="3">
    <fb>56.81</fb>
    <v>5</v>
  </rv>
  <rv s="3">
    <fb>56.22</fb>
    <v>5</v>
  </rv>
  <rv s="3">
    <fb>56.33</fb>
    <v>5</v>
  </rv>
  <rv s="3">
    <fb>57.01</fb>
    <v>5</v>
  </rv>
  <rv s="3">
    <fb>56.9</fb>
    <v>5</v>
  </rv>
  <rv s="3">
    <fb>57.31</fb>
    <v>5</v>
  </rv>
  <rv s="3">
    <fb>57.28</fb>
    <v>5</v>
  </rv>
  <rv s="3">
    <fb>57.39</fb>
    <v>5</v>
  </rv>
  <rv s="3">
    <fb>57.14</fb>
    <v>5</v>
  </rv>
  <rv s="3">
    <fb>57.21</fb>
    <v>5</v>
  </rv>
  <rv s="3">
    <fb>57.13</fb>
    <v>5</v>
  </rv>
  <rv s="3">
    <fb>57.09</fb>
    <v>5</v>
  </rv>
  <rv s="3">
    <fb>57.17</fb>
    <v>5</v>
  </rv>
  <rv s="3">
    <fb>57.11</fb>
    <v>5</v>
  </rv>
  <rv s="3">
    <fb>57.53</fb>
    <v>5</v>
  </rv>
  <rv s="3">
    <fb>57.66</fb>
    <v>5</v>
  </rv>
  <rv s="3">
    <fb>57.57</fb>
    <v>5</v>
  </rv>
  <rv s="3">
    <fb>57.86</fb>
    <v>5</v>
  </rv>
  <rv s="3">
    <fb>58.08</fb>
    <v>5</v>
  </rv>
  <rv s="3">
    <fb>57.9</fb>
    <v>5</v>
  </rv>
  <rv s="3">
    <fb>57.84</fb>
    <v>5</v>
  </rv>
  <rv s="3">
    <fb>58.04</fb>
    <v>5</v>
  </rv>
  <rv s="3">
    <fb>57.55</fb>
    <v>5</v>
  </rv>
  <rv s="3">
    <fb>56.93</fb>
    <v>5</v>
  </rv>
  <rv s="3">
    <fb>57.34</fb>
    <v>5</v>
  </rv>
  <rv s="3">
    <fb>57.56</fb>
    <v>5</v>
  </rv>
  <rv s="3">
    <fb>57.44</fb>
    <v>5</v>
  </rv>
  <rv s="3">
    <fb>57.68</fb>
    <v>5</v>
  </rv>
  <rv s="3">
    <fb>57.78</fb>
    <v>5</v>
  </rv>
  <rv s="3">
    <fb>57.92</fb>
    <v>5</v>
  </rv>
  <rv s="3">
    <fb>57.67</fb>
    <v>5</v>
  </rv>
  <rv s="3">
    <fb>57.79</fb>
    <v>5</v>
  </rv>
  <rv s="3">
    <fb>58.12</fb>
    <v>5</v>
  </rv>
  <rv s="3">
    <fb>58.21</fb>
    <v>5</v>
  </rv>
  <rv s="3">
    <fb>58.03</fb>
    <v>5</v>
  </rv>
  <rv s="3">
    <fb>58.51</fb>
    <v>5</v>
  </rv>
  <rv s="3">
    <fb>58.16</fb>
    <v>5</v>
  </rv>
  <rv s="3">
    <fb>58.48</fb>
    <v>5</v>
  </rv>
  <rv s="3">
    <fb>58.67</fb>
    <v>5</v>
  </rv>
  <rv s="3">
    <fb>58.77</fb>
    <v>5</v>
  </rv>
  <rv s="3">
    <fb>58.69</fb>
    <v>5</v>
  </rv>
  <rv s="3">
    <fb>58.61</fb>
    <v>5</v>
  </rv>
  <rv s="3">
    <fb>58.85</fb>
    <v>5</v>
  </rv>
  <rv s="3">
    <fb>58.57</fb>
    <v>5</v>
  </rv>
  <rv s="3">
    <fb>58.7</fb>
    <v>5</v>
  </rv>
  <rv s="3">
    <fb>59.12</fb>
    <v>5</v>
  </rv>
  <rv s="3">
    <fb>59.22</fb>
    <v>5</v>
  </rv>
  <rv s="3">
    <fb>59.08</fb>
    <v>5</v>
  </rv>
  <rv s="3">
    <fb>59.17</fb>
    <v>5</v>
  </rv>
  <rv s="3">
    <fb>59.36</fb>
    <v>5</v>
  </rv>
  <rv s="3">
    <fb>59.57</fb>
    <v>5</v>
  </rv>
  <rv s="3">
    <fb>59.53</fb>
    <v>5</v>
  </rv>
  <rv s="3">
    <fb>59.47</fb>
    <v>5</v>
  </rv>
  <rv s="3">
    <fb>59.52</fb>
    <v>5</v>
  </rv>
  <rv s="3">
    <fb>59.51</fb>
    <v>5</v>
  </rv>
  <rv s="3">
    <fb>59.78</fb>
    <v>5</v>
  </rv>
  <rv s="3">
    <fb>59.77</fb>
    <v>5</v>
  </rv>
  <rv s="3">
    <fb>60.145000000000003</fb>
    <v>5</v>
  </rv>
  <rv s="3">
    <fb>60.24</fb>
    <v>5</v>
  </rv>
  <rv s="3">
    <fb>60.38</fb>
    <v>5</v>
  </rv>
  <rv s="3">
    <fb>60.2</fb>
    <v>5</v>
  </rv>
  <rv s="3">
    <fb>59.94</fb>
    <v>5</v>
  </rv>
  <rv s="3">
    <fb>60.35</fb>
    <v>5</v>
  </rv>
  <rv s="3">
    <fb>60.68</fb>
    <v>5</v>
  </rv>
  <rv s="3">
    <fb>60.43</fb>
    <v>5</v>
  </rv>
  <rv s="3">
    <fb>60.1</fb>
    <v>5</v>
  </rv>
  <rv s="3">
    <fb>60.29</fb>
    <v>5</v>
  </rv>
  <rv s="3">
    <fb>60.249600000000001</fb>
    <v>5</v>
  </rv>
  <rv s="3">
    <fb>60.57</fb>
    <v>5</v>
  </rv>
  <rv s="3">
    <fb>60.77</fb>
    <v>5</v>
  </rv>
  <rv s="3">
    <fb>61.24</fb>
    <v>5</v>
  </rv>
  <rv s="3">
    <fb>60.59</fb>
    <v>5</v>
  </rv>
  <rv s="3">
    <fb>60.62</fb>
    <v>5</v>
  </rv>
  <rv s="3">
    <fb>60.55</fb>
    <v>5</v>
  </rv>
  <rv s="3">
    <fb>60.12</fb>
    <v>5</v>
  </rv>
  <rv s="3">
    <fb>60.02</fb>
    <v>5</v>
  </rv>
  <rv s="3">
    <fb>60</fb>
    <v>5</v>
  </rv>
  <rv s="3">
    <fb>59.91</fb>
    <v>5</v>
  </rv>
  <rv s="3">
    <fb>59.67</fb>
    <v>5</v>
  </rv>
  <rv s="3">
    <fb>59.2</fb>
    <v>5</v>
  </rv>
  <rv s="3">
    <fb>58.88</fb>
    <v>5</v>
  </rv>
  <rv s="3">
    <fb>59.19</fb>
    <v>5</v>
  </rv>
  <rv s="3">
    <fb>59.44</fb>
    <v>5</v>
  </rv>
  <rv s="3">
    <fb>59.07</fb>
    <v>5</v>
  </rv>
  <rv s="3">
    <fb>58.72</fb>
    <v>5</v>
  </rv>
  <rv s="3">
    <fb>57.63</fb>
    <v>5</v>
  </rv>
  <rv s="3">
    <fb>57.98</fb>
    <v>5</v>
  </rv>
  <rv s="3">
    <fb>57.77</fb>
    <v>5</v>
  </rv>
  <rv s="3">
    <fb>57.33</fb>
    <v>5</v>
  </rv>
  <rv s="3">
    <fb>56.96</fb>
    <v>5</v>
  </rv>
  <rv s="3">
    <fb>56.94</fb>
    <v>5</v>
  </rv>
  <rv s="3">
    <fb>58.06</fb>
    <v>5</v>
  </rv>
  <rv s="3">
    <fb>57.61</fb>
    <v>5</v>
  </rv>
  <rv s="3">
    <fb>57.6</fb>
    <v>5</v>
  </rv>
  <rv s="3">
    <fb>58.52</fb>
    <v>5</v>
  </rv>
  <rv s="3">
    <fb>58.78</fb>
    <v>5</v>
  </rv>
  <rv s="3">
    <fb>58.62</fb>
    <v>5</v>
  </rv>
  <rv s="3">
    <fb>58.83</fb>
    <v>5</v>
  </rv>
  <rv s="3">
    <fb>59.21</fb>
    <v>5</v>
  </rv>
  <rv s="3">
    <fb>59.13</fb>
    <v>5</v>
  </rv>
  <rv s="3">
    <fb>59.59</fb>
    <v>5</v>
  </rv>
  <rv s="3">
    <fb>59.55</fb>
    <v>5</v>
  </rv>
  <rv s="3">
    <fb>59.4</fb>
    <v>5</v>
  </rv>
  <rv s="3">
    <fb>59.38</fb>
    <v>5</v>
  </rv>
  <rv s="3">
    <fb>59.685000000000002</fb>
    <v>5</v>
  </rv>
  <rv s="3">
    <fb>59.98</fb>
    <v>5</v>
  </rv>
  <rv s="3">
    <fb>59.75</fb>
    <v>5</v>
  </rv>
  <rv s="3">
    <fb>59.76</fb>
    <v>5</v>
  </rv>
  <rv s="3">
    <fb>60.25</fb>
    <v>5</v>
  </rv>
  <rv s="3">
    <fb>59.93</fb>
    <v>5</v>
  </rv>
  <rv s="3">
    <fb>59.83</fb>
    <v>5</v>
  </rv>
  <rv s="3">
    <fb>60.01</fb>
    <v>5</v>
  </rv>
  <rv s="3">
    <fb>59.97</fb>
    <v>5</v>
  </rv>
  <rv s="3">
    <fb>59.62</fb>
    <v>5</v>
  </rv>
  <rv s="3">
    <fb>58.97</fb>
    <v>5</v>
  </rv>
  <rv s="3">
    <fb>58.53</fb>
    <v>5</v>
  </rv>
  <rv s="3">
    <fb>59.02</fb>
    <v>5</v>
  </rv>
  <rv s="3">
    <fb>58.43</fb>
    <v>5</v>
  </rv>
  <rv s="3">
    <fb>58.42</fb>
    <v>5</v>
  </rv>
  <rv s="3">
    <fb>59.01</fb>
    <v>5</v>
  </rv>
  <rv s="3">
    <fb>59.86</fb>
    <v>5</v>
  </rv>
  <rv s="3">
    <fb>60.09</fb>
    <v>5</v>
  </rv>
  <rv s="3">
    <fb>59.73</fb>
    <v>5</v>
  </rv>
  <rv s="3">
    <fb>60.96</fb>
    <v>5</v>
  </rv>
  <rv s="3">
    <fb>60.49</fb>
    <v>5</v>
  </rv>
  <rv s="3">
    <fb>59.6</fb>
    <v>5</v>
  </rv>
  <rv s="3">
    <fb>59.92</fb>
    <v>5</v>
  </rv>
  <rv s="3">
    <fb>60.47</fb>
    <v>5</v>
  </rv>
  <rv s="0">
    <v>https://www.bing.com/financeapi/forcetrigger?t=bnjhtc&amp;q=XLON%3aIEMU&amp;form=skydnc</v>
    <v>Learn more on Bing</v>
  </rv>
  <rv s="5">
    <v>en-US</v>
    <v>bnjhtc</v>
    <v>268435456</v>
    <v>1</v>
    <v>Powered by Refinitiv</v>
    <v>6</v>
    <v>iShares CoreMSCI EMU EUR A (XLON:IEMU)</v>
    <v>2</v>
    <v>7</v>
    <v>Finance</v>
    <v>4</v>
    <v>178.86</v>
    <v>86.83</v>
    <v>1.55</v>
    <v>9.1469999999999989E-3</v>
    <v>USD</v>
    <v>London Stock Exchange</v>
    <v>XLON</v>
    <v>1.1999999999999999E-3</v>
    <v>171.32</v>
    <v>ETF</v>
    <v>44553.691151272658</v>
    <v>4445</v>
    <v>169.92</v>
    <v>3119887461.4299998</v>
    <v>iShares CoreMSCI EMU EUR A</v>
    <v>169.92</v>
    <v>169.45</v>
    <v>171</v>
    <v>IEMU</v>
    <v>iShares CoreMSCI EMU EUR A (XLON:IEMU)</v>
    <v>2854</v>
  </rv>
  <rv s="2">
    <v>4446</v>
  </rv>
  <rv s="3">
    <fb>150.88999999999999</fb>
    <v>5</v>
  </rv>
  <rv s="3">
    <fb>151.04</fb>
    <v>5</v>
  </rv>
  <rv s="3">
    <fb>153.47999999999999</fb>
    <v>5</v>
  </rv>
  <rv s="3">
    <fb>153.24</fb>
    <v>5</v>
  </rv>
  <rv s="3">
    <fb>152.58000000000001</fb>
    <v>5</v>
  </rv>
  <rv s="3">
    <fb>153.41999999999999</fb>
    <v>5</v>
  </rv>
  <rv s="3">
    <fb>153.16</fb>
    <v>5</v>
  </rv>
  <rv s="3">
    <fb>155.22</fb>
    <v>5</v>
  </rv>
  <rv s="3">
    <fb>155.94999999999999</fb>
    <v>5</v>
  </rv>
  <rv s="3">
    <fb>156.66</fb>
    <v>5</v>
  </rv>
  <rv s="3">
    <fb>154.21</fb>
    <v>5</v>
  </rv>
  <rv s="3">
    <fb>154.16999999999999</fb>
    <v>5</v>
  </rv>
  <rv s="3">
    <fb>154.47</fb>
    <v>5</v>
  </rv>
  <rv s="3">
    <fb>155.04</fb>
    <v>5</v>
  </rv>
  <rv s="3">
    <fb>152.44999999999999</fb>
    <v>5</v>
  </rv>
  <rv s="3">
    <fb>152.65</fb>
    <v>5</v>
  </rv>
  <rv s="3">
    <fb>152.97</fb>
    <v>5</v>
  </rv>
  <rv s="3">
    <fb>153.85</fb>
    <v>5</v>
  </rv>
  <rv s="3">
    <fb>154.61000000000001</fb>
    <v>5</v>
  </rv>
  <rv s="3">
    <fb>153.54</fb>
    <v>5</v>
  </rv>
  <rv s="3">
    <fb>151.34</fb>
    <v>5</v>
  </rv>
  <rv s="3">
    <fb>153.44999999999999</fb>
    <v>5</v>
  </rv>
  <rv s="3">
    <fb>150.37</fb>
    <v>5</v>
  </rv>
  <rv s="3">
    <fb>148.86000000000001</fb>
    <v>5</v>
  </rv>
  <rv s="3">
    <fb>150</fb>
    <v>5</v>
  </rv>
  <rv s="3">
    <fb>151.72999999999999</fb>
    <v>5</v>
  </rv>
  <rv s="3">
    <fb>152.43</fb>
    <v>5</v>
  </rv>
  <rv s="3">
    <fb>153.04</fb>
    <v>5</v>
  </rv>
  <rv s="3">
    <fb>154.18</fb>
    <v>5</v>
  </rv>
  <rv s="3">
    <fb>155.19999999999999</fb>
    <v>5</v>
  </rv>
  <rv s="3">
    <fb>155.26</fb>
    <v>5</v>
  </rv>
  <rv s="3">
    <fb>155.16999999999999</fb>
    <v>5</v>
  </rv>
  <rv s="3">
    <fb>155.91999999999999</fb>
    <v>5</v>
  </rv>
  <rv s="3">
    <fb>156.68</fb>
    <v>5</v>
  </rv>
  <rv s="3">
    <fb>158.56</fb>
    <v>5</v>
  </rv>
  <rv s="3">
    <fb>157.63</fb>
    <v>5</v>
  </rv>
  <rv s="3">
    <fb>155.79</fb>
    <v>5</v>
  </rv>
  <rv s="3">
    <fb>155.21</fb>
    <v>5</v>
  </rv>
  <rv s="3">
    <fb>157.44999999999999</fb>
    <v>5</v>
  </rv>
  <rv s="3">
    <fb>156.04</fb>
    <v>5</v>
  </rv>
  <rv s="3">
    <fb>156.35</fb>
    <v>5</v>
  </rv>
  <rv s="3">
    <fb>157.51</fb>
    <v>5</v>
  </rv>
  <rv s="3">
    <fb>153.43</fb>
    <v>5</v>
  </rv>
  <rv s="3">
    <fb>155.66</fb>
    <v>5</v>
  </rv>
  <rv s="3">
    <fb>156.16999999999999</fb>
    <v>5</v>
  </rv>
  <rv s="3">
    <fb>156.24</fb>
    <v>5</v>
  </rv>
  <rv s="3">
    <fb>155.4</fb>
    <v>5</v>
  </rv>
  <rv s="3">
    <fb>152.25</fb>
    <v>5</v>
  </rv>
  <rv s="3">
    <fb>155.01</fb>
    <v>5</v>
  </rv>
  <rv s="3">
    <fb>156.33000000000001</fb>
    <v>5</v>
  </rv>
  <rv s="3">
    <fb>157.34</fb>
    <v>5</v>
  </rv>
  <rv s="3">
    <fb>159.38999999999999</fb>
    <v>5</v>
  </rv>
  <rv s="3">
    <fb>158.69999999999999</fb>
    <v>5</v>
  </rv>
  <rv s="3">
    <fb>158.62</fb>
    <v>5</v>
  </rv>
  <rv s="3">
    <fb>158.94</fb>
    <v>5</v>
  </rv>
  <rv s="3">
    <fb>158.84</fb>
    <v>5</v>
  </rv>
  <rv s="3">
    <fb>159.93</fb>
    <v>5</v>
  </rv>
  <rv s="3">
    <fb>158.41999999999999</fb>
    <v>5</v>
  </rv>
  <rv s="3">
    <fb>158.66</fb>
    <v>5</v>
  </rv>
  <rv s="3">
    <fb>157.46</fb>
    <v>5</v>
  </rv>
  <rv s="3">
    <fb>157.11000000000001</fb>
    <v>5</v>
  </rv>
  <rv s="3">
    <fb>156.06</fb>
    <v>5</v>
  </rv>
  <rv s="3">
    <fb>157.88999999999999</fb>
    <v>5</v>
  </rv>
  <rv s="3">
    <fb>158.04</fb>
    <v>5</v>
  </rv>
  <rv s="3">
    <fb>159.16</fb>
    <v>5</v>
  </rv>
  <rv s="3">
    <fb>158.97</fb>
    <v>5</v>
  </rv>
  <rv s="3">
    <fb>160.47999999999999</fb>
    <v>5</v>
  </rv>
  <rv s="3">
    <fb>162.65</fb>
    <v>5</v>
  </rv>
  <rv s="3">
    <fb>163</fb>
    <v>5</v>
  </rv>
  <rv s="3">
    <fb>163.62</fb>
    <v>5</v>
  </rv>
  <rv s="3">
    <fb>163.51</fb>
    <v>5</v>
  </rv>
  <rv s="3">
    <fb>163.5</fb>
    <v>5</v>
  </rv>
  <rv s="3">
    <fb>164.04</fb>
    <v>5</v>
  </rv>
  <rv s="3">
    <fb>164.93</fb>
    <v>5</v>
  </rv>
  <rv s="3">
    <fb>165.29</fb>
    <v>5</v>
  </rv>
  <rv s="3">
    <fb>167.1</fb>
    <v>5</v>
  </rv>
  <rv s="3">
    <fb>167.72</fb>
    <v>5</v>
  </rv>
  <rv s="3">
    <fb>164.41</fb>
    <v>5</v>
  </rv>
  <rv s="3">
    <fb>165.88</fb>
    <v>5</v>
  </rv>
  <rv s="3">
    <fb>166.87</fb>
    <v>5</v>
  </rv>
  <rv s="3">
    <fb>167.5</fb>
    <v>5</v>
  </rv>
  <rv s="3">
    <fb>168.3</fb>
    <v>5</v>
  </rv>
  <rv s="3">
    <fb>167.9</fb>
    <v>5</v>
  </rv>
  <rv s="3">
    <fb>168.76</fb>
    <v>5</v>
  </rv>
  <rv s="3">
    <fb>168.51</fb>
    <v>5</v>
  </rv>
  <rv s="3">
    <fb>166.66</fb>
    <v>5</v>
  </rv>
  <rv s="3">
    <fb>164.48</fb>
    <v>5</v>
  </rv>
  <rv s="3">
    <fb>167.3</fb>
    <v>5</v>
  </rv>
  <rv s="3">
    <fb>168.01</fb>
    <v>5</v>
  </rv>
  <rv s="3">
    <fb>171.12</fb>
    <v>5</v>
  </rv>
  <rv s="3">
    <fb>171.1</fb>
    <v>5</v>
  </rv>
  <rv s="3">
    <fb>167.75</fb>
    <v>5</v>
  </rv>
  <rv s="3">
    <fb>167.08</fb>
    <v>5</v>
  </rv>
  <rv s="3">
    <fb>166.84</fb>
    <v>5</v>
  </rv>
  <rv s="3">
    <fb>170.37</fb>
    <v>5</v>
  </rv>
  <rv s="3">
    <fb>171.69</fb>
    <v>5</v>
  </rv>
  <rv s="3">
    <fb>171.26</fb>
    <v>5</v>
  </rv>
  <rv s="3">
    <fb>171.92</fb>
    <v>5</v>
  </rv>
  <rv s="3">
    <fb>173.3</fb>
    <v>5</v>
  </rv>
  <rv s="3">
    <fb>173.46</fb>
    <v>5</v>
  </rv>
  <rv s="3">
    <fb>173.11</fb>
    <v>5</v>
  </rv>
  <rv s="3">
    <fb>173.01</fb>
    <v>5</v>
  </rv>
  <rv s="3">
    <fb>174.31</fb>
    <v>5</v>
  </rv>
  <rv s="3">
    <fb>175.38</fb>
    <v>5</v>
  </rv>
  <rv s="3">
    <fb>175.28</fb>
    <v>5</v>
  </rv>
  <rv s="3">
    <fb>174.19</fb>
    <v>5</v>
  </rv>
  <rv s="3">
    <fb>174.99</fb>
    <v>5</v>
  </rv>
  <rv s="3">
    <fb>176.35</fb>
    <v>5</v>
  </rv>
  <rv s="3">
    <fb>176.09</fb>
    <v>5</v>
  </rv>
  <rv s="3">
    <fb>176.02</fb>
    <v>5</v>
  </rv>
  <rv s="3">
    <fb>175.63</fb>
    <v>5</v>
  </rv>
  <rv s="3">
    <fb>175.94</fb>
    <v>5</v>
  </rv>
  <rv s="3">
    <fb>176.42</fb>
    <v>5</v>
  </rv>
  <rv s="3">
    <fb>177.05</fb>
    <v>5</v>
  </rv>
  <rv s="3">
    <fb>174.12</fb>
    <v>5</v>
  </rv>
  <rv s="3">
    <fb>169.88</fb>
    <v>5</v>
  </rv>
  <rv s="3">
    <fb>172.02</fb>
    <v>5</v>
  </rv>
  <rv s="3">
    <fb>172.73</fb>
    <v>5</v>
  </rv>
  <rv s="3">
    <fb>171.87</fb>
    <v>5</v>
  </rv>
  <rv s="3">
    <fb>173.44</fb>
    <v>5</v>
  </rv>
  <rv s="3">
    <fb>174</fb>
    <v>5</v>
  </rv>
  <rv s="3">
    <fb>172.36</fb>
    <v>5</v>
  </rv>
  <rv s="3">
    <fb>172.85</fb>
    <v>5</v>
  </rv>
  <rv s="3">
    <fb>170.65</fb>
    <v>5</v>
  </rv>
  <rv s="3">
    <fb>171.08</fb>
    <v>5</v>
  </rv>
  <rv s="3">
    <fb>171.38</fb>
    <v>5</v>
  </rv>
  <rv s="3">
    <fb>171.81</fb>
    <v>5</v>
  </rv>
  <rv s="3">
    <fb>169.99</fb>
    <v>5</v>
  </rv>
  <rv s="3">
    <fb>170.72</fb>
    <v>5</v>
  </rv>
  <rv s="3">
    <fb>168.38</fb>
    <v>5</v>
  </rv>
  <rv s="3">
    <fb>170.92</fb>
    <v>5</v>
  </rv>
  <rv s="3">
    <fb>172.4</fb>
    <v>5</v>
  </rv>
  <rv s="3">
    <fb>171.46</fb>
    <v>5</v>
  </rv>
  <rv s="3">
    <fb>171.79</fb>
    <v>5</v>
  </rv>
  <rv s="3">
    <fb>169.95</fb>
    <v>5</v>
  </rv>
  <rv s="3">
    <fb>168.85</fb>
    <v>5</v>
  </rv>
  <rv s="3">
    <fb>164.6</fb>
    <v>5</v>
  </rv>
  <rv s="3">
    <fb>168.7</fb>
    <v>5</v>
  </rv>
  <rv s="3">
    <fb>169.62</fb>
    <v>5</v>
  </rv>
  <rv s="3">
    <fb>171.39</fb>
    <v>5</v>
  </rv>
  <rv s="3">
    <fb>172.04</fb>
    <v>5</v>
  </rv>
  <rv s="3">
    <fb>171.11</fb>
    <v>5</v>
  </rv>
  <rv s="3">
    <fb>171.94</fb>
    <v>5</v>
  </rv>
  <rv s="3">
    <fb>173.9</fb>
    <v>5</v>
  </rv>
  <rv s="3">
    <fb>172.63</fb>
    <v>5</v>
  </rv>
  <rv s="3">
    <fb>173.98</fb>
    <v>5</v>
  </rv>
  <rv s="3">
    <fb>173.78</fb>
    <v>5</v>
  </rv>
  <rv s="3">
    <fb>174.62</fb>
    <v>5</v>
  </rv>
  <rv s="3">
    <fb>175.58</fb>
    <v>5</v>
  </rv>
  <rv s="3">
    <fb>174.88</fb>
    <v>5</v>
  </rv>
  <rv s="3">
    <fb>175.04</fb>
    <v>5</v>
  </rv>
  <rv s="3">
    <fb>175.06</fb>
    <v>5</v>
  </rv>
  <rv s="3">
    <fb>176.08</fb>
    <v>5</v>
  </rv>
  <rv s="3">
    <fb>176.64</fb>
    <v>5</v>
  </rv>
  <rv s="3">
    <fb>177.69</fb>
    <v>5</v>
  </rv>
  <rv s="3">
    <fb>176.21</fb>
    <v>5</v>
  </rv>
  <rv s="3">
    <fb>174.92</fb>
    <v>5</v>
  </rv>
  <rv s="3">
    <fb>174.98</fb>
    <v>5</v>
  </rv>
  <rv s="3">
    <fb>171.9</fb>
    <v>5</v>
  </rv>
  <rv s="3">
    <fb>172.39</fb>
    <v>5</v>
  </rv>
  <rv s="3">
    <fb>174.72</fb>
    <v>5</v>
  </rv>
  <rv s="3">
    <fb>174.89</fb>
    <v>5</v>
  </rv>
  <rv s="3">
    <fb>174.97</fb>
    <v>5</v>
  </rv>
  <rv s="3">
    <fb>175.66</fb>
    <v>5</v>
  </rv>
  <rv s="3">
    <fb>175.62</fb>
    <v>5</v>
  </rv>
  <rv s="3">
    <fb>177.93</fb>
    <v>5</v>
  </rv>
  <rv s="3">
    <fb>178.57</fb>
    <v>5</v>
  </rv>
  <rv s="3">
    <fb>177.58</fb>
    <v>5</v>
  </rv>
  <rv s="3">
    <fb>178.71</fb>
    <v>5</v>
  </rv>
  <rv s="3">
    <fb>177.83</fb>
    <v>5</v>
  </rv>
  <rv s="3">
    <fb>175.86</fb>
    <v>5</v>
  </rv>
  <rv s="3">
    <fb>175.77</fb>
    <v>5</v>
  </rv>
  <rv s="3">
    <fb>175.9</fb>
    <v>5</v>
  </rv>
  <rv s="3">
    <fb>174.24</fb>
    <v>5</v>
  </rv>
  <rv s="3">
    <fb>172.14</fb>
    <v>5</v>
  </rv>
  <rv s="3">
    <fb>169.31</fb>
    <v>5</v>
  </rv>
  <rv s="3">
    <fb>170.71</fb>
    <v>5</v>
  </rv>
  <rv s="3">
    <fb>172.74</fb>
    <v>5</v>
  </rv>
  <rv s="3">
    <fb>174.7</fb>
    <v>5</v>
  </rv>
  <rv s="3">
    <fb>172.81</fb>
    <v>5</v>
  </rv>
  <rv s="3">
    <fb>172.87</fb>
    <v>5</v>
  </rv>
  <rv s="3">
    <fb>168.84</fb>
    <v>5</v>
  </rv>
  <rv s="3">
    <fb>168.68</fb>
    <v>5</v>
  </rv>
  <rv s="3">
    <fb>167.78</fb>
    <v>5</v>
  </rv>
  <rv s="3">
    <fb>166.14</fb>
    <v>5</v>
  </rv>
  <rv s="3">
    <fb>165.79</fb>
    <v>5</v>
  </rv>
  <rv s="3">
    <fb>167.62</fb>
    <v>5</v>
  </rv>
  <rv s="3">
    <fb>164.53</fb>
    <v>5</v>
  </rv>
  <rv s="3">
    <fb>168.13</fb>
    <v>5</v>
  </rv>
  <rv s="3">
    <fb>167.43</fb>
    <v>5</v>
  </rv>
  <rv s="3">
    <fb>167.39</fb>
    <v>5</v>
  </rv>
  <rv s="3">
    <fb>166.54</fb>
    <v>5</v>
  </rv>
  <rv s="3">
    <fb>168</fb>
    <v>5</v>
  </rv>
  <rv s="3">
    <fb>170.58</fb>
    <v>5</v>
  </rv>
  <rv s="3">
    <fb>171.06</fb>
    <v>5</v>
  </rv>
  <rv s="3">
    <fb>172.18</fb>
    <v>5</v>
  </rv>
  <rv s="3">
    <fb>172.68</fb>
    <v>5</v>
  </rv>
  <rv s="3">
    <fb>172.35</fb>
    <v>5</v>
  </rv>
  <rv s="3">
    <fb>173.31</fb>
    <v>5</v>
  </rv>
  <rv s="3">
    <fb>172.76</fb>
    <v>5</v>
  </rv>
  <rv s="3">
    <fb>173.96</fb>
    <v>5</v>
  </rv>
  <rv s="3">
    <fb>175.18</fb>
    <v>5</v>
  </rv>
  <rv s="3">
    <fb>173.69</fb>
    <v>5</v>
  </rv>
  <rv s="3">
    <fb>175.57</fb>
    <v>5</v>
  </rv>
  <rv s="3">
    <fb>175.96</fb>
    <v>5</v>
  </rv>
  <rv s="3">
    <fb>176.63</fb>
    <v>5</v>
  </rv>
  <rv s="3">
    <fb>176.97</fb>
    <v>5</v>
  </rv>
  <rv s="3">
    <fb>177.67</fb>
    <v>5</v>
  </rv>
  <rv s="3">
    <fb>178.02</fb>
    <v>5</v>
  </rv>
  <rv s="3">
    <fb>177.52</fb>
    <v>5</v>
  </rv>
  <rv s="3">
    <fb>176.85</fb>
    <v>5</v>
  </rv>
  <rv s="3">
    <fb>176.67</fb>
    <v>5</v>
  </rv>
  <rv s="3">
    <fb>176.66</fb>
    <v>5</v>
  </rv>
  <rv s="3">
    <fb>176.11</fb>
    <v>5</v>
  </rv>
  <rv s="3">
    <fb>175.65</fb>
    <v>5</v>
  </rv>
  <rv s="3">
    <fb>174.59</fb>
    <v>5</v>
  </rv>
  <rv s="3">
    <fb>173.12</fb>
    <v>5</v>
  </rv>
  <rv s="3">
    <fb>171.01</fb>
    <v>5</v>
  </rv>
  <rv s="3">
    <fb>169.72</fb>
    <v>5</v>
  </rv>
  <rv s="3">
    <fb>170.63</fb>
    <v>5</v>
  </rv>
  <rv s="3">
    <fb>164.92</fb>
    <v>5</v>
  </rv>
  <rv s="3">
    <fb>165.24</fb>
    <v>5</v>
  </rv>
  <rv s="3">
    <fb>164.43</fb>
    <v>5</v>
  </rv>
  <rv s="3">
    <fb>168.06</fb>
    <v>5</v>
  </rv>
  <rv s="3">
    <fb>165.44</fb>
    <v>5</v>
  </rv>
  <rv s="3">
    <fb>163.91</fb>
    <v>5</v>
  </rv>
  <rv s="3">
    <fb>166.18</fb>
    <v>5</v>
  </rv>
  <rv s="3">
    <fb>170.41</fb>
    <v>5</v>
  </rv>
  <rv s="3">
    <fb>170.35</fb>
    <v>5</v>
  </rv>
  <rv s="3">
    <fb>168.77</fb>
    <v>5</v>
  </rv>
  <rv s="3">
    <fb>168.66</fb>
    <v>5</v>
  </rv>
  <rv s="3">
    <fb>167.64</fb>
    <v>5</v>
  </rv>
  <rv s="3">
    <fb>165.98</fb>
    <v>5</v>
  </rv>
  <rv s="3">
    <fb>166.48</fb>
    <v>5</v>
  </rv>
  <rv s="3">
    <fb>168.79</fb>
    <v>5</v>
  </rv>
  <rv s="3">
    <fb>166.94</fb>
    <v>5</v>
  </rv>
  <rv s="3">
    <fb>165.17</fb>
    <v>5</v>
  </rv>
  <rv s="3">
    <fb>167.06</fb>
    <v>5</v>
  </rv>
  <rv s="3">
    <fb>169.45</fb>
    <v>5</v>
  </rv>
  <rv s="0">
    <v>https://www.bing.com/financeapi/forcetrigger?t=aoe5oc&amp;q=XLON%3aSUSM&amp;form=skydnc</v>
    <v>Learn more on Bing</v>
  </rv>
  <rv s="1">
    <v>en-US</v>
    <v>aoe5oc</v>
    <v>268435456</v>
    <v>1</v>
    <v>Powered by Refinitiv</v>
    <v>0</v>
    <v>iSh Sust MSCI EM SRI UCITS ETF (XLON:SUSM)</v>
    <v>2</v>
    <v>3</v>
    <v>Finance</v>
    <v>4</v>
    <v>9.44</v>
    <v>4.4420000000000002</v>
    <v>1.0745</v>
    <v>3.5000000000000003E-2</v>
    <v>4.228E-3</v>
    <v>USD</v>
    <v>London Stock Exchange</v>
    <v>XLON</v>
    <v>2.5000000000000001E-3</v>
    <v>8.3125</v>
    <v>ETF</v>
    <v>44553.638495370367</v>
    <v>4687</v>
    <v>8.25</v>
    <v>3070994793.04</v>
    <v>iSh Sust MSCI EM SRI UCITS ETF</v>
    <v>8.2650000000000006</v>
    <v>8.2774999999999999</v>
    <v>8.3125</v>
    <v>SUSM</v>
    <v>iSh Sust MSCI EM SRI UCITS ETF (XLON:SUSM)</v>
    <v>250207</v>
  </rv>
  <rv s="2">
    <v>4688</v>
  </rv>
  <rv s="3">
    <fb>8.2287999999999997</fb>
    <v>5</v>
  </rv>
  <rv s="3">
    <fb>8.2424999999999997</fb>
    <v>5</v>
  </rv>
  <rv s="3">
    <fb>8.2243999999999993</fb>
    <v>5</v>
  </rv>
  <rv s="3">
    <fb>8.2949999999999999</fb>
    <v>5</v>
  </rv>
  <rv s="3">
    <fb>8.4275000000000002</fb>
    <v>5</v>
  </rv>
  <rv s="3">
    <fb>8.4774999999999991</fb>
    <v>5</v>
  </rv>
  <rv s="3">
    <fb>8.56</fb>
    <v>5</v>
  </rv>
  <rv s="3">
    <fb>8.5824999999999996</fb>
    <v>5</v>
  </rv>
  <rv s="3">
    <fb>8.6013000000000002</fb>
    <v>5</v>
  </rv>
  <rv s="3">
    <fb>8.6511999999999993</fb>
    <v>5</v>
  </rv>
  <rv s="3">
    <fb>8.8475000000000001</fb>
    <v>5</v>
  </rv>
  <rv s="3">
    <fb>8.8825000000000003</fb>
    <v>5</v>
  </rv>
  <rv s="3">
    <fb>8.8987999999999996</fb>
    <v>5</v>
  </rv>
  <rv s="3">
    <fb>9.0325000000000006</fb>
    <v>5</v>
  </rv>
  <rv s="3">
    <fb>8.8224999999999998</fb>
    <v>5</v>
  </rv>
  <rv s="3">
    <fb>8.86</fb>
    <v>5</v>
  </rv>
  <rv s="3">
    <fb>8.9149999999999991</fb>
    <v>5</v>
  </rv>
  <rv s="3">
    <fb>9.06</fb>
    <v>5</v>
  </rv>
  <rv s="3">
    <fb>9.09</fb>
    <v>5</v>
  </rv>
  <rv s="3">
    <fb>9.08</fb>
    <v>5</v>
  </rv>
  <rv s="3">
    <fb>9.0824999999999996</fb>
    <v>5</v>
  </rv>
  <rv s="3">
    <fb>9.0374999999999996</fb>
    <v>5</v>
  </rv>
  <rv s="3">
    <fb>8.8338000000000001</fb>
    <v>5</v>
  </rv>
  <rv s="3">
    <fb>8.8450000000000006</fb>
    <v>5</v>
  </rv>
  <rv s="3">
    <fb>8.6649999999999991</fb>
    <v>5</v>
  </rv>
  <rv s="3">
    <fb>8.8125</fb>
    <v>5</v>
  </rv>
  <rv s="3">
    <fb>8.9700000000000006</fb>
    <v>5</v>
  </rv>
  <rv s="3">
    <fb>9.0425000000000004</fb>
    <v>5</v>
  </rv>
  <rv s="3">
    <fb>9.0749999999999993</fb>
    <v>5</v>
  </rv>
  <rv s="3">
    <fb>9.1050000000000004</fb>
    <v>5</v>
  </rv>
  <rv s="3">
    <fb>9.1824999999999992</fb>
    <v>5</v>
  </rv>
  <rv s="3">
    <fb>9.2575000000000003</fb>
    <v>5</v>
  </rv>
  <rv s="3">
    <fb>9.3574999999999999</fb>
    <v>5</v>
  </rv>
  <rv s="3">
    <fb>9.35</fb>
    <v>5</v>
  </rv>
  <rv s="3">
    <fb>9.4375</fb>
    <v>5</v>
  </rv>
  <rv s="3">
    <fb>9.3375000000000004</fb>
    <v>5</v>
  </rv>
  <rv s="3">
    <fb>9.07</fb>
    <v>5</v>
  </rv>
  <rv s="3">
    <fb>9.1925000000000008</fb>
    <v>5</v>
  </rv>
  <rv s="3">
    <fb>8.8975000000000009</fb>
    <v>5</v>
  </rv>
  <rv s="3">
    <fb>8.8375000000000004</fb>
    <v>5</v>
  </rv>
  <rv s="3">
    <fb>8.8025000000000002</fb>
    <v>5</v>
  </rv>
  <rv s="3">
    <fb>8.4375</fb>
    <v>5</v>
  </rv>
  <rv s="3">
    <fb>8.7050000000000001</fb>
    <v>5</v>
  </rv>
  <rv s="3">
    <fb>8.5525000000000002</fb>
    <v>5</v>
  </rv>
  <rv s="3">
    <fb>8.61</fb>
    <v>5</v>
  </rv>
  <rv s="3">
    <fb>8.2899999999999991</fb>
    <v>5</v>
  </rv>
  <rv s="3">
    <fb>8.2375000000000007</fb>
    <v>5</v>
  </rv>
  <rv s="3">
    <fb>8.3625000000000007</fb>
    <v>5</v>
  </rv>
  <rv s="3">
    <fb>8.4024999999999999</fb>
    <v>5</v>
  </rv>
  <rv s="3">
    <fb>8.68</fb>
    <v>5</v>
  </rv>
  <rv s="3">
    <fb>8.5388000000000002</fb>
    <v>5</v>
  </rv>
  <rv s="3">
    <fb>8.5225000000000009</fb>
    <v>5</v>
  </rv>
  <rv s="3">
    <fb>8.5649999999999995</fb>
    <v>5</v>
  </rv>
  <rv s="3">
    <fb>8.4975000000000005</fb>
    <v>5</v>
  </rv>
  <rv s="3">
    <fb>8.375</fb>
    <v>5</v>
  </rv>
  <rv s="3">
    <fb>8.25</fb>
    <v>5</v>
  </rv>
  <rv s="3">
    <fb>8.2449999999999992</fb>
    <v>5</v>
  </rv>
  <rv s="3">
    <fb>8.3450000000000006</fb>
    <v>5</v>
  </rv>
  <rv s="3">
    <fb>8.34</fb>
    <v>5</v>
  </rv>
  <rv s="3">
    <fb>8.4175000000000004</fb>
    <v>5</v>
  </rv>
  <rv s="3">
    <fb>8.42</fb>
    <v>5</v>
  </rv>
  <rv s="3">
    <fb>8.5449999999999999</fb>
    <v>5</v>
  </rv>
  <rv s="3">
    <fb>8.4749999999999996</fb>
    <v>5</v>
  </rv>
  <rv s="3">
    <fb>8.4674999999999994</fb>
    <v>5</v>
  </rv>
  <rv s="3">
    <fb>8.41</fb>
    <v>5</v>
  </rv>
  <rv s="3">
    <fb>8.4700000000000006</fb>
    <v>5</v>
  </rv>
  <rv s="3">
    <fb>8.58</fb>
    <v>5</v>
  </rv>
  <rv s="3">
    <fb>8.6425000000000001</fb>
    <v>5</v>
  </rv>
  <rv s="3">
    <fb>8.6824999999999992</fb>
    <v>5</v>
  </rv>
  <rv s="3">
    <fb>8.6624999999999996</fb>
    <v>5</v>
  </rv>
  <rv s="3">
    <fb>8.5875000000000004</fb>
    <v>5</v>
  </rv>
  <rv s="3">
    <fb>8.625</fb>
    <v>5</v>
  </rv>
  <rv s="3">
    <fb>8.7349999999999994</fb>
    <v>5</v>
  </rv>
  <rv s="3">
    <fb>8.7725000000000009</fb>
    <v>5</v>
  </rv>
  <rv s="3">
    <fb>8.7650000000000006</fb>
    <v>5</v>
  </rv>
  <rv s="3">
    <fb>8.8074999999999992</fb>
    <v>5</v>
  </rv>
  <rv s="3">
    <fb>8.6449999999999996</fb>
    <v>5</v>
  </rv>
  <rv s="3">
    <fb>8.4849999999999994</fb>
    <v>5</v>
  </rv>
  <rv s="3">
    <fb>8.5850000000000009</fb>
    <v>5</v>
  </rv>
  <rv s="3">
    <fb>8.6775000000000002</fb>
    <v>5</v>
  </rv>
  <rv s="3">
    <fb>8.7974999999999994</fb>
    <v>5</v>
  </rv>
  <rv s="3">
    <fb>8.6150000000000002</fb>
    <v>5</v>
  </rv>
  <rv s="3">
    <fb>8.3825000000000003</fb>
    <v>5</v>
  </rv>
  <rv s="3">
    <fb>8.3699999999999992</fb>
    <v>5</v>
  </rv>
  <rv s="3">
    <fb>8.4949999999999992</fb>
    <v>5</v>
  </rv>
  <rv s="3">
    <fb>8.6174999999999997</fb>
    <v>5</v>
  </rv>
  <rv s="3">
    <fb>8.6524999999999999</fb>
    <v>5</v>
  </rv>
  <rv s="3">
    <fb>8.6125000000000007</fb>
    <v>5</v>
  </rv>
  <rv s="3">
    <fb>8.7524999999999995</fb>
    <v>5</v>
  </rv>
  <rv s="3">
    <fb>8.8175000000000008</fb>
    <v>5</v>
  </rv>
  <rv s="3">
    <fb>8.81</fb>
    <v>5</v>
  </rv>
  <rv s="3">
    <fb>8.8674999999999997</fb>
    <v>5</v>
  </rv>
  <rv s="3">
    <fb>9.1225000000000005</fb>
    <v>5</v>
  </rv>
  <rv s="3">
    <fb>9.15</fb>
    <v>5</v>
  </rv>
  <rv s="3">
    <fb>9.11</fb>
    <v>5</v>
  </rv>
  <rv s="3">
    <fb>9.0850000000000009</fb>
    <v>5</v>
  </rv>
  <rv s="3">
    <fb>9.1524999999999999</fb>
    <v>5</v>
  </rv>
  <rv s="3">
    <fb>9.2149999999999999</fb>
    <v>5</v>
  </rv>
  <rv s="3">
    <fb>9.1349999999999998</fb>
    <v>5</v>
  </rv>
  <rv s="3">
    <fb>9.1374999999999993</fb>
    <v>5</v>
  </rv>
  <rv s="3">
    <fb>9.0649999999999995</fb>
    <v>5</v>
  </rv>
  <rv s="3">
    <fb>9.0975000000000001</fb>
    <v>5</v>
  </rv>
  <rv s="3">
    <fb>9.0124999999999993</fb>
    <v>5</v>
  </rv>
  <rv s="3">
    <fb>9.19</fb>
    <v>5</v>
  </rv>
  <rv s="3">
    <fb>9.2324999999999999</fb>
    <v>5</v>
  </rv>
  <rv s="3">
    <fb>9.2349999999999994</fb>
    <v>5</v>
  </rv>
  <rv s="3">
    <fb>9.27</fb>
    <v>5</v>
  </rv>
  <rv s="3">
    <fb>9.2025000000000006</fb>
    <v>5</v>
  </rv>
  <rv s="3">
    <fb>9.1724999999999994</fb>
    <v>5</v>
  </rv>
  <rv s="3">
    <fb>9.1475000000000009</fb>
    <v>5</v>
  </rv>
  <rv s="3">
    <fb>9.0399999999999991</fb>
    <v>5</v>
  </rv>
  <rv s="3">
    <fb>9.02</fb>
    <v>5</v>
  </rv>
  <rv s="3">
    <fb>8.8625000000000007</fb>
    <v>5</v>
  </rv>
  <rv s="3">
    <fb>8.9875000000000007</fb>
    <v>5</v>
  </rv>
  <rv s="3">
    <fb>9.0225000000000009</fb>
    <v>5</v>
  </rv>
  <rv s="3">
    <fb>9.0274999999999999</fb>
    <v>5</v>
  </rv>
  <rv s="3">
    <fb>8.9924999999999997</fb>
    <v>5</v>
  </rv>
  <rv s="3">
    <fb>9.0250000000000004</fb>
    <v>5</v>
  </rv>
  <rv s="3">
    <fb>9.0024999999999995</fb>
    <v>5</v>
  </rv>
  <rv s="3">
    <fb>8.84</fb>
    <v>5</v>
  </rv>
  <rv s="3">
    <fb>8.9324999999999992</fb>
    <v>5</v>
  </rv>
  <rv s="3">
    <fb>8.8275000000000006</fb>
    <v>5</v>
  </rv>
  <rv s="3">
    <fb>8.35</fb>
    <v>5</v>
  </rv>
  <rv s="3">
    <fb>8.6300000000000008</fb>
    <v>5</v>
  </rv>
  <rv s="3">
    <fb>8.7799999999999994</fb>
    <v>5</v>
  </rv>
  <rv s="3">
    <fb>8.6974999999999998</fb>
    <v>5</v>
  </rv>
  <rv s="3">
    <fb>8.7750000000000004</fb>
    <v>5</v>
  </rv>
  <rv s="3">
    <fb>8.8849999999999998</fb>
    <v>5</v>
  </rv>
  <rv s="3">
    <fb>8.7424999999999997</fb>
    <v>5</v>
  </rv>
  <rv s="3">
    <fb>8.8149999999999995</fb>
    <v>5</v>
  </rv>
  <rv s="3">
    <fb>8.83</fb>
    <v>5</v>
  </rv>
  <rv s="3">
    <fb>8.65</fb>
    <v>5</v>
  </rv>
  <rv s="3">
    <fb>8.5425000000000004</fb>
    <v>5</v>
  </rv>
  <rv s="3">
    <fb>8.5749999999999993</fb>
    <v>5</v>
  </rv>
  <rv s="3">
    <fb>8.4250000000000007</fb>
    <v>5</v>
  </rv>
  <rv s="3">
    <fb>8.4124999999999996</fb>
    <v>5</v>
  </rv>
  <rv s="3">
    <fb>8.6875</fb>
    <v>5</v>
  </rv>
  <rv s="3">
    <fb>8.6913</fb>
    <v>5</v>
  </rv>
  <rv s="3">
    <fb>8.6374999999999993</fb>
    <v>5</v>
  </rv>
  <rv s="3">
    <fb>8.7624999999999993</fb>
    <v>5</v>
  </rv>
  <rv s="3">
    <fb>8.9649999999999999</fb>
    <v>5</v>
  </rv>
  <rv s="3">
    <fb>8.9362999999999992</fb>
    <v>5</v>
  </rv>
  <rv s="3">
    <fb>9.0150000000000006</fb>
    <v>5</v>
  </rv>
  <rv s="3">
    <fb>8.8774999999999995</fb>
    <v>5</v>
  </rv>
  <rv s="3">
    <fb>8.8874999999999993</fb>
    <v>5</v>
  </rv>
  <rv s="3">
    <fb>8.875</fb>
    <v>5</v>
  </rv>
  <rv s="3">
    <fb>8.8574999999999999</fb>
    <v>5</v>
  </rv>
  <rv s="3">
    <fb>8.7575000000000003</fb>
    <v>5</v>
  </rv>
  <rv s="3">
    <fb>8.6850000000000005</fb>
    <v>5</v>
  </rv>
  <rv s="3">
    <fb>8.6575000000000006</fb>
    <v>5</v>
  </rv>
  <rv s="3">
    <fb>8.4625000000000004</fb>
    <v>5</v>
  </rv>
  <rv s="3">
    <fb>8.6675000000000004</fb>
    <v>5</v>
  </rv>
  <rv s="3">
    <fb>8.5274999999999999</fb>
    <v>5</v>
  </rv>
  <rv s="3">
    <fb>8.5950000000000006</fb>
    <v>5</v>
  </rv>
  <rv s="3">
    <fb>8.5374999999999996</fb>
    <v>5</v>
  </rv>
  <rv s="3">
    <fb>8.3574999999999999</fb>
    <v>5</v>
  </rv>
  <rv s="3">
    <fb>8.4499999999999993</fb>
    <v>5</v>
  </rv>
  <rv s="3">
    <fb>8.3424999999999994</fb>
    <v>5</v>
  </rv>
  <rv s="3">
    <fb>8.6</fb>
    <v>5</v>
  </rv>
  <rv s="3">
    <fb>8.5549999999999997</fb>
    <v>5</v>
  </rv>
  <rv s="3">
    <fb>8.85</fb>
    <v>5</v>
  </rv>
  <rv s="3">
    <fb>8.9275000000000002</fb>
    <v>5</v>
  </rv>
  <rv s="3">
    <fb>8.94</fb>
    <v>5</v>
  </rv>
  <rv s="3">
    <fb>8.9224999999999994</fb>
    <v>5</v>
  </rv>
  <rv s="3">
    <fb>8.7675000000000001</fb>
    <v>5</v>
  </rv>
  <rv s="3">
    <fb>8.7249999999999996</fb>
    <v>5</v>
  </rv>
  <rv s="3">
    <fb>8.6724999999999994</fb>
    <v>5</v>
  </rv>
  <rv s="3">
    <fb>8.7899999999999991</fb>
    <v>5</v>
  </rv>
  <rv s="3">
    <fb>8.7925000000000004</fb>
    <v>5</v>
  </rv>
  <rv s="3">
    <fb>8.8550000000000004</fb>
    <v>5</v>
  </rv>
  <rv s="3">
    <fb>8.82</fb>
    <v>5</v>
  </rv>
  <rv s="3">
    <fb>8.74</fb>
    <v>5</v>
  </rv>
  <rv s="3">
    <fb>8.66</fb>
    <v>5</v>
  </rv>
  <rv s="3">
    <fb>8.3275000000000006</fb>
    <v>5</v>
  </rv>
  <rv s="3">
    <fb>8.39</fb>
    <v>5</v>
  </rv>
  <rv s="3">
    <fb>8.49</fb>
    <v>5</v>
  </rv>
  <rv s="3">
    <fb>8.3049999999999997</fb>
    <v>5</v>
  </rv>
  <rv s="3">
    <fb>8.1750000000000007</fb>
    <v>5</v>
  </rv>
  <rv s="3">
    <fb>8.3524999999999991</fb>
    <v>5</v>
  </rv>
  <rv s="3">
    <fb>8.2825000000000006</fb>
    <v>5</v>
  </rv>
  <rv s="3">
    <fb>8.0924999999999994</fb>
    <v>5</v>
  </rv>
  <rv s="3">
    <fb>8.2225000000000001</fb>
    <v>5</v>
  </rv>
  <rv s="3">
    <fb>8.2774999999999999</fb>
    <v>5</v>
  </rv>
  <rv s="0">
    <v>https://www.bing.com/financeapi/forcetrigger?t=azzyjc&amp;q=XLON%3aXZW0&amp;form=skydnc</v>
    <v>Learn more on Bing</v>
  </rv>
  <rv s="1">
    <v>en-US</v>
    <v>azzyjc</v>
    <v>268435456</v>
    <v>1</v>
    <v>Powered by Refinitiv</v>
    <v>0</v>
    <v>X MSCI WORLD ESG (XLON:XZW0)</v>
    <v>2</v>
    <v>3</v>
    <v>Finance</v>
    <v>4</v>
    <v>35.770000000000003</v>
    <v>16.914000000000001</v>
    <v>0.98809999999999998</v>
    <v>0.42249999999999999</v>
    <v>1.1953E-2</v>
    <v>USD</v>
    <v>London Stock Exchange</v>
    <v>XLON</v>
    <v>2E-3</v>
    <v>35.770000000000003</v>
    <v>ETF</v>
    <v>44553.681251180467</v>
    <v>4873</v>
    <v>35.445</v>
    <v>2971375800</v>
    <v>X MSCI WORLD ESG</v>
    <v>35.445</v>
    <v>35.347499999999997</v>
    <v>35.729999999999997</v>
    <v>XZW0</v>
    <v>X MSCI WORLD ESG (XLON:XZW0)</v>
    <v>3787</v>
  </rv>
  <rv s="2">
    <v>4874</v>
  </rv>
  <rv s="3">
    <fb>28.237500000000001</fb>
    <v>5</v>
  </rv>
  <rv s="3">
    <fb>28.215</fb>
    <v>5</v>
  </rv>
  <rv s="3">
    <fb>28.574999999999999</fb>
    <v>5</v>
  </rv>
  <rv s="3">
    <fb>28.612500000000001</fb>
    <v>5</v>
  </rv>
  <rv s="3">
    <fb>28.585000000000001</fb>
    <v>5</v>
  </rv>
  <rv s="3">
    <fb>28.537500000000001</fb>
    <v>5</v>
  </rv>
  <rv s="3">
    <fb>28.52</fb>
    <v>5</v>
  </rv>
  <rv s="3">
    <fb>28.99</fb>
    <v>5</v>
  </rv>
  <rv s="3">
    <fb>29.17</fb>
    <v>5</v>
  </rv>
  <rv s="3">
    <fb>29.352499999999999</fb>
    <v>5</v>
  </rv>
  <rv s="3">
    <fb>29.282499999999999</fb>
    <v>5</v>
  </rv>
  <rv s="3">
    <fb>29.23</fb>
    <v>5</v>
  </rv>
  <rv s="3">
    <fb>29.232500000000002</fb>
    <v>5</v>
  </rv>
  <rv s="3">
    <fb>29.33</fb>
    <v>5</v>
  </rv>
  <rv s="3">
    <fb>28.997499999999999</fb>
    <v>5</v>
  </rv>
  <rv s="3">
    <fb>29</fb>
    <v>5</v>
  </rv>
  <rv s="3">
    <fb>29.102499999999999</fb>
    <v>5</v>
  </rv>
  <rv s="3">
    <fb>29.442499999999999</fb>
    <v>5</v>
  </rv>
  <rv s="3">
    <fb>29.5275</fb>
    <v>5</v>
  </rv>
  <rv s="3">
    <fb>29.414999999999999</fb>
    <v>5</v>
  </rv>
  <rv s="3">
    <fb>29.22</fb>
    <v>5</v>
  </rv>
  <rv s="3">
    <fb>29.502500000000001</fb>
    <v>5</v>
  </rv>
  <rv s="3">
    <fb>29.147500000000001</fb>
    <v>5</v>
  </rv>
  <rv s="3">
    <fb>28.645</fb>
    <v>5</v>
  </rv>
  <rv s="3">
    <fb>28.84</fb>
    <v>5</v>
  </rv>
  <rv s="3">
    <fb>29.36</fb>
    <v>5</v>
  </rv>
  <rv s="3">
    <fb>29.412500000000001</fb>
    <v>5</v>
  </rv>
  <rv s="3">
    <fb>29.572500000000002</fb>
    <v>5</v>
  </rv>
  <rv s="3">
    <fb>29.77</fb>
    <v>5</v>
  </rv>
  <rv s="3">
    <fb>29.927499999999998</fb>
    <v>5</v>
  </rv>
  <rv s="3">
    <fb>30</fb>
    <v>5</v>
  </rv>
  <rv s="3">
    <fb>29.97</fb>
    <v>5</v>
  </rv>
  <rv s="3">
    <fb>30.137499999999999</fb>
    <v>5</v>
  </rv>
  <rv s="3">
    <fb>30.234999999999999</fb>
    <v>5</v>
  </rv>
  <rv s="3">
    <fb>30.522500000000001</fb>
    <v>5</v>
  </rv>
  <rv s="3">
    <fb>30.357500000000002</fb>
    <v>5</v>
  </rv>
  <rv s="3">
    <fb>30.107500000000002</fb>
    <v>5</v>
  </rv>
  <rv s="3">
    <fb>30.037500000000001</fb>
    <v>5</v>
  </rv>
  <rv s="3">
    <fb>30.297499999999999</fb>
    <v>5</v>
  </rv>
  <rv s="3">
    <fb>29.987500000000001</fb>
    <v>5</v>
  </rv>
  <rv s="3">
    <fb>29.754999999999999</fb>
    <v>5</v>
  </rv>
  <rv s="3">
    <fb>29.95</fb>
    <v>5</v>
  </rv>
  <rv s="3">
    <fb>29.9375</fb>
    <v>5</v>
  </rv>
  <rv s="3">
    <fb>29.272500000000001</fb>
    <v>5</v>
  </rv>
  <rv s="3">
    <fb>29.822500000000002</fb>
    <v>5</v>
  </rv>
  <rv s="3">
    <fb>29.637499999999999</fb>
    <v>5</v>
  </rv>
  <rv s="3">
    <fb>29.29</fb>
    <v>5</v>
  </rv>
  <rv s="3">
    <fb>29.577500000000001</fb>
    <v>5</v>
  </rv>
  <rv s="3">
    <fb>29.737500000000001</fb>
    <v>5</v>
  </rv>
  <rv s="3">
    <fb>29.837499999999999</fb>
    <v>5</v>
  </rv>
  <rv s="3">
    <fb>30.1325</fb>
    <v>5</v>
  </rv>
  <rv s="3">
    <fb>29.98</fb>
    <v>5</v>
  </rv>
  <rv s="3">
    <fb>30.0625</fb>
    <v>5</v>
  </rv>
  <rv s="3">
    <fb>30.155000000000001</fb>
    <v>5</v>
  </rv>
  <rv s="3">
    <fb>30.3325</fb>
    <v>5</v>
  </rv>
  <rv s="3">
    <fb>29.967500000000001</fb>
    <v>5</v>
  </rv>
  <rv s="3">
    <fb>30.13</fb>
    <v>5</v>
  </rv>
  <rv s="3">
    <fb>30.055</fb>
    <v>5</v>
  </rv>
  <rv s="3">
    <fb>30.002500000000001</fb>
    <v>5</v>
  </rv>
  <rv s="3">
    <fb>29.734999999999999</fb>
    <v>5</v>
  </rv>
  <rv s="3">
    <fb>30.0425</fb>
    <v>5</v>
  </rv>
  <rv s="3">
    <fb>30.184999999999999</fb>
    <v>5</v>
  </rv>
  <rv s="3">
    <fb>30.267499999999998</fb>
    <v>5</v>
  </rv>
  <rv s="3">
    <fb>30.57</fb>
    <v>5</v>
  </rv>
  <rv s="3">
    <fb>31.0825</fb>
    <v>5</v>
  </rv>
  <rv s="3">
    <fb>31.024999999999999</fb>
    <v>5</v>
  </rv>
  <rv s="3">
    <fb>31.15</fb>
    <v>5</v>
  </rv>
  <rv s="3">
    <fb>31.23</fb>
    <v>5</v>
  </rv>
  <rv s="3">
    <fb>31.327500000000001</fb>
    <v>5</v>
  </rv>
  <rv s="3">
    <fb>31.38</fb>
    <v>5</v>
  </rv>
  <rv s="3">
    <fb>31.5425</fb>
    <v>5</v>
  </rv>
  <rv s="3">
    <fb>31.672499999999999</fb>
    <v>5</v>
  </rv>
  <rv s="3">
    <fb>31.85</fb>
    <v>5</v>
  </rv>
  <rv s="3">
    <fb>31.8125</fb>
    <v>5</v>
  </rv>
  <rv s="3">
    <fb>31.43</fb>
    <v>5</v>
  </rv>
  <rv s="3">
    <fb>31.662500000000001</fb>
    <v>5</v>
  </rv>
  <rv s="3">
    <fb>31.824999999999999</fb>
    <v>5</v>
  </rv>
  <rv s="3">
    <fb>31.942499999999999</fb>
    <v>5</v>
  </rv>
  <rv s="3">
    <fb>31.82</fb>
    <v>5</v>
  </rv>
  <rv s="3">
    <fb>31.8825</fb>
    <v>5</v>
  </rv>
  <rv s="3">
    <fb>31.805</fb>
    <v>5</v>
  </rv>
  <rv s="3">
    <fb>31.664999999999999</fb>
    <v>5</v>
  </rv>
  <rv s="3">
    <fb>31.372499999999999</fb>
    <v>5</v>
  </rv>
  <rv s="3">
    <fb>31.712499999999999</fb>
    <v>5</v>
  </rv>
  <rv s="3">
    <fb>31.7</fb>
    <v>5</v>
  </rv>
  <rv s="3">
    <fb>32.225000000000001</fb>
    <v>5</v>
  </rv>
  <rv s="3">
    <fb>31.5625</fb>
    <v>5</v>
  </rv>
  <rv s="3">
    <fb>31.2</fb>
    <v>5</v>
  </rv>
  <rv s="3">
    <fb>31.647500000000001</fb>
    <v>5</v>
  </rv>
  <rv s="3">
    <fb>31.8325</fb>
    <v>5</v>
  </rv>
  <rv s="3">
    <fb>32.1</fb>
    <v>5</v>
  </rv>
  <rv s="3">
    <fb>32.07</fb>
    <v>5</v>
  </rv>
  <rv s="3">
    <fb>32.085000000000001</fb>
    <v>5</v>
  </rv>
  <rv s="3">
    <fb>32.229999999999997</fb>
    <v>5</v>
  </rv>
  <rv s="3">
    <fb>32.177500000000002</fb>
    <v>5</v>
  </rv>
  <rv s="3">
    <fb>32.234999999999999</fb>
    <v>5</v>
  </rv>
  <rv s="3">
    <fb>32.082500000000003</fb>
    <v>5</v>
  </rv>
  <rv s="3">
    <fb>32.297499999999999</fb>
    <v>5</v>
  </rv>
  <rv s="3">
    <fb>32.369999999999997</fb>
    <v>5</v>
  </rv>
  <rv s="3">
    <fb>32.342500000000001</fb>
    <v>5</v>
  </rv>
  <rv s="3">
    <fb>32.454999999999998</fb>
    <v>5</v>
  </rv>
  <rv s="3">
    <fb>32.515000000000001</fb>
    <v>5</v>
  </rv>
  <rv s="3">
    <fb>32.547499999999999</fb>
    <v>5</v>
  </rv>
  <rv s="3">
    <fb>32.555</fb>
    <v>5</v>
  </rv>
  <rv s="3">
    <fb>32.627499999999998</fb>
    <v>5</v>
  </rv>
  <rv s="3">
    <fb>32.659999999999997</fb>
    <v>5</v>
  </rv>
  <rv s="3">
    <fb>32.395000000000003</fb>
    <v>5</v>
  </rv>
  <rv s="3">
    <fb>31.967500000000001</fb>
    <v>5</v>
  </rv>
  <rv s="3">
    <fb>32.31</fb>
    <v>5</v>
  </rv>
  <rv s="3">
    <fb>32.452500000000001</fb>
    <v>5</v>
  </rv>
  <rv s="3">
    <fb>32.47</fb>
    <v>5</v>
  </rv>
  <rv s="3">
    <fb>32.645000000000003</fb>
    <v>5</v>
  </rv>
  <rv s="3">
    <fb>32.792499999999997</fb>
    <v>5</v>
  </rv>
  <rv s="3">
    <fb>32.76</fb>
    <v>5</v>
  </rv>
  <rv s="3">
    <fb>32.869999999999997</fb>
    <v>5</v>
  </rv>
  <rv s="3">
    <fb>32.74</fb>
    <v>5</v>
  </rv>
  <rv s="3">
    <fb>32.825000000000003</fb>
    <v>5</v>
  </rv>
  <rv s="3">
    <fb>33.027500000000003</fb>
    <v>5</v>
  </rv>
  <rv s="3">
    <fb>33.185000000000002</fb>
    <v>5</v>
  </rv>
  <rv s="3">
    <fb>32.914999999999999</fb>
    <v>5</v>
  </rv>
  <rv s="3">
    <fb>33.082500000000003</fb>
    <v>5</v>
  </rv>
  <rv s="3">
    <fb>32.727499999999999</fb>
    <v>5</v>
  </rv>
  <rv s="3">
    <fb>33.08</fb>
    <v>5</v>
  </rv>
  <rv s="3">
    <fb>33.282499999999999</fb>
    <v>5</v>
  </rv>
  <rv s="3">
    <fb>33.375</fb>
    <v>5</v>
  </rv>
  <rv s="3">
    <fb>33.31</fb>
    <v>5</v>
  </rv>
  <rv s="3">
    <fb>33.145000000000003</fb>
    <v>5</v>
  </rv>
  <rv s="3">
    <fb>33.0075</fb>
    <v>5</v>
  </rv>
  <rv s="3">
    <fb>32.4</fb>
    <v>5</v>
  </rv>
  <rv s="3">
    <fb>32.707500000000003</fb>
    <v>5</v>
  </rv>
  <rv s="3">
    <fb>33.052500000000002</fb>
    <v>5</v>
  </rv>
  <rv s="3">
    <fb>33.17</fb>
    <v>5</v>
  </rv>
  <rv s="3">
    <fb>33.527500000000003</fb>
    <v>5</v>
  </rv>
  <rv s="3">
    <fb>33.547499999999999</fb>
    <v>5</v>
  </rv>
  <rv s="3">
    <fb>33.284999999999997</fb>
    <v>5</v>
  </rv>
  <rv s="3">
    <fb>33.494999999999997</fb>
    <v>5</v>
  </rv>
  <rv s="3">
    <fb>33.729999999999997</fb>
    <v>5</v>
  </rv>
  <rv s="3">
    <fb>33.54</fb>
    <v>5</v>
  </rv>
  <rv s="3">
    <fb>33.75</fb>
    <v>5</v>
  </rv>
  <rv s="3">
    <fb>33.587499999999999</fb>
    <v>5</v>
  </rv>
  <rv s="3">
    <fb>33.72</fb>
    <v>5</v>
  </rv>
  <rv s="3">
    <fb>33.897500000000001</fb>
    <v>5</v>
  </rv>
  <rv s="3">
    <fb>33.914999999999999</fb>
    <v>5</v>
  </rv>
  <rv s="3">
    <fb>33.905000000000001</fb>
    <v>5</v>
  </rv>
  <rv s="3">
    <fb>34.005000000000003</fb>
    <v>5</v>
  </rv>
  <rv s="3">
    <fb>34.012500000000003</fb>
    <v>5</v>
  </rv>
  <rv s="3">
    <fb>34.212499999999999</fb>
    <v>5</v>
  </rv>
  <rv s="3">
    <fb>34.037500000000001</fb>
    <v>5</v>
  </rv>
  <rv s="3">
    <fb>33.92</fb>
    <v>5</v>
  </rv>
  <rv s="3">
    <fb>33.952500000000001</fb>
    <v>5</v>
  </rv>
  <rv s="3">
    <fb>33.645000000000003</fb>
    <v>5</v>
  </rv>
  <rv s="3">
    <fb>33.8825</fb>
    <v>5</v>
  </rv>
  <rv s="3">
    <fb>34.340000000000003</fb>
    <v>5</v>
  </rv>
  <rv s="3">
    <fb>34.3825</fb>
    <v>5</v>
  </rv>
  <rv s="3">
    <fb>34.42</fb>
    <v>5</v>
  </rv>
  <rv s="3">
    <fb>34.299999999999997</fb>
    <v>5</v>
  </rv>
  <rv s="3">
    <fb>34.442500000000003</fb>
    <v>5</v>
  </rv>
  <rv s="3">
    <fb>34.585000000000001</fb>
    <v>5</v>
  </rv>
  <rv s="3">
    <fb>34.627499999999998</fb>
    <v>5</v>
  </rv>
  <rv s="3">
    <fb>34.729999999999997</fb>
    <v>5</v>
  </rv>
  <rv s="3">
    <fb>34.734999999999999</fb>
    <v>5</v>
  </rv>
  <rv s="3">
    <fb>34.912500000000001</fb>
    <v>5</v>
  </rv>
  <rv s="3">
    <fb>34.604999999999997</fb>
    <v>5</v>
  </rv>
  <rv s="3">
    <fb>34.44</fb>
    <v>5</v>
  </rv>
  <rv s="3">
    <fb>34.354999999999997</fb>
    <v>5</v>
  </rv>
  <rv s="3">
    <fb>34.255000000000003</fb>
    <v>5</v>
  </rv>
  <rv s="3">
    <fb>34.265000000000001</fb>
    <v>5</v>
  </rv>
  <rv s="3">
    <fb>34.229999999999997</fb>
    <v>5</v>
  </rv>
  <rv s="3">
    <fb>33.517499999999998</fb>
    <v>5</v>
  </rv>
  <rv s="3">
    <fb>33.590000000000003</fb>
    <v>5</v>
  </rv>
  <rv s="3">
    <fb>33.85</fb>
    <v>5</v>
  </rv>
  <rv s="3">
    <fb>34.21</fb>
    <v>5</v>
  </rv>
  <rv s="3">
    <fb>34.034999999999997</fb>
    <v>5</v>
  </rv>
  <rv s="3">
    <fb>34.017499999999998</fb>
    <v>5</v>
  </rv>
  <rv s="3">
    <fb>33.277500000000003</fb>
    <v>5</v>
  </rv>
  <rv s="3">
    <fb>33.287500000000001</fb>
    <v>5</v>
  </rv>
  <rv s="3">
    <fb>33.255000000000003</fb>
    <v>5</v>
  </rv>
  <rv s="3">
    <fb>32.945</fb>
    <v>5</v>
  </rv>
  <rv s="3">
    <fb>32.752499999999998</fb>
    <v>5</v>
  </rv>
  <rv s="3">
    <fb>33.234999999999999</fb>
    <v>5</v>
  </rv>
  <rv s="3">
    <fb>32.822499999999998</fb>
    <v>5</v>
  </rv>
  <rv s="3">
    <fb>33.627499999999998</fb>
    <v>5</v>
  </rv>
  <rv s="3">
    <fb>33.3125</fb>
    <v>5</v>
  </rv>
  <rv s="3">
    <fb>33.327500000000001</fb>
    <v>5</v>
  </rv>
  <rv s="3">
    <fb>33.902500000000003</fb>
    <v>5</v>
  </rv>
  <rv s="3">
    <fb>34.202500000000001</fb>
    <v>5</v>
  </rv>
  <rv s="3">
    <fb>34.244999999999997</fb>
    <v>5</v>
  </rv>
  <rv s="3">
    <fb>34.564999999999998</fb>
    <v>5</v>
  </rv>
  <rv s="3">
    <fb>34.619999999999997</fb>
    <v>5</v>
  </rv>
  <rv s="3">
    <fb>34.57</fb>
    <v>5</v>
  </rv>
  <rv s="3">
    <fb>34.69</fb>
    <v>5</v>
  </rv>
  <rv s="3">
    <fb>34.8675</fb>
    <v>5</v>
  </rv>
  <rv s="3">
    <fb>35.185000000000002</fb>
    <v>5</v>
  </rv>
  <rv s="3">
    <fb>35.18</fb>
    <v>5</v>
  </rv>
  <rv s="3">
    <fb>35.352499999999999</fb>
    <v>5</v>
  </rv>
  <rv s="3">
    <fb>35.43</fb>
    <v>5</v>
  </rv>
  <rv s="3">
    <fb>35.6325</fb>
    <v>5</v>
  </rv>
  <rv s="3">
    <fb>35.797499999999999</fb>
    <v>5</v>
  </rv>
  <rv s="3">
    <fb>35.784999999999997</fb>
    <v>5</v>
  </rv>
  <rv s="3">
    <fb>36.185000000000002</fb>
    <v>5</v>
  </rv>
  <rv s="3">
    <fb>36.344999999999999</fb>
    <v>5</v>
  </rv>
  <rv s="3">
    <fb>36.307499999999997</fb>
    <v>5</v>
  </rv>
  <rv s="3">
    <fb>36.115000000000002</fb>
    <v>5</v>
  </rv>
  <rv s="3">
    <fb>36.049999999999997</fb>
    <v>5</v>
  </rv>
  <rv s="3">
    <fb>35.872500000000002</fb>
    <v>5</v>
  </rv>
  <rv s="3">
    <fb>36.032499999999999</fb>
    <v>5</v>
  </rv>
  <rv s="3">
    <fb>36.064999999999998</fb>
    <v>5</v>
  </rv>
  <rv s="3">
    <fb>36.225000000000001</fb>
    <v>5</v>
  </rv>
  <rv s="3">
    <fb>36.024999999999999</fb>
    <v>5</v>
  </rv>
  <rv s="3">
    <fb>36.094999999999999</fb>
    <v>5</v>
  </rv>
  <rv s="3">
    <fb>36.125</fb>
    <v>5</v>
  </rv>
  <rv s="3">
    <fb>35.587499999999999</fb>
    <v>5</v>
  </rv>
  <rv s="3">
    <fb>35.602499999999999</fb>
    <v>5</v>
  </rv>
  <rv s="3">
    <fb>35.777500000000003</fb>
    <v>5</v>
  </rv>
  <rv s="3">
    <fb>34.877499999999998</fb>
    <v>5</v>
  </rv>
  <rv s="3">
    <fb>35.112499999999997</fb>
    <v>5</v>
  </rv>
  <rv s="3">
    <fb>34.75</fb>
    <v>5</v>
  </rv>
  <rv s="3">
    <fb>35.292499999999997</fb>
    <v>5</v>
  </rv>
  <rv s="3">
    <fb>34.787500000000001</fb>
    <v>5</v>
  </rv>
  <rv s="3">
    <fb>34.407499999999999</fb>
    <v>5</v>
  </rv>
  <rv s="3">
    <fb>34.6175</fb>
    <v>5</v>
  </rv>
  <rv s="3">
    <fb>35.545000000000002</fb>
    <v>5</v>
  </rv>
  <rv s="3">
    <fb>35.549999999999997</fb>
    <v>5</v>
  </rv>
  <rv s="3">
    <fb>35.502499999999998</fb>
    <v>5</v>
  </rv>
  <rv s="3">
    <fb>35.42</fb>
    <v>5</v>
  </rv>
  <rv s="3">
    <fb>35.234999999999999</fb>
    <v>5</v>
  </rv>
  <rv s="3">
    <fb>34.76</fb>
    <v>5</v>
  </rv>
  <rv s="3">
    <fb>34.825000000000003</fb>
    <v>5</v>
  </rv>
  <rv s="3">
    <fb>35.045000000000002</fb>
    <v>5</v>
  </rv>
  <rv s="3">
    <fb>34.234999999999999</fb>
    <v>5</v>
  </rv>
  <rv s="3">
    <fb>34.704999999999998</fb>
    <v>5</v>
  </rv>
  <rv s="3">
    <fb>35.347499999999997</fb>
    <v>5</v>
  </rv>
  <rv s="0">
    <v>https://www.bing.com/financeapi/forcetrigger?t=aoanpr&amp;q=XLON%3aIWMO&amp;form=skydnc</v>
    <v>Learn more on Bing</v>
  </rv>
  <rv s="1">
    <v>en-US</v>
    <v>aoanpr</v>
    <v>268435456</v>
    <v>1</v>
    <v>Powered by Refinitiv</v>
    <v>0</v>
    <v>iSEMSCIWldMomentumFactUCITSETF (XLON:IWMO)</v>
    <v>2</v>
    <v>3</v>
    <v>Finance</v>
    <v>4</v>
    <v>67.040000000000006</v>
    <v>24.05</v>
    <v>0.85550000000000004</v>
    <v>0.91500000000000004</v>
    <v>1.3836999999999999E-2</v>
    <v>USD</v>
    <v>London Stock Exchange</v>
    <v>XLON</v>
    <v>3.0000000000000001E-3</v>
    <v>67.040000000000006</v>
    <v>ETF</v>
    <v>44553.750028240625</v>
    <v>5108</v>
    <v>66.400000000000006</v>
    <v>2944044488.9000001</v>
    <v>iSEMSCIWldMomentumFactUCITSETF</v>
    <v>66.41</v>
    <v>66.125</v>
    <v>67.040000000000006</v>
    <v>IWMO</v>
    <v>iSEMSCIWldMomentumFactUCITSETF (XLON:IWMO)</v>
    <v>146287</v>
  </rv>
  <rv s="2">
    <v>5109</v>
  </rv>
  <rv s="3">
    <fb>58.95</fb>
    <v>5</v>
  </rv>
  <rv s="3">
    <fb>58.94</fb>
    <v>5</v>
  </rv>
  <rv s="3">
    <fb>58.865000000000002</fb>
    <v>5</v>
  </rv>
  <rv s="3">
    <fb>59.195</fb>
    <v>5</v>
  </rv>
  <rv s="3">
    <fb>60.83</fb>
    <v>5</v>
  </rv>
  <rv s="3">
    <fb>60.51</fb>
    <v>5</v>
  </rv>
  <rv s="3">
    <fb>60.31</fb>
    <v>5</v>
  </rv>
  <rv s="3">
    <fb>60.63</fb>
    <v>5</v>
  </rv>
  <rv s="3">
    <fb>59.79</fb>
    <v>5</v>
  </rv>
  <rv s="3">
    <fb>59.89</fb>
    <v>5</v>
  </rv>
  <rv s="3">
    <fb>61.13</fb>
    <v>5</v>
  </rv>
  <rv s="3">
    <fb>61.64</fb>
    <v>5</v>
  </rv>
  <rv s="3">
    <fb>61.61</fb>
    <v>5</v>
  </rv>
  <rv s="3">
    <fb>61.82</fb>
    <v>5</v>
  </rv>
  <rv s="3">
    <fb>60.48</fb>
    <v>5</v>
  </rv>
  <rv s="3">
    <fb>60.34</fb>
    <v>5</v>
  </rv>
  <rv s="3">
    <fb>61.65</fb>
    <v>5</v>
  </rv>
  <rv s="3">
    <fb>61.73</fb>
    <v>5</v>
  </rv>
  <rv s="3">
    <fb>61.76</fb>
    <v>5</v>
  </rv>
  <rv s="3">
    <fb>62.33</fb>
    <v>5</v>
  </rv>
  <rv s="3">
    <fb>62.75</fb>
    <v>5</v>
  </rv>
  <rv s="3">
    <fb>63.63</fb>
    <v>5</v>
  </rv>
  <rv s="3">
    <fb>63.82</fb>
    <v>5</v>
  </rv>
  <rv s="3">
    <fb>62.67</fb>
    <v>5</v>
  </rv>
  <rv s="3">
    <fb>63.3</fb>
    <v>5</v>
  </rv>
  <rv s="3">
    <fb>61.47</fb>
    <v>5</v>
  </rv>
  <rv s="3">
    <fb>60.314999999999998</fb>
    <v>5</v>
  </rv>
  <rv s="3">
    <fb>60.045000000000002</fb>
    <v>5</v>
  </rv>
  <rv s="3">
    <fb>59.23</fb>
    <v>5</v>
  </rv>
  <rv s="3">
    <fb>60.21</fb>
    <v>5</v>
  </rv>
  <rv s="3">
    <fb>58.93</fb>
    <v>5</v>
  </rv>
  <rv s="3">
    <fb>54.81</fb>
    <v>5</v>
  </rv>
  <rv s="3">
    <fb>56.67</fb>
    <v>5</v>
  </rv>
  <rv s="3">
    <fb>57.51</fb>
    <v>5</v>
  </rv>
  <rv s="3">
    <fb>58.9</fb>
    <v>5</v>
  </rv>
  <rv s="3">
    <fb>58.22</fb>
    <v>5</v>
  </rv>
  <rv s="3">
    <fb>59.435000000000002</fb>
    <v>5</v>
  </rv>
  <rv s="3">
    <fb>58.625</fb>
    <v>5</v>
  </rv>
  <rv s="3">
    <fb>59.314999999999998</fb>
    <v>5</v>
  </rv>
  <rv s="3">
    <fb>59.064999999999998</fb>
    <v>5</v>
  </rv>
  <rv s="3">
    <fb>57.87</fb>
    <v>5</v>
  </rv>
  <rv s="3">
    <fb>58.01</fb>
    <v>5</v>
  </rv>
  <rv s="3">
    <fb>60.04</fb>
    <v>5</v>
  </rv>
  <rv s="3">
    <fb>61.335000000000001</fb>
    <v>5</v>
  </rv>
  <rv s="3">
    <fb>61.15</fb>
    <v>5</v>
  </rv>
  <rv s="3">
    <fb>62.02</fb>
    <v>5</v>
  </rv>
  <rv s="3">
    <fb>62.2</fb>
    <v>5</v>
  </rv>
  <rv s="3">
    <fb>63.1</fb>
    <v>5</v>
  </rv>
  <rv s="3">
    <fb>63.48</fb>
    <v>5</v>
  </rv>
  <rv s="3">
    <fb>63.64</fb>
    <v>5</v>
  </rv>
  <rv s="3">
    <fb>62.3</fb>
    <v>5</v>
  </rv>
  <rv s="3">
    <fb>63.38</fb>
    <v>5</v>
  </rv>
  <rv s="3">
    <fb>63.53</fb>
    <v>5</v>
  </rv>
  <rv s="3">
    <fb>63.85</fb>
    <v>5</v>
  </rv>
  <rv s="3">
    <fb>64</fb>
    <v>5</v>
  </rv>
  <rv s="3">
    <fb>63.73</fb>
    <v>5</v>
  </rv>
  <rv s="3">
    <fb>63.45</fb>
    <v>5</v>
  </rv>
  <rv s="3">
    <fb>63.21</fb>
    <v>5</v>
  </rv>
  <rv s="3">
    <fb>63.342700000000001</fb>
    <v>5</v>
  </rv>
  <rv s="3">
    <fb>61.02</fb>
    <v>5</v>
  </rv>
  <rv s="3">
    <fb>62.08</fb>
    <v>5</v>
  </rv>
  <rv s="3">
    <fb>62.61</fb>
    <v>5</v>
  </rv>
  <rv s="3">
    <fb>61.48</fb>
    <v>5</v>
  </rv>
  <rv s="3">
    <fb>60.61</fb>
    <v>5</v>
  </rv>
  <rv s="3">
    <fb>59.35</fb>
    <v>5</v>
  </rv>
  <rv s="3">
    <fb>59.18</fb>
    <v>5</v>
  </rv>
  <rv s="3">
    <fb>59.95</fb>
    <v>5</v>
  </rv>
  <rv s="3">
    <fb>60.4</fb>
    <v>5</v>
  </rv>
  <rv s="3">
    <fb>60.984999999999999</fb>
    <v>5</v>
  </rv>
  <rv s="3">
    <fb>61.14</fb>
    <v>5</v>
  </rv>
  <rv s="3">
    <fb>61.74</fb>
    <v>5</v>
  </rv>
  <rv s="3">
    <fb>61.95</fb>
    <v>5</v>
  </rv>
  <rv s="3">
    <fb>62.27</fb>
    <v>5</v>
  </rv>
  <rv s="3">
    <fb>62.35</fb>
    <v>5</v>
  </rv>
  <rv s="3">
    <fb>62.435000000000002</fb>
    <v>5</v>
  </rv>
  <rv s="3">
    <fb>62.7</fb>
    <v>5</v>
  </rv>
  <rv s="3">
    <fb>62.95</fb>
    <v>5</v>
  </rv>
  <rv s="3">
    <fb>62.604999999999997</fb>
    <v>5</v>
  </rv>
  <rv s="3">
    <fb>62.81</fb>
    <v>5</v>
  </rv>
  <rv s="3">
    <fb>62.62</fb>
    <v>5</v>
  </rv>
  <rv s="3">
    <fb>62.69</fb>
    <v>5</v>
  </rv>
  <rv s="3">
    <fb>62.52</fb>
    <v>5</v>
  </rv>
  <rv s="3">
    <fb>61.96</fb>
    <v>5</v>
  </rv>
  <rv s="3">
    <fb>60.805</fb>
    <v>5</v>
  </rv>
  <rv s="3">
    <fb>61.57</fb>
    <v>5</v>
  </rv>
  <rv s="3">
    <fb>62.39</fb>
    <v>5</v>
  </rv>
  <rv s="3">
    <fb>63.27</fb>
    <v>5</v>
  </rv>
  <rv s="3">
    <fb>62.965000000000003</fb>
    <v>5</v>
  </rv>
  <rv s="3">
    <fb>63.25</fb>
    <v>5</v>
  </rv>
  <rv s="3">
    <fb>63.03</fb>
    <v>5</v>
  </rv>
  <rv s="3">
    <fb>63.2</fb>
    <v>5</v>
  </rv>
  <rv s="3">
    <fb>63.575000000000003</fb>
    <v>5</v>
  </rv>
  <rv s="3">
    <fb>62.84</fb>
    <v>5</v>
  </rv>
  <rv s="3">
    <fb>62.92</fb>
    <v>5</v>
  </rv>
  <rv s="3">
    <fb>62.06</fb>
    <v>5</v>
  </rv>
  <rv s="3">
    <fb>63.22</fb>
    <v>5</v>
  </rv>
  <rv s="3">
    <fb>63.71</fb>
    <v>5</v>
  </rv>
  <rv s="3">
    <fb>63.44</fb>
    <v>5</v>
  </rv>
  <rv s="3">
    <fb>63.29</fb>
    <v>5</v>
  </rv>
  <rv s="3">
    <fb>62.68</fb>
    <v>5</v>
  </rv>
  <rv s="3">
    <fb>61.18</fb>
    <v>5</v>
  </rv>
  <rv s="3">
    <fb>63.075000000000003</fb>
    <v>5</v>
  </rv>
  <rv s="3">
    <fb>63.17</fb>
    <v>5</v>
  </rv>
  <rv s="3">
    <fb>63.844999999999999</fb>
    <v>5</v>
  </rv>
  <rv s="3">
    <fb>64.27</fb>
    <v>5</v>
  </rv>
  <rv s="3">
    <fb>63.33</fb>
    <v>5</v>
  </rv>
  <rv s="3">
    <fb>64.7</fb>
    <v>5</v>
  </rv>
  <rv s="3">
    <fb>64.12</fb>
    <v>5</v>
  </rv>
  <rv s="3">
    <fb>64.67</fb>
    <v>5</v>
  </rv>
  <rv s="3">
    <fb>64.98</fb>
    <v>5</v>
  </rv>
  <rv s="3">
    <fb>65.459999999999994</fb>
    <v>5</v>
  </rv>
  <rv s="3">
    <fb>65.63</fb>
    <v>5</v>
  </rv>
  <rv s="3">
    <fb>66</fb>
    <v>5</v>
  </rv>
  <rv s="3">
    <fb>65.84</fb>
    <v>5</v>
  </rv>
  <rv s="3">
    <fb>66.02</fb>
    <v>5</v>
  </rv>
  <rv s="3">
    <fb>65.34</fb>
    <v>5</v>
  </rv>
  <rv s="3">
    <fb>64.900000000000006</fb>
    <v>5</v>
  </rv>
  <rv s="3">
    <fb>63.54</fb>
    <v>5</v>
  </rv>
  <rv s="3">
    <fb>63.79</fb>
    <v>5</v>
  </rv>
  <rv s="3">
    <fb>65</fb>
    <v>5</v>
  </rv>
  <rv s="3">
    <fb>65.37</fb>
    <v>5</v>
  </rv>
  <rv s="3">
    <fb>65.665000000000006</fb>
    <v>5</v>
  </rv>
  <rv s="3">
    <fb>66.08</fb>
    <v>5</v>
  </rv>
  <rv s="3">
    <fb>66.22</fb>
    <v>5</v>
  </rv>
  <rv s="3">
    <fb>66.849999999999994</fb>
    <v>5</v>
  </rv>
  <rv s="3">
    <fb>66.62</fb>
    <v>5</v>
  </rv>
  <rv s="3">
    <fb>67.055000000000007</fb>
    <v>5</v>
  </rv>
  <rv s="3">
    <fb>66.8</fb>
    <v>5</v>
  </rv>
  <rv s="3">
    <fb>66.06</fb>
    <v>5</v>
  </rv>
  <rv s="3">
    <fb>66.52</fb>
    <v>5</v>
  </rv>
  <rv s="3">
    <fb>66.47</fb>
    <v>5</v>
  </rv>
  <rv s="3">
    <fb>66.13</fb>
    <v>5</v>
  </rv>
  <rv s="3">
    <fb>66.010000000000005</fb>
    <v>5</v>
  </rv>
  <rv s="3">
    <fb>66.040000000000006</fb>
    <v>5</v>
  </rv>
  <rv s="3">
    <fb>63.98</fb>
    <v>5</v>
  </rv>
  <rv s="3">
    <fb>64.31</fb>
    <v>5</v>
  </rv>
  <rv s="3">
    <fb>65.16</fb>
    <v>5</v>
  </rv>
  <rv s="3">
    <fb>66.180000000000007</fb>
    <v>5</v>
  </rv>
  <rv s="3">
    <fb>64.61</fb>
    <v>5</v>
  </rv>
  <rv s="3">
    <fb>64.430000000000007</fb>
    <v>5</v>
  </rv>
  <rv s="3">
    <fb>64.069999999999993</fb>
    <v>5</v>
  </rv>
  <rv s="3">
    <fb>63.13</fb>
    <v>5</v>
  </rv>
  <rv s="3">
    <fb>64.36</fb>
    <v>5</v>
  </rv>
  <rv s="3">
    <fb>63.24</fb>
    <v>5</v>
  </rv>
  <rv s="3">
    <fb>64.989999999999995</fb>
    <v>5</v>
  </rv>
  <rv s="3">
    <fb>64.290000000000006</fb>
    <v>5</v>
  </rv>
  <rv s="3">
    <fb>64.344999999999999</fb>
    <v>5</v>
  </rv>
  <rv s="3">
    <fb>66.34</fb>
    <v>5</v>
  </rv>
  <rv s="3">
    <fb>66.525000000000006</fb>
    <v>5</v>
  </rv>
  <rv s="3">
    <fb>67.165000000000006</fb>
    <v>5</v>
  </rv>
  <rv s="3">
    <fb>67.260000000000005</fb>
    <v>5</v>
  </rv>
  <rv s="3">
    <fb>66.989999999999995</fb>
    <v>5</v>
  </rv>
  <rv s="3">
    <fb>67.84</fb>
    <v>5</v>
  </rv>
  <rv s="3">
    <fb>68.349999999999994</fb>
    <v>5</v>
  </rv>
  <rv s="3">
    <fb>67.959999999999994</fb>
    <v>5</v>
  </rv>
  <rv s="3">
    <fb>68.430000000000007</fb>
    <v>5</v>
  </rv>
  <rv s="3">
    <fb>68.905000000000001</fb>
    <v>5</v>
  </rv>
  <rv s="3">
    <fb>69</fb>
    <v>5</v>
  </rv>
  <rv s="3">
    <fb>68.98</fb>
    <v>5</v>
  </rv>
  <rv s="3">
    <fb>69.33</fb>
    <v>5</v>
  </rv>
  <rv s="3">
    <fb>69.61</fb>
    <v>5</v>
  </rv>
  <rv s="3">
    <fb>68.91</fb>
    <v>5</v>
  </rv>
  <rv s="3">
    <fb>68.599999999999994</fb>
    <v>5</v>
  </rv>
  <rv s="3">
    <fb>68.78</fb>
    <v>5</v>
  </rv>
  <rv s="3">
    <fb>68.87</fb>
    <v>5</v>
  </rv>
  <rv s="3">
    <fb>68.95</fb>
    <v>5</v>
  </rv>
  <rv s="3">
    <fb>68.84</fb>
    <v>5</v>
  </rv>
  <rv s="3">
    <fb>68.790000000000006</fb>
    <v>5</v>
  </rv>
  <rv s="3">
    <fb>68.069999999999993</fb>
    <v>5</v>
  </rv>
  <rv s="3">
    <fb>68.444999999999993</fb>
    <v>5</v>
  </rv>
  <rv s="3">
    <fb>66.435000000000002</fb>
    <v>5</v>
  </rv>
  <rv s="3">
    <fb>67.010000000000005</fb>
    <v>5</v>
  </rv>
  <rv s="3">
    <fb>67.540000000000006</fb>
    <v>5</v>
  </rv>
  <rv s="3">
    <fb>65.87</fb>
    <v>5</v>
  </rv>
  <rv s="3">
    <fb>65.06</fb>
    <v>5</v>
  </rv>
  <rv s="3">
    <fb>64.959999999999994</fb>
    <v>5</v>
  </rv>
  <rv s="3">
    <fb>67.16</fb>
    <v>5</v>
  </rv>
  <rv s="3">
    <fb>66.599999999999994</fb>
    <v>5</v>
  </rv>
  <rv s="3">
    <fb>66.150000000000006</fb>
    <v>5</v>
  </rv>
  <rv s="3">
    <fb>64.84</fb>
    <v>5</v>
  </rv>
  <rv s="3">
    <fb>65.13</fb>
    <v>5</v>
  </rv>
  <rv s="3">
    <fb>66.23</fb>
    <v>5</v>
  </rv>
  <rv s="3">
    <fb>63.68</fb>
    <v>5</v>
  </rv>
  <rv s="3">
    <fb>64.55</fb>
    <v>5</v>
  </rv>
  <rv s="3">
    <fb>66.125</fb>
    <v>5</v>
  </rv>
  <rv s="0">
    <v>https://www.bing.com/financeapi/forcetrigger?t=ao5mvh&amp;q=XLON%3aACWD&amp;form=skydnc</v>
    <v>Learn more on Bing</v>
  </rv>
  <rv s="1">
    <v>en-US</v>
    <v>ao5mvh</v>
    <v>268435456</v>
    <v>1</v>
    <v>Powered by Refinitiv</v>
    <v>0</v>
    <v>SPDR MSCI ACWI UCITS ETF (XLON:ACWD)</v>
    <v>2</v>
    <v>3</v>
    <v>Finance</v>
    <v>4</v>
    <v>199.89</v>
    <v>108.82</v>
    <v>0.98160000000000003</v>
    <v>1.99</v>
    <v>1.0064999999999999E-2</v>
    <v>USD</v>
    <v>London Stock Exchange</v>
    <v>XLON</v>
    <v>4.0000000000000001E-3</v>
    <v>199.89</v>
    <v>ETF</v>
    <v>44553.691183680472</v>
    <v>5296</v>
    <v>198.24</v>
    <v>2905290838.7199998</v>
    <v>SPDR MSCI ACWI UCITS ETF</v>
    <v>198.41</v>
    <v>197.71</v>
    <v>199.7</v>
    <v>ACWD</v>
    <v>SPDR MSCI ACWI UCITS ETF (XLON:ACWD)</v>
    <v>44910</v>
  </rv>
  <rv s="2">
    <v>5297</v>
  </rv>
  <rv s="3">
    <fb>167.31</fb>
    <v>5</v>
  </rv>
  <rv s="3">
    <fb>166.57</fb>
    <v>5</v>
  </rv>
  <rv s="3">
    <fb>168.3886</fb>
    <v>5</v>
  </rv>
  <rv s="3">
    <fb>169.18</fb>
    <v>5</v>
  </rv>
  <rv s="3">
    <fb>169.64</fb>
    <v>5</v>
  </rv>
  <rv s="3">
    <fb>169.35499999999999</fb>
    <v>5</v>
  </rv>
  <rv s="3">
    <fb>168.73</fb>
    <v>5</v>
  </rv>
  <rv s="3">
    <fb>169.22</fb>
    <v>5</v>
  </rv>
  <rv s="3">
    <fb>171.63</fb>
    <v>5</v>
  </rv>
  <rv s="3">
    <fb>172.72</fb>
    <v>5</v>
  </rv>
  <rv s="3">
    <fb>173.87</fb>
    <v>5</v>
  </rv>
  <rv s="3">
    <fb>173.2</fb>
    <v>5</v>
  </rv>
  <rv s="3">
    <fb>173.58</fb>
    <v>5</v>
  </rv>
  <rv s="3">
    <fb>174.48500000000001</fb>
    <v>5</v>
  </rv>
  <rv s="3">
    <fb>172.30500000000001</fb>
    <v>5</v>
  </rv>
  <rv s="3">
    <fb>172.95</fb>
    <v>5</v>
  </rv>
  <rv s="3">
    <fb>175.64</fb>
    <v>5</v>
  </rv>
  <rv s="3">
    <fb>174.9</fb>
    <v>5</v>
  </rv>
  <rv s="3">
    <fb>174.5</fb>
    <v>5</v>
  </rv>
  <rv s="3">
    <fb>171.99</fb>
    <v>5</v>
  </rv>
  <rv s="3">
    <fb>169.41</fb>
    <v>5</v>
  </rv>
  <rv s="3">
    <fb>171.04</fb>
    <v>5</v>
  </rv>
  <rv s="3">
    <fb>173.84</fb>
    <v>5</v>
  </rv>
  <rv s="3">
    <fb>173.93</fb>
    <v>5</v>
  </rv>
  <rv s="3">
    <fb>174.79</fb>
    <v>5</v>
  </rv>
  <rv s="3">
    <fb>176.18</fb>
    <v>5</v>
  </rv>
  <rv s="3">
    <fb>176.9</fb>
    <v>5</v>
  </rv>
  <rv s="3">
    <fb>177.71</fb>
    <v>5</v>
  </rv>
  <rv s="3">
    <fb>177.98</fb>
    <v>5</v>
  </rv>
  <rv s="3">
    <fb>178.82</fb>
    <v>5</v>
  </rv>
  <rv s="3">
    <fb>179.12</fb>
    <v>5</v>
  </rv>
  <rv s="3">
    <fb>180.9</fb>
    <v>5</v>
  </rv>
  <rv s="3">
    <fb>180.04</fb>
    <v>5</v>
  </rv>
  <rv s="3">
    <fb>178.41</fb>
    <v>5</v>
  </rv>
  <rv s="3">
    <fb>177.74</fb>
    <v>5</v>
  </rv>
  <rv s="3">
    <fb>179.41</fb>
    <v>5</v>
  </rv>
  <rv s="3">
    <fb>177.41</fb>
    <v>5</v>
  </rv>
  <rv s="3">
    <fb>175.55</fb>
    <v>5</v>
  </rv>
  <rv s="3">
    <fb>177.36</fb>
    <v>5</v>
  </rv>
  <rv s="3">
    <fb>176.91499999999999</fb>
    <v>5</v>
  </rv>
  <rv s="3">
    <fb>173.64</fb>
    <v>5</v>
  </rv>
  <rv s="3">
    <fb>176.47</fb>
    <v>5</v>
  </rv>
  <rv s="3">
    <fb>176.06</fb>
    <v>5</v>
  </rv>
  <rv s="3">
    <fb>175.49</fb>
    <v>5</v>
  </rv>
  <rv s="3">
    <fb>173.73</fb>
    <v>5</v>
  </rv>
  <rv s="3">
    <fb>169.9</fb>
    <v>5</v>
  </rv>
  <rv s="3">
    <fb>175.76</fb>
    <v>5</v>
  </rv>
  <rv s="3">
    <fb>175.88499999999999</fb>
    <v>5</v>
  </rv>
  <rv s="3">
    <fb>178.59</fb>
    <v>5</v>
  </rv>
  <rv s="3">
    <fb>176.92</fb>
    <v>5</v>
  </rv>
  <rv s="3">
    <fb>177.42</fb>
    <v>5</v>
  </rv>
  <rv s="3">
    <fb>179.22</fb>
    <v>5</v>
  </rv>
  <rv s="3">
    <fb>177.99</fb>
    <v>5</v>
  </rv>
  <rv s="3">
    <fb>179.09</fb>
    <v>5</v>
  </rv>
  <rv s="3">
    <fb>178.35</fb>
    <v>5</v>
  </rv>
  <rv s="3">
    <fb>176.46</fb>
    <v>5</v>
  </rv>
  <rv s="3">
    <fb>175.08</fb>
    <v>5</v>
  </rv>
  <rv s="3">
    <fb>176.96</fb>
    <v>5</v>
  </rv>
  <rv s="3">
    <fb>177.49</fb>
    <v>5</v>
  </rv>
  <rv s="3">
    <fb>177.77</fb>
    <v>5</v>
  </rv>
  <rv s="3">
    <fb>177.73</fb>
    <v>5</v>
  </rv>
  <rv s="3">
    <fb>179.43</fb>
    <v>5</v>
  </rv>
  <rv s="3">
    <fb>182.41</fb>
    <v>5</v>
  </rv>
  <rv s="3">
    <fb>181.43</fb>
    <v>5</v>
  </rv>
  <rv s="3">
    <fb>182.495</fb>
    <v>5</v>
  </rv>
  <rv s="3">
    <fb>182.4</fb>
    <v>5</v>
  </rv>
  <rv s="3">
    <fb>182.72499999999999</fb>
    <v>5</v>
  </rv>
  <rv s="3">
    <fb>183.26</fb>
    <v>5</v>
  </rv>
  <rv s="3">
    <fb>184.10499999999999</fb>
    <v>5</v>
  </rv>
  <rv s="3">
    <fb>184.9</fb>
    <v>5</v>
  </rv>
  <rv s="3">
    <fb>185.66</fb>
    <v>5</v>
  </rv>
  <rv s="3">
    <fb>185.92</fb>
    <v>5</v>
  </rv>
  <rv s="3">
    <fb>183.03</fb>
    <v>5</v>
  </rv>
  <rv s="3">
    <fb>184.26</fb>
    <v>5</v>
  </rv>
  <rv s="3">
    <fb>185.14500000000001</fb>
    <v>5</v>
  </rv>
  <rv s="3">
    <fb>185.6</fb>
    <v>5</v>
  </rv>
  <rv s="3">
    <fb>186.24</fb>
    <v>5</v>
  </rv>
  <rv s="3">
    <fb>186.1</fb>
    <v>5</v>
  </rv>
  <rv s="3">
    <fb>186.46</fb>
    <v>5</v>
  </rv>
  <rv s="3">
    <fb>185.25</fb>
    <v>5</v>
  </rv>
  <rv s="3">
    <fb>183.11</fb>
    <v>5</v>
  </rv>
  <rv s="3">
    <fb>185.22</fb>
    <v>5</v>
  </rv>
  <rv s="3">
    <fb>185.46</fb>
    <v>5</v>
  </rv>
  <rv s="3">
    <fb>187.935</fb>
    <v>5</v>
  </rv>
  <rv s="3">
    <fb>187.73</fb>
    <v>5</v>
  </rv>
  <rv s="3">
    <fb>181.88</fb>
    <v>5</v>
  </rv>
  <rv s="3">
    <fb>181.93</fb>
    <v>5</v>
  </rv>
  <rv s="3">
    <fb>184.69</fb>
    <v>5</v>
  </rv>
  <rv s="3">
    <fb>184.72</fb>
    <v>5</v>
  </rv>
  <rv s="3">
    <fb>186.05</fb>
    <v>5</v>
  </rv>
  <rv s="3">
    <fb>185.72</fb>
    <v>5</v>
  </rv>
  <rv s="3">
    <fb>187.16</fb>
    <v>5</v>
  </rv>
  <rv s="3">
    <fb>186.8</fb>
    <v>5</v>
  </rv>
  <rv s="3">
    <fb>187.14</fb>
    <v>5</v>
  </rv>
  <rv s="3">
    <fb>187.53</fb>
    <v>5</v>
  </rv>
  <rv s="3">
    <fb>188.38</fb>
    <v>5</v>
  </rv>
  <rv s="3">
    <fb>188.85</fb>
    <v>5</v>
  </rv>
  <rv s="3">
    <fb>189.25</fb>
    <v>5</v>
  </rv>
  <rv s="3">
    <fb>188.16</fb>
    <v>5</v>
  </rv>
  <rv s="3">
    <fb>189.46</fb>
    <v>5</v>
  </rv>
  <rv s="3">
    <fb>189.86</fb>
    <v>5</v>
  </rv>
  <rv s="3">
    <fb>189.65</fb>
    <v>5</v>
  </rv>
  <rv s="3">
    <fb>189.95</fb>
    <v>5</v>
  </rv>
  <rv s="3">
    <fb>190</fb>
    <v>5</v>
  </rv>
  <rv s="3">
    <fb>190.35</fb>
    <v>5</v>
  </rv>
  <rv s="3">
    <fb>190.37</fb>
    <v>5</v>
  </rv>
  <rv s="3">
    <fb>190.58</fb>
    <v>5</v>
  </rv>
  <rv s="3">
    <fb>186.74</fb>
    <v>5</v>
  </rv>
  <rv s="3">
    <fb>188.18</fb>
    <v>5</v>
  </rv>
  <rv s="3">
    <fb>188.9</fb>
    <v>5</v>
  </rv>
  <rv s="3">
    <fb>189.18</fb>
    <v>5</v>
  </rv>
  <rv s="3">
    <fb>190.245</fb>
    <v>5</v>
  </rv>
  <rv s="3">
    <fb>190.85499999999999</fb>
    <v>5</v>
  </rv>
  <rv s="3">
    <fb>190.62</fb>
    <v>5</v>
  </rv>
  <rv s="3">
    <fb>191.24</fb>
    <v>5</v>
  </rv>
  <rv s="3">
    <fb>190.44</fb>
    <v>5</v>
  </rv>
  <rv s="3">
    <fb>190.66499999999999</fb>
    <v>5</v>
  </rv>
  <rv s="3">
    <fb>191.59</fb>
    <v>5</v>
  </rv>
  <rv s="3">
    <fb>192.14</fb>
    <v>5</v>
  </rv>
  <rv s="3">
    <fb>190.84</fb>
    <v>5</v>
  </rv>
  <rv s="3">
    <fb>191.63</fb>
    <v>5</v>
  </rv>
  <rv s="3">
    <fb>189.32</fb>
    <v>5</v>
  </rv>
  <rv s="3">
    <fb>191.9</fb>
    <v>5</v>
  </rv>
  <rv s="3">
    <fb>192.58</fb>
    <v>5</v>
  </rv>
  <rv s="3">
    <fb>193.01</fb>
    <v>5</v>
  </rv>
  <rv s="3">
    <fb>192.47</fb>
    <v>5</v>
  </rv>
  <rv s="3">
    <fb>191.83</fb>
    <v>5</v>
  </rv>
  <rv s="3">
    <fb>191.01</fb>
    <v>5</v>
  </rv>
  <rv s="3">
    <fb>187.12</fb>
    <v>5</v>
  </rv>
  <rv s="3">
    <fb>188.87</fb>
    <v>5</v>
  </rv>
  <rv s="3">
    <fb>190.61</fb>
    <v>5</v>
  </rv>
  <rv s="3">
    <fb>191.26</fb>
    <v>5</v>
  </rv>
  <rv s="3">
    <fb>192.49</fb>
    <v>5</v>
  </rv>
  <rv s="3">
    <fb>192.4</fb>
    <v>5</v>
  </rv>
  <rv s="3">
    <fb>190.45</fb>
    <v>5</v>
  </rv>
  <rv s="3">
    <fb>191.94</fb>
    <v>5</v>
  </rv>
  <rv s="3">
    <fb>193.41</fb>
    <v>5</v>
  </rv>
  <rv s="3">
    <fb>192.09</fb>
    <v>5</v>
  </rv>
  <rv s="3">
    <fb>193.14</fb>
    <v>5</v>
  </rv>
  <rv s="3">
    <fb>192.46</fb>
    <v>5</v>
  </rv>
  <rv s="3">
    <fb>193.09</fb>
    <v>5</v>
  </rv>
  <rv s="3">
    <fb>193.88</fb>
    <v>5</v>
  </rv>
  <rv s="3">
    <fb>193.51</fb>
    <v>5</v>
  </rv>
  <rv s="3">
    <fb>193.61</fb>
    <v>5</v>
  </rv>
  <rv s="3">
    <fb>193.72</fb>
    <v>5</v>
  </rv>
  <rv s="3">
    <fb>194.15</fb>
    <v>5</v>
  </rv>
  <rv s="3">
    <fb>194.2</fb>
    <v>5</v>
  </rv>
  <rv s="3">
    <fb>194.9</fb>
    <v>5</v>
  </rv>
  <rv s="3">
    <fb>193.85</fb>
    <v>5</v>
  </rv>
  <rv s="3">
    <fb>193.24</fb>
    <v>5</v>
  </rv>
  <rv s="3">
    <fb>193.03</fb>
    <v>5</v>
  </rv>
  <rv s="3">
    <fb>191.92</fb>
    <v>5</v>
  </rv>
  <rv s="3">
    <fb>193.73</fb>
    <v>5</v>
  </rv>
  <rv s="3">
    <fb>194.65</fb>
    <v>5</v>
  </rv>
  <rv s="3">
    <fb>194.99</fb>
    <v>5</v>
  </rv>
  <rv s="3">
    <fb>194.21</fb>
    <v>5</v>
  </rv>
  <rv s="3">
    <fb>195.39</fb>
    <v>5</v>
  </rv>
  <rv s="3">
    <fb>196.46</fb>
    <v>5</v>
  </rv>
  <rv s="3">
    <fb>197.32</fb>
    <v>5</v>
  </rv>
  <rv s="3">
    <fb>197.79</fb>
    <v>5</v>
  </rv>
  <rv s="3">
    <fb>197.84</fb>
    <v>5</v>
  </rv>
  <rv s="3">
    <fb>198.89</fb>
    <v>5</v>
  </rv>
  <rv s="3">
    <fb>197.67</fb>
    <v>5</v>
  </rv>
  <rv s="3">
    <fb>196.35</fb>
    <v>5</v>
  </rv>
  <rv s="3">
    <fb>196.68</fb>
    <v>5</v>
  </rv>
  <rv s="3">
    <fb>195.96</fb>
    <v>5</v>
  </rv>
  <rv s="3">
    <fb>195.62</fb>
    <v>5</v>
  </rv>
  <rv s="3">
    <fb>195.21</fb>
    <v>5</v>
  </rv>
  <rv s="3">
    <fb>194.56</fb>
    <v>5</v>
  </rv>
  <rv s="3">
    <fb>194.26</fb>
    <v>5</v>
  </rv>
  <rv s="3">
    <fb>193.26499999999999</fb>
    <v>5</v>
  </rv>
  <rv s="3">
    <fb>189.79</fb>
    <v>5</v>
  </rv>
  <rv s="3">
    <fb>190.85</fb>
    <v>5</v>
  </rv>
  <rv s="3">
    <fb>192.16499999999999</fb>
    <v>5</v>
  </rv>
  <rv s="3">
    <fb>194.01</fb>
    <v>5</v>
  </rv>
  <rv s="3">
    <fb>193.1</fb>
    <v>5</v>
  </rv>
  <rv s="3">
    <fb>193.28</fb>
    <v>5</v>
  </rv>
  <rv s="3">
    <fb>189.7</fb>
    <v>5</v>
  </rv>
  <rv s="3">
    <fb>189.98500000000001</fb>
    <v>5</v>
  </rv>
  <rv s="3">
    <fb>189.28</fb>
    <v>5</v>
  </rv>
  <rv s="3">
    <fb>187.76499999999999</fb>
    <v>5</v>
  </rv>
  <rv s="3">
    <fb>186.42</fb>
    <v>5</v>
  </rv>
  <rv s="3">
    <fb>189.44</fb>
    <v>5</v>
  </rv>
  <rv s="3">
    <fb>186.59</fb>
    <v>5</v>
  </rv>
  <rv s="3">
    <fb>191.42</fb>
    <v>5</v>
  </rv>
  <rv s="3">
    <fb>190.91499999999999</fb>
    <v>5</v>
  </rv>
  <rv s="3">
    <fb>189.5</fb>
    <v>5</v>
  </rv>
  <rv s="3">
    <fb>189.64</fb>
    <v>5</v>
  </rv>
  <rv s="3">
    <fb>192.67500000000001</fb>
    <v>5</v>
  </rv>
  <rv s="3">
    <fb>194.62</fb>
    <v>5</v>
  </rv>
  <rv s="3">
    <fb>194.595</fb>
    <v>5</v>
  </rv>
  <rv s="3">
    <fb>196.23</fb>
    <v>5</v>
  </rv>
  <rv s="3">
    <fb>197.07</fb>
    <v>5</v>
  </rv>
  <rv s="3">
    <fb>196.36</fb>
    <v>5</v>
  </rv>
  <rv s="3">
    <fb>196.64</fb>
    <v>5</v>
  </rv>
  <rv s="3">
    <fb>197.56</fb>
    <v>5</v>
  </rv>
  <rv s="3">
    <fb>198.34</fb>
    <v>5</v>
  </rv>
  <rv s="3">
    <fb>197.3</fb>
    <v>5</v>
  </rv>
  <rv s="3">
    <fb>198.18</fb>
    <v>5</v>
  </rv>
  <rv s="3">
    <fb>197.63</fb>
    <v>5</v>
  </rv>
  <rv s="3">
    <fb>198.66499999999999</fb>
    <v>5</v>
  </rv>
  <rv s="3">
    <fb>198.92</fb>
    <v>5</v>
  </rv>
  <rv s="3">
    <fb>198.96</fb>
    <v>5</v>
  </rv>
  <rv s="3">
    <fb>200.29</fb>
    <v>5</v>
  </rv>
  <rv s="3">
    <fb>201.255</fb>
    <v>5</v>
  </rv>
  <rv s="3">
    <fb>201.54499999999999</fb>
    <v>5</v>
  </rv>
  <rv s="3">
    <fb>200.75</fb>
    <v>5</v>
  </rv>
  <rv s="3">
    <fb>200.72</fb>
    <v>5</v>
  </rv>
  <rv s="3">
    <fb>199.98</fb>
    <v>5</v>
  </rv>
  <rv s="3">
    <fb>201.03</fb>
    <v>5</v>
  </rv>
  <rv s="3">
    <fb>201.33</fb>
    <v>5</v>
  </rv>
  <rv s="3">
    <fb>201.65</fb>
    <v>5</v>
  </rv>
  <rv s="3">
    <fb>200.93</fb>
    <v>5</v>
  </rv>
  <rv s="3">
    <fb>200.7</fb>
    <v>5</v>
  </rv>
  <rv s="3">
    <fb>200.81</fb>
    <v>5</v>
  </rv>
  <rv s="3">
    <fb>200.71</fb>
    <v>5</v>
  </rv>
  <rv s="3">
    <fb>198.51</fb>
    <v>5</v>
  </rv>
  <rv s="3">
    <fb>198.79</fb>
    <v>5</v>
  </rv>
  <rv s="3">
    <fb>199.62</fb>
    <v>5</v>
  </rv>
  <rv s="3">
    <fb>194.33</fb>
    <v>5</v>
  </rv>
  <rv s="3">
    <fb>195.69</fb>
    <v>5</v>
  </rv>
  <rv s="3">
    <fb>193.77500000000001</fb>
    <v>5</v>
  </rv>
  <rv s="3">
    <fb>196.7</fb>
    <v>5</v>
  </rv>
  <rv s="3">
    <fb>193.87</fb>
    <v>5</v>
  </rv>
  <rv s="3">
    <fb>192.56</fb>
    <v>5</v>
  </rv>
  <rv s="3">
    <fb>194.035</fb>
    <v>5</v>
  </rv>
  <rv s="3">
    <fb>198.38</fb>
    <v>5</v>
  </rv>
  <rv s="3">
    <fb>198.72499999999999</fb>
    <v>5</v>
  </rv>
  <rv s="3">
    <fb>198.35</fb>
    <v>5</v>
  </rv>
  <rv s="3">
    <fb>197.85</fb>
    <v>5</v>
  </rv>
  <rv s="3">
    <fb>196.88</fb>
    <v>5</v>
  </rv>
  <rv s="3">
    <fb>194.83</fb>
    <v>5</v>
  </rv>
  <rv s="3">
    <fb>194.59</fb>
    <v>5</v>
  </rv>
  <rv s="3">
    <fb>198.4</fb>
    <v>5</v>
  </rv>
  <rv s="3">
    <fb>196</fb>
    <v>5</v>
  </rv>
  <rv s="3">
    <fb>191.96</fb>
    <v>5</v>
  </rv>
  <rv s="3">
    <fb>194.715</fb>
    <v>5</v>
  </rv>
  <rv s="3">
    <fb>197.71</fb>
    <v>5</v>
  </rv>
  <rv s="0">
    <v>https://www.bing.com/financeapi/forcetrigger?t=ay362w&amp;q=XLON%3aIUVL&amp;form=skydnc</v>
    <v>Learn more on Bing</v>
  </rv>
  <rv s="1">
    <v>en-US</v>
    <v>ay362w</v>
    <v>268435456</v>
    <v>1</v>
    <v>Powered by Refinitiv</v>
    <v>0</v>
    <v>iShEd MSCIUSA ValFct UCITS ETF (XLON:IUVL)</v>
    <v>2</v>
    <v>3</v>
    <v>Finance</v>
    <v>4</v>
    <v>9.3650000000000002</v>
    <v>4.4720000000000004</v>
    <v>1.1440999999999999</v>
    <v>0.1125</v>
    <v>1.2159E-2</v>
    <v>USD</v>
    <v>London Stock Exchange</v>
    <v>XLON</v>
    <v>2E-3</v>
    <v>9.3650000000000002</v>
    <v>ETF</v>
    <v>44553.691015856253</v>
    <v>5537</v>
    <v>9.27</v>
    <v>2893856702.75</v>
    <v>iShEd MSCIUSA ValFct UCITS ETF</v>
    <v>9.2750000000000004</v>
    <v>9.2524999999999995</v>
    <v>9.3650000000000002</v>
    <v>IUVL</v>
    <v>iShEd MSCIUSA ValFct UCITS ETF (XLON:IUVL)</v>
    <v>176440</v>
  </rv>
  <rv s="2">
    <v>5538</v>
  </rv>
  <rv s="3">
    <fb>7.2750000000000004</fb>
    <v>5</v>
  </rv>
  <rv s="3">
    <fb>7.2824999999999998</fb>
    <v>5</v>
  </rv>
  <rv s="3">
    <fb>7.2587999999999999</fb>
    <v>5</v>
  </rv>
  <rv s="3">
    <fb>7.3049999999999997</fb>
    <v>5</v>
  </rv>
  <rv s="3">
    <fb>7.29</fb>
    <v>5</v>
  </rv>
  <rv s="3">
    <fb>7.3063000000000002</fb>
    <v>5</v>
  </rv>
  <rv s="3">
    <fb>7.36</fb>
    <v>5</v>
  </rv>
  <rv s="3">
    <fb>7.6063000000000001</fb>
    <v>5</v>
  </rv>
  <rv s="3">
    <fb>7.6825000000000001</fb>
    <v>5</v>
  </rv>
  <rv s="3">
    <fb>7.665</fb>
    <v>5</v>
  </rv>
  <rv s="3">
    <fb>7.6924999999999999</fb>
    <v>5</v>
  </rv>
  <rv s="3">
    <fb>7.7925000000000004</fb>
    <v>5</v>
  </rv>
  <rv s="3">
    <fb>7.8150000000000004</fb>
    <v>5</v>
  </rv>
  <rv s="3">
    <fb>7.9574999999999996</fb>
    <v>5</v>
  </rv>
  <rv s="3">
    <fb>7.8849999999999998</fb>
    <v>5</v>
  </rv>
  <rv s="3">
    <fb>7.8650000000000002</fb>
    <v>5</v>
  </rv>
  <rv s="3">
    <fb>7.9387999999999996</fb>
    <v>5</v>
  </rv>
  <rv s="3">
    <fb>7.9313000000000002</fb>
    <v>5</v>
  </rv>
  <rv s="3">
    <fb>7.9938000000000002</fb>
    <v>5</v>
  </rv>
  <rv s="3">
    <fb>7.8624999999999998</fb>
    <v>5</v>
  </rv>
  <rv s="3">
    <fb>7.7938000000000001</fb>
    <v>5</v>
  </rv>
  <rv s="3">
    <fb>7.8487999999999998</fb>
    <v>5</v>
  </rv>
  <rv s="3">
    <fb>7.7613000000000003</fb>
    <v>5</v>
  </rv>
  <rv s="3">
    <fb>7.77</fb>
    <v>5</v>
  </rv>
  <rv s="3">
    <fb>7.6513</fb>
    <v>5</v>
  </rv>
  <rv s="3">
    <fb>7.8</fb>
    <v>5</v>
  </rv>
  <rv s="3">
    <fb>7.7812999999999999</fb>
    <v>5</v>
  </rv>
  <rv s="3">
    <fb>7.8875000000000002</fb>
    <v>5</v>
  </rv>
  <rv s="3">
    <fb>7.9625000000000004</fb>
    <v>5</v>
  </rv>
  <rv s="3">
    <fb>8.0024999999999995</fb>
    <v>5</v>
  </rv>
  <rv s="3">
    <fb>8.0525000000000002</fb>
    <v>5</v>
  </rv>
  <rv s="3">
    <fb>8.0787999999999993</fb>
    <v>5</v>
  </rv>
  <rv s="3">
    <fb>8.1538000000000004</fb>
    <v>5</v>
  </rv>
  <rv s="3">
    <fb>8.2212999999999994</fb>
    <v>5</v>
  </rv>
  <rv s="3">
    <fb>8.1762999999999995</fb>
    <v>5</v>
  </rv>
  <rv s="3">
    <fb>8.1325000000000003</fb>
    <v>5</v>
  </rv>
  <rv s="3">
    <fb>8.1212999999999997</fb>
    <v>5</v>
  </rv>
  <rv s="3">
    <fb>8.2349999999999994</fb>
    <v>5</v>
  </rv>
  <rv s="3">
    <fb>8.2475000000000005</fb>
    <v>5</v>
  </rv>
  <rv s="3">
    <fb>8.1487999999999996</fb>
    <v>5</v>
  </rv>
  <rv s="3">
    <fb>8.3038000000000007</fb>
    <v>5</v>
  </rv>
  <rv s="3">
    <fb>8.3074999999999992</fb>
    <v>5</v>
  </rv>
  <rv s="3">
    <fb>8.1511999999999993</fb>
    <v>5</v>
  </rv>
  <rv s="3">
    <fb>8.3475000000000001</fb>
    <v>5</v>
  </rv>
  <rv s="3">
    <fb>8.2312999999999992</fb>
    <v>5</v>
  </rv>
  <rv s="3">
    <fb>8.11</fb>
    <v>5</v>
  </rv>
  <rv s="3">
    <fb>8.4924999999999997</fb>
    <v>5</v>
  </rv>
  <rv s="3">
    <fb>8.5137999999999998</fb>
    <v>5</v>
  </rv>
  <rv s="3">
    <fb>8.6687999999999992</fb>
    <v>5</v>
  </rv>
  <rv s="3">
    <fb>8.7125000000000004</fb>
    <v>5</v>
  </rv>
  <rv s="3">
    <fb>8.7637999999999998</fb>
    <v>5</v>
  </rv>
  <rv s="3">
    <fb>8.8012999999999995</fb>
    <v>5</v>
  </rv>
  <rv s="3">
    <fb>8.5512999999999995</fb>
    <v>5</v>
  </rv>
  <rv s="3">
    <fb>8.7025000000000006</fb>
    <v>5</v>
  </rv>
  <rv s="3">
    <fb>8.6925000000000008</fb>
    <v>5</v>
  </rv>
  <rv s="3">
    <fb>8.7225000000000001</fb>
    <v>5</v>
  </rv>
  <rv s="3">
    <fb>8.7200000000000006</fb>
    <v>5</v>
  </rv>
  <rv s="3">
    <fb>8.92</fb>
    <v>5</v>
  </rv>
  <rv s="3">
    <fb>8.8725000000000005</fb>
    <v>5</v>
  </rv>
  <rv s="3">
    <fb>8.8650000000000002</fb>
    <v>5</v>
  </rv>
  <rv s="3">
    <fb>8.7449999999999992</fb>
    <v>5</v>
  </rv>
  <rv s="3">
    <fb>8.8049999999999997</fb>
    <v>5</v>
  </rv>
  <rv s="3">
    <fb>8.8788</fb>
    <v>5</v>
  </rv>
  <rv s="3">
    <fb>8.9011999999999993</fb>
    <v>5</v>
  </rv>
  <rv s="3">
    <fb>8.8637999999999995</fb>
    <v>5</v>
  </rv>
  <rv s="3">
    <fb>8.9812999999999992</fb>
    <v>5</v>
  </rv>
  <rv s="3">
    <fb>9.1300000000000008</fb>
    <v>5</v>
  </rv>
  <rv s="3">
    <fb>8.9600000000000009</fb>
    <v>5</v>
  </rv>
  <rv s="3">
    <fb>9.0175000000000001</fb>
    <v>5</v>
  </rv>
  <rv s="3">
    <fb>9.0625</fb>
    <v>5</v>
  </rv>
  <rv s="3">
    <fb>8.98</fb>
    <v>5</v>
  </rv>
  <rv s="3">
    <fb>9.0549999999999997</fb>
    <v>5</v>
  </rv>
  <rv s="3">
    <fb>9.1174999999999997</fb>
    <v>5</v>
  </rv>
  <rv s="3">
    <fb>9.1274999999999995</fb>
    <v>5</v>
  </rv>
  <rv s="3">
    <fb>9.1199999999999992</fb>
    <v>5</v>
  </rv>
  <rv s="3">
    <fb>9.1850000000000005</fb>
    <v>5</v>
  </rv>
  <rv s="3">
    <fb>9.1624999999999996</fb>
    <v>5</v>
  </rv>
  <rv s="3">
    <fb>9.1950000000000003</fb>
    <v>5</v>
  </rv>
  <rv s="3">
    <fb>9.0913000000000004</fb>
    <v>5</v>
  </rv>
  <rv s="3">
    <fb>9.0950000000000006</fb>
    <v>5</v>
  </rv>
  <rv s="3">
    <fb>9.1</fb>
    <v>5</v>
  </rv>
  <rv s="3">
    <fb>8.9425000000000008</fb>
    <v>5</v>
  </rv>
  <rv s="3">
    <fb>8.99</fb>
    <v>5</v>
  </rv>
  <rv s="3">
    <fb>8.9525000000000006</fb>
    <v>5</v>
  </rv>
  <rv s="3">
    <fb>8.9887999999999995</fb>
    <v>5</v>
  </rv>
  <rv s="3">
    <fb>9.0050000000000008</fb>
    <v>5</v>
  </rv>
  <rv s="3">
    <fb>9.01</fb>
    <v>5</v>
  </rv>
  <rv s="3">
    <fb>8.9049999999999994</fb>
    <v>5</v>
  </rv>
  <rv s="3">
    <fb>8.9450000000000003</fb>
    <v>5</v>
  </rv>
  <rv s="3">
    <fb>8.5675000000000008</fb>
    <v>5</v>
  </rv>
  <rv s="3">
    <fb>8.8350000000000009</fb>
    <v>5</v>
  </rv>
  <rv s="3">
    <fb>8.8588000000000005</fb>
    <v>5</v>
  </rv>
  <rv s="3">
    <fb>8.9075000000000006</fb>
    <v>5</v>
  </rv>
  <rv s="3">
    <fb>8.9550000000000001</fb>
    <v>5</v>
  </rv>
  <rv s="3">
    <fb>8.9474999999999998</fb>
    <v>5</v>
  </rv>
  <rv s="3">
    <fb>8.9175000000000004</fb>
    <v>5</v>
  </rv>
  <rv s="3">
    <fb>8.9113000000000007</fb>
    <v>5</v>
  </rv>
  <rv s="3">
    <fb>8.9674999999999994</fb>
    <v>5</v>
  </rv>
  <rv s="3">
    <fb>8.9949999999999992</fb>
    <v>5</v>
  </rv>
  <rv s="3">
    <fb>9.0075000000000003</fb>
    <v>5</v>
  </rv>
  <rv s="3">
    <fb>8.9636999999999993</fb>
    <v>5</v>
  </rv>
  <rv s="3">
    <fb>9</fb>
    <v>5</v>
  </rv>
  <rv s="3">
    <fb>8.93</fb>
    <v>5</v>
  </rv>
  <rv s="3">
    <fb>8.9913000000000007</fb>
    <v>5</v>
  </rv>
  <rv s="3">
    <fb>8.9902999999999995</fb>
    <v>5</v>
  </rv>
  <rv s="3">
    <fb>8.9625000000000004</fb>
    <v>5</v>
  </rv>
  <rv s="3">
    <fb>8.8437999999999999</fb>
    <v>5</v>
  </rv>
  <rv s="3">
    <fb>8.5975000000000001</fb>
    <v>5</v>
  </rv>
  <rv s="3">
    <fb>8.8063000000000002</fb>
    <v>5</v>
  </rv>
  <rv s="3">
    <fb>8.7688000000000006</fb>
    <v>5</v>
  </rv>
  <rv s="3">
    <fb>8.8000000000000007</fb>
    <v>5</v>
  </rv>
  <rv s="3">
    <fb>8.8712999999999997</fb>
    <v>5</v>
  </rv>
  <rv s="3">
    <fb>8.9350000000000005</fb>
    <v>5</v>
  </rv>
  <rv s="3">
    <fb>9.0449999999999999</fb>
    <v>5</v>
  </rv>
  <rv s="3">
    <fb>8.9824999999999999</fb>
    <v>5</v>
  </rv>
  <rv s="3">
    <fb>8.8262999999999998</fb>
    <v>5</v>
  </rv>
  <rv s="3">
    <fb>8.8887999999999998</fb>
    <v>5</v>
  </rv>
  <rv s="3">
    <fb>8.9574999999999996</fb>
    <v>5</v>
  </rv>
  <rv s="3">
    <fb>9.0363000000000007</fb>
    <v>5</v>
  </rv>
  <rv s="3">
    <fb>9.0525000000000002</fb>
    <v>5</v>
  </rv>
  <rv s="3">
    <fb>9.1675000000000004</fb>
    <v>5</v>
  </rv>
  <rv s="3">
    <fb>9.18</fb>
    <v>5</v>
  </rv>
  <rv s="3">
    <fb>9.1449999999999996</fb>
    <v>5</v>
  </rv>
  <rv s="3">
    <fb>9.2074999999999996</fb>
    <v>5</v>
  </rv>
  <rv s="3">
    <fb>9.1937999999999995</fb>
    <v>5</v>
  </rv>
  <rv s="3">
    <fb>9.25</fb>
    <v>5</v>
  </rv>
  <rv s="3">
    <fb>9.2624999999999993</fb>
    <v>5</v>
  </rv>
  <rv s="3">
    <fb>9.2225000000000001</fb>
    <v>5</v>
  </rv>
  <rv s="3">
    <fb>8.91</fb>
    <v>5</v>
  </rv>
  <rv s="3">
    <fb>9.0350000000000001</fb>
    <v>5</v>
  </rv>
  <rv s="3">
    <fb>9.1999999999999993</fb>
    <v>5</v>
  </rv>
  <rv s="3">
    <fb>9.1024999999999991</fb>
    <v>5</v>
  </rv>
  <rv s="3">
    <fb>9.0013000000000005</fb>
    <v>5</v>
  </rv>
  <rv s="3">
    <fb>9.2799999999999994</fb>
    <v>5</v>
  </rv>
  <rv s="3">
    <fb>9.2524999999999995</fb>
    <v>5</v>
  </rv>
  <rv s="0">
    <v>https://www.bing.com/financeapi/forcetrigger?t=ao7dp2&amp;q=XLON%3aCPXJ&amp;form=skydnc</v>
    <v>Learn more on Bing</v>
  </rv>
  <rv s="1">
    <v>en-US</v>
    <v>ao7dp2</v>
    <v>268435456</v>
    <v>1</v>
    <v>Powered by Refinitiv</v>
    <v>0</v>
    <v>iS Core MSCI Pc ex Jp UCITSETF (XLON:CPXJ)</v>
    <v>2</v>
    <v>3</v>
    <v>Finance</v>
    <v>4</v>
    <v>173.61</v>
    <v>93.99</v>
    <v>1.0452999999999999</v>
    <v>1.18</v>
    <v>6.855E-3</v>
    <v>USD</v>
    <v>London Stock Exchange</v>
    <v>XLON</v>
    <v>2E-3</v>
    <v>173.61</v>
    <v>ETF</v>
    <v>44553.691036689066</v>
    <v>5675</v>
    <v>172.42</v>
    <v>2829403235.7600002</v>
    <v>iS Core MSCI Pc ex Jp UCITSETF</v>
    <v>172.69</v>
    <v>172.13</v>
    <v>173.31</v>
    <v>CPXJ</v>
    <v>iS Core MSCI Pc ex Jp UCITSETF (XLON:CPXJ)</v>
    <v>26648</v>
  </rv>
  <rv s="2">
    <v>5676</v>
  </rv>
  <rv s="3">
    <fb>164.86</fb>
    <v>5</v>
  </rv>
  <rv s="3">
    <fb>166.63</fb>
    <v>5</v>
  </rv>
  <rv s="3">
    <fb>166.7</fb>
    <v>5</v>
  </rv>
  <rv s="3">
    <fb>168.67</fb>
    <v>5</v>
  </rv>
  <rv s="3">
    <fb>167.04</fb>
    <v>5</v>
  </rv>
  <rv s="3">
    <fb>168.25</fb>
    <v>5</v>
  </rv>
  <rv s="3">
    <fb>169.79</fb>
    <v>5</v>
  </rv>
  <rv s="3">
    <fb>171.48</fb>
    <v>5</v>
  </rv>
  <rv s="3">
    <fb>172.11</fb>
    <v>5</v>
  </rv>
  <rv s="3">
    <fb>173.03</fb>
    <v>5</v>
  </rv>
  <rv s="3">
    <fb>170.86</fb>
    <v>5</v>
  </rv>
  <rv s="3">
    <fb>171.45</fb>
    <v>5</v>
  </rv>
  <rv s="3">
    <fb>171.84</fb>
    <v>5</v>
  </rv>
  <rv s="3">
    <fb>173.05</fb>
    <v>5</v>
  </rv>
  <rv s="3">
    <fb>171.71</fb>
    <v>5</v>
  </rv>
  <rv s="3">
    <fb>171.51</fb>
    <v>5</v>
  </rv>
  <rv s="3">
    <fb>173.07</fb>
    <v>5</v>
  </rv>
  <rv s="3">
    <fb>175.78</fb>
    <v>5</v>
  </rv>
  <rv s="3">
    <fb>173.63</fb>
    <v>5</v>
  </rv>
  <rv s="3">
    <fb>173.88</fb>
    <v>5</v>
  </rv>
  <rv s="3">
    <fb>174.07</fb>
    <v>5</v>
  </rv>
  <rv s="3">
    <fb>171.74</fb>
    <v>5</v>
  </rv>
  <rv s="3">
    <fb>171.13</fb>
    <v>5</v>
  </rv>
  <rv s="3">
    <fb>167.22</fb>
    <v>5</v>
  </rv>
  <rv s="3">
    <fb>168.37</fb>
    <v>5</v>
  </rv>
  <rv s="3">
    <fb>171.17</fb>
    <v>5</v>
  </rv>
  <rv s="3">
    <fb>170.87</fb>
    <v>5</v>
  </rv>
  <rv s="3">
    <fb>170.82</fb>
    <v>5</v>
  </rv>
  <rv s="3">
    <fb>173.79</fb>
    <v>5</v>
  </rv>
  <rv s="3">
    <fb>173.83</fb>
    <v>5</v>
  </rv>
  <rv s="3">
    <fb>176.24</fb>
    <v>5</v>
  </rv>
  <rv s="3">
    <fb>177.04</fb>
    <v>5</v>
  </rv>
  <rv s="3">
    <fb>177.22</fb>
    <v>5</v>
  </rv>
  <rv s="3">
    <fb>176.31</fb>
    <v>5</v>
  </rv>
  <rv s="3">
    <fb>177.39</fb>
    <v>5</v>
  </rv>
  <rv s="3">
    <fb>177.11</fb>
    <v>5</v>
  </rv>
  <rv s="3">
    <fb>179.13</fb>
    <v>5</v>
  </rv>
  <rv s="3">
    <fb>178.84</fb>
    <v>5</v>
  </rv>
  <rv s="3">
    <fb>173.08</fb>
    <v>5</v>
  </rv>
  <rv s="3">
    <fb>177.28</fb>
    <v>5</v>
  </rv>
  <rv s="3">
    <fb>175.14</fb>
    <v>5</v>
  </rv>
  <rv s="3">
    <fb>176.72</fb>
    <v>5</v>
  </rv>
  <rv s="3">
    <fb>177.24</fb>
    <v>5</v>
  </rv>
  <rv s="3">
    <fb>173.72</fb>
    <v>5</v>
  </rv>
  <rv s="3">
    <fb>175.3</fb>
    <v>5</v>
  </rv>
  <rv s="3">
    <fb>176.27</fb>
    <v>5</v>
  </rv>
  <rv s="3">
    <fb>175.52</fb>
    <v>5</v>
  </rv>
  <rv s="3">
    <fb>177.13</fb>
    <v>5</v>
  </rv>
  <rv s="3">
    <fb>176.53</fb>
    <v>5</v>
  </rv>
  <rv s="3">
    <fb>177.19</fb>
    <v>5</v>
  </rv>
  <rv s="3">
    <fb>174.44</fb>
    <v>5</v>
  </rv>
  <rv s="3">
    <fb>173.77</fb>
    <v>5</v>
  </rv>
  <rv s="3">
    <fb>173.82</fb>
    <v>5</v>
  </rv>
  <rv s="3">
    <fb>175.4</fb>
    <v>5</v>
  </rv>
  <rv s="3">
    <fb>175.42</fb>
    <v>5</v>
  </rv>
  <rv s="3">
    <fb>175.54</fb>
    <v>5</v>
  </rv>
  <rv s="3">
    <fb>174.95</fb>
    <v>5</v>
  </rv>
  <rv s="3">
    <fb>176.39</fb>
    <v>5</v>
  </rv>
  <rv s="3">
    <fb>177.7</fb>
    <v>5</v>
  </rv>
  <rv s="3">
    <fb>178.81</fb>
    <v>5</v>
  </rv>
  <rv s="3">
    <fb>178.47</fb>
    <v>5</v>
  </rv>
  <rv s="3">
    <fb>177.57</fb>
    <v>5</v>
  </rv>
  <rv s="3">
    <fb>178.58</fb>
    <v>5</v>
  </rv>
  <rv s="3">
    <fb>181.04</fb>
    <v>5</v>
  </rv>
  <rv s="3">
    <fb>182.64</fb>
    <v>5</v>
  </rv>
  <rv s="3">
    <fb>182.44</fb>
    <v>5</v>
  </rv>
  <rv s="3">
    <fb>179.63</fb>
    <v>5</v>
  </rv>
  <rv s="3">
    <fb>181.36</fb>
    <v>5</v>
  </rv>
  <rv s="3">
    <fb>181.97</fb>
    <v>5</v>
  </rv>
  <rv s="3">
    <fb>182.84</fb>
    <v>5</v>
  </rv>
  <rv s="3">
    <fb>183.91</fb>
    <v>5</v>
  </rv>
  <rv s="3">
    <fb>183.1</fb>
    <v>5</v>
  </rv>
  <rv s="3">
    <fb>184.1</fb>
    <v>5</v>
  </rv>
  <rv s="3">
    <fb>184.11</fb>
    <v>5</v>
  </rv>
  <rv s="3">
    <fb>181.6</fb>
    <v>5</v>
  </rv>
  <rv s="3">
    <fb>180.52</fb>
    <v>5</v>
  </rv>
  <rv s="3">
    <fb>183.53</fb>
    <v>5</v>
  </rv>
  <rv s="3">
    <fb>183.74</fb>
    <v>5</v>
  </rv>
  <rv s="3">
    <fb>186</fb>
    <v>5</v>
  </rv>
  <rv s="3">
    <fb>187.89</fb>
    <v>5</v>
  </rv>
  <rv s="3">
    <fb>183.75</fb>
    <v>5</v>
  </rv>
  <rv s="3">
    <fb>182.27</fb>
    <v>5</v>
  </rv>
  <rv s="3">
    <fb>180.74</fb>
    <v>5</v>
  </rv>
  <rv s="3">
    <fb>182.99</fb>
    <v>5</v>
  </rv>
  <rv s="3">
    <fb>182.32</fb>
    <v>5</v>
  </rv>
  <rv s="3">
    <fb>183.96</fb>
    <v>5</v>
  </rv>
  <rv s="3">
    <fb>180.17</fb>
    <v>5</v>
  </rv>
  <rv s="3">
    <fb>183.89</fb>
    <v>5</v>
  </rv>
  <rv s="3">
    <fb>183.19</fb>
    <v>5</v>
  </rv>
  <rv s="3">
    <fb>183.81</fb>
    <v>5</v>
  </rv>
  <rv s="3">
    <fb>184.67</fb>
    <v>5</v>
  </rv>
  <rv s="3">
    <fb>185.3</fb>
    <v>5</v>
  </rv>
  <rv s="3">
    <fb>186.32</fb>
    <v>5</v>
  </rv>
  <rv s="3">
    <fb>186.98</fb>
    <v>5</v>
  </rv>
  <rv s="3">
    <fb>185.32</fb>
    <v>5</v>
  </rv>
  <rv s="3">
    <fb>187.1</fb>
    <v>5</v>
  </rv>
  <rv s="3">
    <fb>187.7</fb>
    <v>5</v>
  </rv>
  <rv s="3">
    <fb>187.77</fb>
    <v>5</v>
  </rv>
  <rv s="3">
    <fb>187.31</fb>
    <v>5</v>
  </rv>
  <rv s="3">
    <fb>187.41</fb>
    <v>5</v>
  </rv>
  <rv s="3">
    <fb>186.88</fb>
    <v>5</v>
  </rv>
  <rv s="3">
    <fb>187.61</fb>
    <v>5</v>
  </rv>
  <rv s="3">
    <fb>186.99</fb>
    <v>5</v>
  </rv>
  <rv s="3">
    <fb>187.52</fb>
    <v>5</v>
  </rv>
  <rv s="3">
    <fb>187.03</fb>
    <v>5</v>
  </rv>
  <rv s="3">
    <fb>187.83</fb>
    <v>5</v>
  </rv>
  <rv s="3">
    <fb>185.33</fb>
    <v>5</v>
  </rv>
  <rv s="3">
    <fb>182.35</fb>
    <v>5</v>
  </rv>
  <rv s="3">
    <fb>183.27</fb>
    <v>5</v>
  </rv>
  <rv s="3">
    <fb>182.92</fb>
    <v>5</v>
  </rv>
  <rv s="3">
    <fb>182.83</fb>
    <v>5</v>
  </rv>
  <rv s="3">
    <fb>183.6</fb>
    <v>5</v>
  </rv>
  <rv s="3">
    <fb>184.27</fb>
    <v>5</v>
  </rv>
  <rv s="3">
    <fb>183.29</fb>
    <v>5</v>
  </rv>
  <rv s="3">
    <fb>183.34</fb>
    <v>5</v>
  </rv>
  <rv s="3">
    <fb>182.37</fb>
    <v>5</v>
  </rv>
  <rv s="3">
    <fb>181.39</fb>
    <v>5</v>
  </rv>
  <rv s="3">
    <fb>182.01</fb>
    <v>5</v>
  </rv>
  <rv s="3">
    <fb>183.01</fb>
    <v>5</v>
  </rv>
  <rv s="3">
    <fb>181.31</fb>
    <v>5</v>
  </rv>
  <rv s="3">
    <fb>182.78</fb>
    <v>5</v>
  </rv>
  <rv s="3">
    <fb>179.75</fb>
    <v>5</v>
  </rv>
  <rv s="3">
    <fb>182.08</fb>
    <v>5</v>
  </rv>
  <rv s="3">
    <fb>182.63</fb>
    <v>5</v>
  </rv>
  <rv s="3">
    <fb>182.785</fb>
    <v>5</v>
  </rv>
  <rv s="3">
    <fb>182.53</fb>
    <v>5</v>
  </rv>
  <rv s="3">
    <fb>181.45</fb>
    <v>5</v>
  </rv>
  <rv s="3">
    <fb>181.62</fb>
    <v>5</v>
  </rv>
  <rv s="3">
    <fb>177.47</fb>
    <v>5</v>
  </rv>
  <rv s="3">
    <fb>178.13</fb>
    <v>5</v>
  </rv>
  <rv s="3">
    <fb>180.43</fb>
    <v>5</v>
  </rv>
  <rv s="3">
    <fb>181.33</fb>
    <v>5</v>
  </rv>
  <rv s="3">
    <fb>181.74</fb>
    <v>5</v>
  </rv>
  <rv s="3">
    <fb>181.19</fb>
    <v>5</v>
  </rv>
  <rv s="3">
    <fb>178.96</fb>
    <v>5</v>
  </rv>
  <rv s="3">
    <fb>179.14</fb>
    <v>5</v>
  </rv>
  <rv s="3">
    <fb>181.34</fb>
    <v>5</v>
  </rv>
  <rv s="3">
    <fb>180.59</fb>
    <v>5</v>
  </rv>
  <rv s="3">
    <fb>181.96</fb>
    <v>5</v>
  </rv>
  <rv s="3">
    <fb>181.72</fb>
    <v>5</v>
  </rv>
  <rv s="3">
    <fb>183.36</fb>
    <v>5</v>
  </rv>
  <rv s="3">
    <fb>182.54</fb>
    <v>5</v>
  </rv>
  <rv s="3">
    <fb>182.59</fb>
    <v>5</v>
  </rv>
  <rv s="3">
    <fb>182.72</fb>
    <v>5</v>
  </rv>
  <rv s="3">
    <fb>183.68</fb>
    <v>5</v>
  </rv>
  <rv s="3">
    <fb>182.68</fb>
    <v>5</v>
  </rv>
  <rv s="3">
    <fb>184.34</fb>
    <v>5</v>
  </rv>
  <rv s="3">
    <fb>183.04</fb>
    <v>5</v>
  </rv>
  <rv s="3">
    <fb>179.84</fb>
    <v>5</v>
  </rv>
  <rv s="3">
    <fb>177.72</fb>
    <v>5</v>
  </rv>
  <rv s="3">
    <fb>179.17</fb>
    <v>5</v>
  </rv>
  <rv s="3">
    <fb>180.18</fb>
    <v>5</v>
  </rv>
  <rv s="3">
    <fb>179.625</fb>
    <v>5</v>
  </rv>
  <rv s="3">
    <fb>180.76499999999999</fb>
    <v>5</v>
  </rv>
  <rv s="3">
    <fb>180.8</fb>
    <v>5</v>
  </rv>
  <rv s="3">
    <fb>183.41</fb>
    <v>5</v>
  </rv>
  <rv s="3">
    <fb>183.38</fb>
    <v>5</v>
  </rv>
  <rv s="3">
    <fb>185.14</fb>
    <v>5</v>
  </rv>
  <rv s="3">
    <fb>183.62</fb>
    <v>5</v>
  </rv>
  <rv s="3">
    <fb>182.61</fb>
    <v>5</v>
  </rv>
  <rv s="3">
    <fb>181.47</fb>
    <v>5</v>
  </rv>
  <rv s="3">
    <fb>181.65</fb>
    <v>5</v>
  </rv>
  <rv s="3">
    <fb>179.96</fb>
    <v>5</v>
  </rv>
  <rv s="3">
    <fb>178.78</fb>
    <v>5</v>
  </rv>
  <rv s="3">
    <fb>177.8</fb>
    <v>5</v>
  </rv>
  <rv s="3">
    <fb>176.12</fb>
    <v>5</v>
  </rv>
  <rv s="3">
    <fb>171.18</fb>
    <v>5</v>
  </rv>
  <rv s="3">
    <fb>175.69</fb>
    <v>5</v>
  </rv>
  <rv s="3">
    <fb>176.48</fb>
    <v>5</v>
  </rv>
  <rv s="3">
    <fb>173.95</fb>
    <v>5</v>
  </rv>
  <rv s="3">
    <fb>175.02</fb>
    <v>5</v>
  </rv>
  <rv s="3">
    <fb>172.17</fb>
    <v>5</v>
  </rv>
  <rv s="3">
    <fb>172.53</fb>
    <v>5</v>
  </rv>
  <rv s="3">
    <fb>175.07</fb>
    <v>5</v>
  </rv>
  <rv s="3">
    <fb>172.24</fb>
    <v>5</v>
  </rv>
  <rv s="3">
    <fb>176.2</fb>
    <v>5</v>
  </rv>
  <rv s="3">
    <fb>176.05</fb>
    <v>5</v>
  </rv>
  <rv s="3">
    <fb>176.45</fb>
    <v>5</v>
  </rv>
  <rv s="3">
    <fb>178.36</fb>
    <v>5</v>
  </rv>
  <rv s="3">
    <fb>179.28</fb>
    <v>5</v>
  </rv>
  <rv s="3">
    <fb>178.91</fb>
    <v>5</v>
  </rv>
  <rv s="3">
    <fb>182.9</fb>
    <v>5</v>
  </rv>
  <rv s="3">
    <fb>181.1</fb>
    <v>5</v>
  </rv>
  <rv s="3">
    <fb>183.06</fb>
    <v>5</v>
  </rv>
  <rv s="3">
    <fb>182.96</fb>
    <v>5</v>
  </rv>
  <rv s="3">
    <fb>182.09</fb>
    <v>5</v>
  </rv>
  <rv s="3">
    <fb>182.88</fb>
    <v>5</v>
  </rv>
  <rv s="3">
    <fb>181.17</fb>
    <v>5</v>
  </rv>
  <rv s="3">
    <fb>181.09</fb>
    <v>5</v>
  </rv>
  <rv s="3">
    <fb>179.92</fb>
    <v>5</v>
  </rv>
  <rv s="3">
    <fb>179.51</fb>
    <v>5</v>
  </rv>
  <rv s="3">
    <fb>179.82</fb>
    <v>5</v>
  </rv>
  <rv s="3">
    <fb>182.25</fb>
    <v>5</v>
  </rv>
  <rv s="3">
    <fb>180.01</fb>
    <v>5</v>
  </rv>
  <rv s="3">
    <fb>178.62</fb>
    <v>5</v>
  </rv>
  <rv s="3">
    <fb>178.95</fb>
    <v>5</v>
  </rv>
  <rv s="3">
    <fb>180.32</fb>
    <v>5</v>
  </rv>
  <rv s="3">
    <fb>179.56</fb>
    <v>5</v>
  </rv>
  <rv s="3">
    <fb>176.83</fb>
    <v>5</v>
  </rv>
  <rv s="3">
    <fb>176.36</fb>
    <v>5</v>
  </rv>
  <rv s="3">
    <fb>176.32</fb>
    <v>5</v>
  </rv>
  <rv s="3">
    <fb>170.23</fb>
    <v>5</v>
  </rv>
  <rv s="3">
    <fb>170.64</fb>
    <v>5</v>
  </rv>
  <rv s="3">
    <fb>168.03</fb>
    <v>5</v>
  </rv>
  <rv s="3">
    <fb>171</fb>
    <v>5</v>
  </rv>
  <rv s="3">
    <fb>169.61</fb>
    <v>5</v>
  </rv>
  <rv s="3">
    <fb>168.24</fb>
    <v>5</v>
  </rv>
  <rv s="3">
    <fb>170.44</fb>
    <v>5</v>
  </rv>
  <rv s="3">
    <fb>173.33</fb>
    <v>5</v>
  </rv>
  <rv s="3">
    <fb>173.59</fb>
    <v>5</v>
  </rv>
  <rv s="3">
    <fb>173.02</fb>
    <v>5</v>
  </rv>
  <rv s="3">
    <fb>171.22</fb>
    <v>5</v>
  </rv>
  <rv s="3">
    <fb>169.85</fb>
    <v>5</v>
  </rv>
  <rv s="3">
    <fb>169.2</fb>
    <v>5</v>
  </rv>
  <rv s="3">
    <fb>171.56</fb>
    <v>5</v>
  </rv>
  <rv s="3">
    <fb>168.15</fb>
    <v>5</v>
  </rv>
  <rv s="3">
    <fb>172.13</fb>
    <v>5</v>
  </rv>
  <rv s="0">
    <v>https://www.bing.com/financeapi/forcetrigger?t=aofma2&amp;q=XLON%3aXDWT&amp;form=skydnc</v>
    <v>Learn more on Bing</v>
  </rv>
  <rv s="1">
    <v>en-US</v>
    <v>aofma2</v>
    <v>268435456</v>
    <v>1</v>
    <v>Powered by Refinitiv</v>
    <v>0</v>
    <v>X MSCI WORLD INFO TECH 1C (XLON:XDWT)</v>
    <v>2</v>
    <v>3</v>
    <v>Finance</v>
    <v>4</v>
    <v>67.459999999999994</v>
    <v>26.887</v>
    <v>1.0307999999999999</v>
    <v>0.72499999999999998</v>
    <v>1.0864E-2</v>
    <v>USD</v>
    <v>London Stock Exchange</v>
    <v>XLON</v>
    <v>2.5000000000000001E-3</v>
    <v>67.459999999999994</v>
    <v>ETF</v>
    <v>44553.655887453126</v>
    <v>5895</v>
    <v>67.05</v>
    <v>2533774600</v>
    <v>X MSCI WORLD INFO TECH 1C</v>
    <v>67.05</v>
    <v>66.734999999999999</v>
    <v>67.45</v>
    <v>XDWT</v>
    <v>X MSCI WORLD INFO TECH 1C (XLON:XDWT)</v>
    <v>2350</v>
  </rv>
  <rv s="2">
    <v>5896</v>
  </rv>
  <rv s="3">
    <fb>51.87</fb>
    <v>5</v>
  </rv>
  <rv s="3">
    <fb>51.72</fb>
    <v>5</v>
  </rv>
  <rv s="3">
    <fb>52.38</fb>
    <v>5</v>
  </rv>
  <rv s="3">
    <fb>52.28</fb>
    <v>5</v>
  </rv>
  <rv s="3">
    <fb>51.575000000000003</fb>
    <v>5</v>
  </rv>
  <rv s="3">
    <fb>51.585000000000001</fb>
    <v>5</v>
  </rv>
  <rv s="3">
    <fb>51.65</fb>
    <v>5</v>
  </rv>
  <rv s="3">
    <fb>52.06</fb>
    <v>5</v>
  </rv>
  <rv s="3">
    <fb>52.515000000000001</fb>
    <v>5</v>
  </rv>
  <rv s="3">
    <fb>52.354999999999997</fb>
    <v>5</v>
  </rv>
  <rv s="3">
    <fb>52.11</fb>
    <v>5</v>
  </rv>
  <rv s="3">
    <fb>52.42</fb>
    <v>5</v>
  </rv>
  <rv s="3">
    <fb>52.54</fb>
    <v>5</v>
  </rv>
  <rv s="3">
    <fb>51.865000000000002</fb>
    <v>5</v>
  </rv>
  <rv s="3">
    <fb>51.83</fb>
    <v>5</v>
  </rv>
  <rv s="3">
    <fb>53.155000000000001</fb>
    <v>5</v>
  </rv>
  <rv s="3">
    <fb>53.585000000000001</fb>
    <v>5</v>
  </rv>
  <rv s="3">
    <fb>53.575000000000003</fb>
    <v>5</v>
  </rv>
  <rv s="3">
    <fb>53.405000000000001</fb>
    <v>5</v>
  </rv>
  <rv s="3">
    <fb>53.914999999999999</fb>
    <v>5</v>
  </rv>
  <rv s="3">
    <fb>53.295000000000002</fb>
    <v>5</v>
  </rv>
  <rv s="3">
    <fb>53.23</fb>
    <v>5</v>
  </rv>
  <rv s="3">
    <fb>52.155000000000001</fb>
    <v>5</v>
  </rv>
  <rv s="3">
    <fb>52.84</fb>
    <v>5</v>
  </rv>
  <rv s="3">
    <fb>53.744999999999997</fb>
    <v>5</v>
  </rv>
  <rv s="3">
    <fb>53.704999999999998</fb>
    <v>5</v>
  </rv>
  <rv s="3">
    <fb>54.02</fb>
    <v>5</v>
  </rv>
  <rv s="3">
    <fb>54.314999999999998</fb>
    <v>5</v>
  </rv>
  <rv s="3">
    <fb>54.84</fb>
    <v>5</v>
  </rv>
  <rv s="3">
    <fb>55.164999999999999</fb>
    <v>5</v>
  </rv>
  <rv s="3">
    <fb>54.92</fb>
    <v>5</v>
  </rv>
  <rv s="3">
    <fb>55.7</fb>
    <v>5</v>
  </rv>
  <rv s="3">
    <fb>55.865000000000002</fb>
    <v>5</v>
  </rv>
  <rv s="3">
    <fb>56.314999999999998</fb>
    <v>5</v>
  </rv>
  <rv s="3">
    <fb>55.945</fb>
    <v>5</v>
  </rv>
  <rv s="3">
    <fb>54.76</fb>
    <v>5</v>
  </rv>
  <rv s="3">
    <fb>54.585000000000001</fb>
    <v>5</v>
  </rv>
  <rv s="3">
    <fb>55.414999999999999</fb>
    <v>5</v>
  </rv>
  <rv s="3">
    <fb>53.005000000000003</fb>
    <v>5</v>
  </rv>
  <rv s="3">
    <fb>53.335000000000001</fb>
    <v>5</v>
  </rv>
  <rv s="3">
    <fb>52.575000000000003</fb>
    <v>5</v>
  </rv>
  <rv s="3">
    <fb>53.555</fb>
    <v>5</v>
  </rv>
  <rv s="3">
    <fb>52.814999999999998</fb>
    <v>5</v>
  </rv>
  <rv s="3">
    <fb>51.484999999999999</fb>
    <v>5</v>
  </rv>
  <rv s="3">
    <fb>49.645000000000003</fb>
    <v>5</v>
  </rv>
  <rv s="3">
    <fb>51.164999999999999</fb>
    <v>5</v>
  </rv>
  <rv s="3">
    <fb>51.86</fb>
    <v>5</v>
  </rv>
  <rv s="3">
    <fb>52.765000000000001</fb>
    <v>5</v>
  </rv>
  <rv s="3">
    <fb>51.99</fb>
    <v>5</v>
  </rv>
  <rv s="3">
    <fb>52.445</fb>
    <v>5</v>
  </rv>
  <rv s="3">
    <fb>52.664999999999999</fb>
    <v>5</v>
  </rv>
  <rv s="3">
    <fb>52.61</fb>
    <v>5</v>
  </rv>
  <rv s="3">
    <fb>51.9</fb>
    <v>5</v>
  </rv>
  <rv s="3">
    <fb>52.78</fb>
    <v>5</v>
  </rv>
  <rv s="3">
    <fb>52.65</fb>
    <v>5</v>
  </rv>
  <rv s="3">
    <fb>52.305</fb>
    <v>5</v>
  </rv>
  <rv s="3">
    <fb>51.52</fb>
    <v>5</v>
  </rv>
  <rv s="3">
    <fb>52.13</fb>
    <v>5</v>
  </rv>
  <rv s="3">
    <fb>52.3</fb>
    <v>5</v>
  </rv>
  <rv s="3">
    <fb>52.075000000000003</fb>
    <v>5</v>
  </rv>
  <rv s="3">
    <fb>52.895000000000003</fb>
    <v>5</v>
  </rv>
  <rv s="3">
    <fb>53.86</fb>
    <v>5</v>
  </rv>
  <rv s="3">
    <fb>55.015000000000001</fb>
    <v>5</v>
  </rv>
  <rv s="3">
    <fb>55.03</fb>
    <v>5</v>
  </rv>
  <rv s="3">
    <fb>55.914999999999999</fb>
    <v>5</v>
  </rv>
  <rv s="3">
    <fb>56.03</fb>
    <v>5</v>
  </rv>
  <rv s="3">
    <fb>56.39</fb>
    <v>5</v>
  </rv>
  <rv s="3">
    <fb>56.424999999999997</fb>
    <v>5</v>
  </rv>
  <rv s="3">
    <fb>56.87</fb>
    <v>5</v>
  </rv>
  <rv s="3">
    <fb>56.884999999999998</fb>
    <v>5</v>
  </rv>
  <rv s="3">
    <fb>56.65</fb>
    <v>5</v>
  </rv>
  <rv s="3">
    <fb>55.795000000000002</fb>
    <v>5</v>
  </rv>
  <rv s="3">
    <fb>56.685000000000002</fb>
    <v>5</v>
  </rv>
  <rv s="3">
    <fb>56.765000000000001</fb>
    <v>5</v>
  </rv>
  <rv s="3">
    <fb>56.994999999999997</fb>
    <v>5</v>
  </rv>
  <rv s="3">
    <fb>55.905000000000001</fb>
    <v>5</v>
  </rv>
  <rv s="3">
    <fb>54.055</fb>
    <v>5</v>
  </rv>
  <rv s="3">
    <fb>54.83</fb>
    <v>5</v>
  </rv>
  <rv s="3">
    <fb>54.255000000000003</fb>
    <v>5</v>
  </rv>
  <rv s="3">
    <fb>55.515000000000001</fb>
    <v>5</v>
  </rv>
  <rv s="3">
    <fb>54.41</fb>
    <v>5</v>
  </rv>
  <rv s="3">
    <fb>53.47</fb>
    <v>5</v>
  </rv>
  <rv s="3">
    <fb>52.435000000000002</fb>
    <v>5</v>
  </rv>
  <rv s="3">
    <fb>53.625</fb>
    <v>5</v>
  </rv>
  <rv s="3">
    <fb>53.765000000000001</fb>
    <v>5</v>
  </rv>
  <rv s="3">
    <fb>54.395000000000003</fb>
    <v>5</v>
  </rv>
  <rv s="3">
    <fb>54.325000000000003</fb>
    <v>5</v>
  </rv>
  <rv s="3">
    <fb>55.12</fb>
    <v>5</v>
  </rv>
  <rv s="3">
    <fb>55.15</fb>
    <v>5</v>
  </rv>
  <rv s="3">
    <fb>55.215000000000003</fb>
    <v>5</v>
  </rv>
  <rv s="3">
    <fb>55.244999999999997</fb>
    <v>5</v>
  </rv>
  <rv s="3">
    <fb>55.375</fb>
    <v>5</v>
  </rv>
  <rv s="3">
    <fb>55.064999999999998</fb>
    <v>5</v>
  </rv>
  <rv s="3">
    <fb>55.38</fb>
    <v>5</v>
  </rv>
  <rv s="3">
    <fb>54.895000000000003</fb>
    <v>5</v>
  </rv>
  <rv s="3">
    <fb>55.655000000000001</fb>
    <v>5</v>
  </rv>
  <rv s="3">
    <fb>55.74</fb>
    <v>5</v>
  </rv>
  <rv s="3">
    <fb>55.95</fb>
    <v>5</v>
  </rv>
  <rv s="3">
    <fb>56.505000000000003</fb>
    <v>5</v>
  </rv>
  <rv s="3">
    <fb>56.914999999999999</fb>
    <v>5</v>
  </rv>
  <rv s="3">
    <fb>57.05</fb>
    <v>5</v>
  </rv>
  <rv s="3">
    <fb>57.06</fb>
    <v>5</v>
  </rv>
  <rv s="3">
    <fb>57.384999999999998</fb>
    <v>5</v>
  </rv>
  <rv s="3">
    <fb>57.3</fb>
    <v>5</v>
  </rv>
  <rv s="3">
    <fb>57.69</fb>
    <v>5</v>
  </rv>
  <rv s="3">
    <fb>57.82</fb>
    <v>5</v>
  </rv>
  <rv s="3">
    <fb>58.36</fb>
    <v>5</v>
  </rv>
  <rv s="3">
    <fb>58.265000000000001</fb>
    <v>5</v>
  </rv>
  <rv s="3">
    <fb>58.76</fb>
    <v>5</v>
  </rv>
  <rv s="3">
    <fb>59.03</fb>
    <v>5</v>
  </rv>
  <rv s="3">
    <fb>58.96</fb>
    <v>5</v>
  </rv>
  <rv s="3">
    <fb>58.634999999999998</fb>
    <v>5</v>
  </rv>
  <rv s="3">
    <fb>59.564999999999998</fb>
    <v>5</v>
  </rv>
  <rv s="3">
    <fb>59.875</fb>
    <v>5</v>
  </rv>
  <rv s="3">
    <fb>60.024999999999999</fb>
    <v>5</v>
  </rv>
  <rv s="3">
    <fb>59.395000000000003</fb>
    <v>5</v>
  </rv>
  <rv s="3">
    <fb>60.13</fb>
    <v>5</v>
  </rv>
  <rv s="3">
    <fb>60.86</fb>
    <v>5</v>
  </rv>
  <rv s="3">
    <fb>60.795000000000002</fb>
    <v>5</v>
  </rv>
  <rv s="3">
    <fb>60.36</fb>
    <v>5</v>
  </rv>
  <rv s="3">
    <fb>59.88</fb>
    <v>5</v>
  </rv>
  <rv s="3">
    <fb>58.875</fb>
    <v>5</v>
  </rv>
  <rv s="3">
    <fb>59.475000000000001</fb>
    <v>5</v>
  </rv>
  <rv s="3">
    <fb>60.174999999999997</fb>
    <v>5</v>
  </rv>
  <rv s="3">
    <fb>60.765000000000001</fb>
    <v>5</v>
  </rv>
  <rv s="3">
    <fb>61.36</fb>
    <v>5</v>
  </rv>
  <rv s="3">
    <fb>60.93</fb>
    <v>5</v>
  </rv>
  <rv s="3">
    <fb>61.35</fb>
    <v>5</v>
  </rv>
  <rv s="3">
    <fb>60.9</fb>
    <v>5</v>
  </rv>
  <rv s="3">
    <fb>61.55</fb>
    <v>5</v>
  </rv>
  <rv s="3">
    <fb>60.87</fb>
    <v>5</v>
  </rv>
  <rv s="3">
    <fb>61.935000000000002</fb>
    <v>5</v>
  </rv>
  <rv s="3">
    <fb>61.685000000000002</fb>
    <v>5</v>
  </rv>
  <rv s="3">
    <fb>61.234999999999999</fb>
    <v>5</v>
  </rv>
  <rv s="3">
    <fb>61.655000000000001</fb>
    <v>5</v>
  </rv>
  <rv s="3">
    <fb>61.23</fb>
    <v>5</v>
  </rv>
  <rv s="3">
    <fb>61.38</fb>
    <v>5</v>
  </rv>
  <rv s="3">
    <fb>60.98</fb>
    <v>5</v>
  </rv>
  <rv s="3">
    <fb>61.58</fb>
    <v>5</v>
  </rv>
  <rv s="3">
    <fb>62.505000000000003</fb>
    <v>5</v>
  </rv>
  <rv s="3">
    <fb>62.814999999999998</fb>
    <v>5</v>
  </rv>
  <rv s="3">
    <fb>62.8</fb>
    <v>5</v>
  </rv>
  <rv s="3">
    <fb>62.875</fb>
    <v>5</v>
  </rv>
  <rv s="3">
    <fb>63.47</fb>
    <v>5</v>
  </rv>
  <rv s="3">
    <fb>63.805</fb>
    <v>5</v>
  </rv>
  <rv s="3">
    <fb>63.954999999999998</fb>
    <v>5</v>
  </rv>
  <rv s="3">
    <fb>63.46</fb>
    <v>5</v>
  </rv>
  <rv s="3">
    <fb>63.604999999999997</fb>
    <v>5</v>
  </rv>
  <rv s="3">
    <fb>62.704999999999998</fb>
    <v>5</v>
  </rv>
  <rv s="3">
    <fb>62.884999999999998</fb>
    <v>5</v>
  </rv>
  <rv s="3">
    <fb>62.945</fb>
    <v>5</v>
  </rv>
  <rv s="3">
    <fb>61.564999999999998</fb>
    <v>5</v>
  </rv>
  <rv s="3">
    <fb>62.134999999999998</fb>
    <v>5</v>
  </rv>
  <rv s="3">
    <fb>62.97</fb>
    <v>5</v>
  </rv>
  <rv s="3">
    <fb>62.244999999999997</fb>
    <v>5</v>
  </rv>
  <rv s="3">
    <fb>60.244999999999997</fb>
    <v>5</v>
  </rv>
  <rv s="3">
    <fb>58.74</fb>
    <v>5</v>
  </rv>
  <rv s="3">
    <fb>59.27</fb>
    <v>5</v>
  </rv>
  <rv s="3">
    <fb>60.604999999999997</fb>
    <v>5</v>
  </rv>
  <rv s="3">
    <fb>60.715000000000003</fb>
    <v>5</v>
  </rv>
  <rv s="3">
    <fb>59.935000000000002</fb>
    <v>5</v>
  </rv>
  <rv s="3">
    <fb>61.52</fb>
    <v>5</v>
  </rv>
  <rv s="3">
    <fb>63.354999999999997</fb>
    <v>5</v>
  </rv>
  <rv s="3">
    <fb>63.234999999999999</fb>
    <v>5</v>
  </rv>
  <rv s="3">
    <fb>63.555</fb>
    <v>5</v>
  </rv>
  <rv s="3">
    <fb>64.06</fb>
    <v>5</v>
  </rv>
  <rv s="3">
    <fb>63.6</fb>
    <v>5</v>
  </rv>
  <rv s="3">
    <fb>64.105000000000004</fb>
    <v>5</v>
  </rv>
  <rv s="3">
    <fb>64.11</fb>
    <v>5</v>
  </rv>
  <rv s="3">
    <fb>64.784999999999997</fb>
    <v>5</v>
  </rv>
  <rv s="3">
    <fb>65.905000000000001</fb>
    <v>5</v>
  </rv>
  <rv s="3">
    <fb>65.86</fb>
    <v>5</v>
  </rv>
  <rv s="3">
    <fb>65.644999999999996</fb>
    <v>5</v>
  </rv>
  <rv s="3">
    <fb>66.38</fb>
    <v>5</v>
  </rv>
  <rv s="3">
    <fb>66.88</fb>
    <v>5</v>
  </rv>
  <rv s="3">
    <fb>67.040000000000006</fb>
    <v>5</v>
  </rv>
  <rv s="3">
    <fb>66.954999999999998</fb>
    <v>5</v>
  </rv>
  <rv s="3">
    <fb>67.915000000000006</fb>
    <v>5</v>
  </rv>
  <rv s="3">
    <fb>67.66</fb>
    <v>5</v>
  </rv>
  <rv s="3">
    <fb>65.974999999999994</fb>
    <v>5</v>
  </rv>
  <rv s="3">
    <fb>66.935000000000002</fb>
    <v>5</v>
  </rv>
  <rv s="3">
    <fb>65.935000000000002</fb>
    <v>5</v>
  </rv>
  <rv s="3">
    <fb>67.334999999999994</fb>
    <v>5</v>
  </rv>
  <rv s="3">
    <fb>67.394999999999996</fb>
    <v>5</v>
  </rv>
  <rv s="3">
    <fb>67.28</fb>
    <v>5</v>
  </rv>
  <rv s="3">
    <fb>65.45</fb>
    <v>5</v>
  </rv>
  <rv s="3">
    <fb>65.7</fb>
    <v>5</v>
  </rv>
  <rv s="3">
    <fb>64.180000000000007</fb>
    <v>5</v>
  </rv>
  <rv s="3">
    <fb>66.734999999999999</fb>
    <v>5</v>
  </rv>
  <rv s="0">
    <v>https://www.bing.com/financeapi/forcetrigger?t=aoansm&amp;q=XLON%3aIWQU&amp;form=skydnc</v>
    <v>Learn more on Bing</v>
  </rv>
  <rv s="1">
    <v>en-US</v>
    <v>aoansm</v>
    <v>268435456</v>
    <v>1</v>
    <v>Powered by Refinitiv</v>
    <v>0</v>
    <v>iSEMSCI Wld QltyFactorUCITSETF (XLON:IWQU)</v>
    <v>2</v>
    <v>3</v>
    <v>Finance</v>
    <v>4</v>
    <v>57.79</v>
    <v>24.22</v>
    <v>0.95889999999999997</v>
    <v>0.53</v>
    <v>9.2560000000000003E-3</v>
    <v>USD</v>
    <v>London Stock Exchange</v>
    <v>XLON</v>
    <v>3.0000000000000001E-3</v>
    <v>57.79</v>
    <v>ETF</v>
    <v>44553.790811041406</v>
    <v>6087</v>
    <v>57.37</v>
    <v>2452677966.48</v>
    <v>iSEMSCI Wld QltyFactorUCITSETF</v>
    <v>57.53</v>
    <v>57.26</v>
    <v>57.79</v>
    <v>IWQU</v>
    <v>iSEMSCI Wld QltyFactorUCITSETF (XLON:IWQU)</v>
    <v>151068</v>
  </rv>
  <rv s="2">
    <v>6088</v>
  </rv>
  <rv s="3">
    <fb>46.63</fb>
    <v>5</v>
  </rv>
  <rv s="3">
    <fb>47.39</fb>
    <v>5</v>
  </rv>
  <rv s="3">
    <fb>47.32</fb>
    <v>5</v>
  </rv>
  <rv s="3">
    <fb>47.21</fb>
    <v>5</v>
  </rv>
  <rv s="3">
    <fb>46.92</fb>
    <v>5</v>
  </rv>
  <rv s="3">
    <fb>47.005000000000003</fb>
    <v>5</v>
  </rv>
  <rv s="3">
    <fb>47.64</fb>
    <v>5</v>
  </rv>
  <rv s="3">
    <fb>47.86</fb>
    <v>5</v>
  </rv>
  <rv s="3">
    <fb>48.08</fb>
    <v>5</v>
  </rv>
  <rv s="3">
    <fb>47.96</fb>
    <v>5</v>
  </rv>
  <rv s="3">
    <fb>47.75</fb>
    <v>5</v>
  </rv>
  <rv s="3">
    <fb>47.84</fb>
    <v>5</v>
  </rv>
  <rv s="3">
    <fb>47.9</fb>
    <v>5</v>
  </rv>
  <rv s="3">
    <fb>47.5</fb>
    <v>5</v>
  </rv>
  <rv s="3">
    <fb>48.04</fb>
    <v>5</v>
  </rv>
  <rv s="3">
    <fb>48.18</fb>
    <v>5</v>
  </rv>
  <rv s="3">
    <fb>48.05</fb>
    <v>5</v>
  </rv>
  <rv s="3">
    <fb>47.83</fb>
    <v>5</v>
  </rv>
  <rv s="3">
    <fb>48.15</fb>
    <v>5</v>
  </rv>
  <rv s="3">
    <fb>47.55</fb>
    <v>5</v>
  </rv>
  <rv s="3">
    <fb>46.45</fb>
    <v>5</v>
  </rv>
  <rv s="3">
    <fb>46.85</fb>
    <v>5</v>
  </rv>
  <rv s="3">
    <fb>47.63</fb>
    <v>5</v>
  </rv>
  <rv s="3">
    <fb>47.58</fb>
    <v>5</v>
  </rv>
  <rv s="3">
    <fb>47.8</fb>
    <v>5</v>
  </rv>
  <rv s="3">
    <fb>48.13</fb>
    <v>5</v>
  </rv>
  <rv s="3">
    <fb>48.23</fb>
    <v>5</v>
  </rv>
  <rv s="3">
    <fb>48.4</fb>
    <v>5</v>
  </rv>
  <rv s="3">
    <fb>48.325000000000003</fb>
    <v>5</v>
  </rv>
  <rv s="3">
    <fb>48.66</fb>
    <v>5</v>
  </rv>
  <rv s="3">
    <fb>49.22</fb>
    <v>5</v>
  </rv>
  <rv s="3">
    <fb>49</fb>
    <v>5</v>
  </rv>
  <rv s="3">
    <fb>48.58</fb>
    <v>5</v>
  </rv>
  <rv s="3">
    <fb>48.56</fb>
    <v>5</v>
  </rv>
  <rv s="3">
    <fb>48.89</fb>
    <v>5</v>
  </rv>
  <rv s="3">
    <fb>48.37</fb>
    <v>5</v>
  </rv>
  <rv s="3">
    <fb>48.28</fb>
    <v>5</v>
  </rv>
  <rv s="3">
    <fb>48.48</fb>
    <v>5</v>
  </rv>
  <rv s="3">
    <fb>48.454999999999998</fb>
    <v>5</v>
  </rv>
  <rv s="3">
    <fb>47.67</fb>
    <v>5</v>
  </rv>
  <rv s="3">
    <fb>48.22</fb>
    <v>5</v>
  </rv>
  <rv s="3">
    <fb>48.01</fb>
    <v>5</v>
  </rv>
  <rv s="3">
    <fb>46.62</fb>
    <v>5</v>
  </rv>
  <rv s="3">
    <fb>48.27</fb>
    <v>5</v>
  </rv>
  <rv s="3">
    <fb>49.07</fb>
    <v>5</v>
  </rv>
  <rv s="3">
    <fb>48.634999999999998</fb>
    <v>5</v>
  </rv>
  <rv s="3">
    <fb>48.81</fb>
    <v>5</v>
  </rv>
  <rv s="3">
    <fb>49.26</fb>
    <v>5</v>
  </rv>
  <rv s="3">
    <fb>48.935000000000002</fb>
    <v>5</v>
  </rv>
  <rv s="3">
    <fb>48.99</fb>
    <v>5</v>
  </rv>
  <rv s="3">
    <fb>48.68</fb>
    <v>5</v>
  </rv>
  <rv s="3">
    <fb>48.87</fb>
    <v>5</v>
  </rv>
  <rv s="3">
    <fb>48.82</fb>
    <v>5</v>
  </rv>
  <rv s="3">
    <fb>48.5</fb>
    <v>5</v>
  </rv>
  <rv s="3">
    <fb>49.11</fb>
    <v>5</v>
  </rv>
  <rv s="3">
    <fb>49.33</fb>
    <v>5</v>
  </rv>
  <rv s="3">
    <fb>49.2</fb>
    <v>5</v>
  </rv>
  <rv s="3">
    <fb>49.47</fb>
    <v>5</v>
  </rv>
  <rv s="3">
    <fb>49.86</fb>
    <v>5</v>
  </rv>
  <rv s="3">
    <fb>50.685000000000002</fb>
    <v>5</v>
  </rv>
  <rv s="3">
    <fb>50.54</fb>
    <v>5</v>
  </rv>
  <rv s="3">
    <fb>50.82</fb>
    <v>5</v>
  </rv>
  <rv s="3">
    <fb>51</fb>
    <v>5</v>
  </rv>
  <rv s="3">
    <fb>51.04</fb>
    <v>5</v>
  </rv>
  <rv s="3">
    <fb>51.09</fb>
    <v>5</v>
  </rv>
  <rv s="3">
    <fb>51.27</fb>
    <v>5</v>
  </rv>
  <rv s="3">
    <fb>51.55</fb>
    <v>5</v>
  </rv>
  <rv s="3">
    <fb>51.8</fb>
    <v>5</v>
  </rv>
  <rv s="3">
    <fb>51.75</fb>
    <v>5</v>
  </rv>
  <rv s="3">
    <fb>51.25</fb>
    <v>5</v>
  </rv>
  <rv s="3">
    <fb>51.73</fb>
    <v>5</v>
  </rv>
  <rv s="3">
    <fb>52.05</fb>
    <v>5</v>
  </rv>
  <rv s="3">
    <fb>52.03</fb>
    <v>5</v>
  </rv>
  <rv s="3">
    <fb>52.19</fb>
    <v>5</v>
  </rv>
  <rv s="3">
    <fb>51.91</fb>
    <v>5</v>
  </rv>
  <rv s="3">
    <fb>52.150399999999998</fb>
    <v>5</v>
  </rv>
  <rv s="3">
    <fb>52.16</fb>
    <v>5</v>
  </rv>
  <rv s="3">
    <fb>52.15</fb>
    <v>5</v>
  </rv>
  <rv s="3">
    <fb>52.82</fb>
    <v>5</v>
  </rv>
  <rv s="3">
    <fb>52.88</fb>
    <v>5</v>
  </rv>
  <rv s="3">
    <fb>51.38</fb>
    <v>5</v>
  </rv>
  <rv s="3">
    <fb>52</fb>
    <v>5</v>
  </rv>
  <rv s="3">
    <fb>51.37</fb>
    <v>5</v>
  </rv>
  <rv s="3">
    <fb>52.73</fb>
    <v>5</v>
  </rv>
  <rv s="3">
    <fb>52.77</fb>
    <v>5</v>
  </rv>
  <rv s="3">
    <fb>52.76</fb>
    <v>5</v>
  </rv>
  <rv s="3">
    <fb>52.86</fb>
    <v>5</v>
  </rv>
  <rv s="3">
    <fb>52.96</fb>
    <v>5</v>
  </rv>
  <rv s="3">
    <fb>52.94</fb>
    <v>5</v>
  </rv>
  <rv s="3">
    <fb>52.994999999999997</fb>
    <v>5</v>
  </rv>
  <rv s="3">
    <fb>52.795000000000002</fb>
    <v>5</v>
  </rv>
  <rv s="3">
    <fb>53.15</fb>
    <v>5</v>
  </rv>
  <rv s="3">
    <fb>53.34</fb>
    <v>5</v>
  </rv>
  <rv s="3">
    <fb>53.74</fb>
    <v>5</v>
  </rv>
  <rv s="3">
    <fb>52.58</fb>
    <v>5</v>
  </rv>
  <rv s="3">
    <fb>53.08</fb>
    <v>5</v>
  </rv>
  <rv s="3">
    <fb>54.04</fb>
    <v>5</v>
  </rv>
  <rv s="3">
    <fb>54.4</fb>
    <v>5</v>
  </rv>
  <rv s="3">
    <fb>54.625</fb>
    <v>5</v>
  </rv>
  <rv s="3">
    <fb>54.26</fb>
    <v>5</v>
  </rv>
  <rv s="3">
    <fb>54.65</fb>
    <v>5</v>
  </rv>
  <rv s="3">
    <fb>54.69</fb>
    <v>5</v>
  </rv>
  <rv s="3">
    <fb>54.96</fb>
    <v>5</v>
  </rv>
  <rv s="3">
    <fb>55.11</fb>
    <v>5</v>
  </rv>
  <rv s="3">
    <fb>54.99</fb>
    <v>5</v>
  </rv>
  <rv s="3">
    <fb>54.68</fb>
    <v>5</v>
  </rv>
  <rv s="3">
    <fb>53.725000000000001</fb>
    <v>5</v>
  </rv>
  <rv s="3">
    <fb>54.72</fb>
    <v>5</v>
  </rv>
  <rv s="3">
    <fb>54.86</fb>
    <v>5</v>
  </rv>
  <rv s="3">
    <fb>55.55</fb>
    <v>5</v>
  </rv>
  <rv s="3">
    <fb>55.6</fb>
    <v>5</v>
  </rv>
  <rv s="3">
    <fb>55.43</fb>
    <v>5</v>
  </rv>
  <rv s="3">
    <fb>55.72</fb>
    <v>5</v>
  </rv>
  <rv s="3">
    <fb>55.82</fb>
    <v>5</v>
  </rv>
  <rv s="3">
    <fb>55.67</fb>
    <v>5</v>
  </rv>
  <rv s="3">
    <fb>55.89</fb>
    <v>5</v>
  </rv>
  <rv s="3">
    <fb>56.11</fb>
    <v>5</v>
  </rv>
  <rv s="3">
    <fb>56.01</fb>
    <v>5</v>
  </rv>
  <rv s="3">
    <fb>56.02</fb>
    <v>5</v>
  </rv>
  <rv s="3">
    <fb>56.094999999999999</fb>
    <v>5</v>
  </rv>
  <rv s="3">
    <fb>56.23</fb>
    <v>5</v>
  </rv>
  <rv s="3">
    <fb>56.24</fb>
    <v>5</v>
  </rv>
  <rv s="3">
    <fb>56.15</fb>
    <v>5</v>
  </rv>
  <rv s="3">
    <fb>56.17</fb>
    <v>5</v>
  </rv>
  <rv s="3">
    <fb>56.82</fb>
    <v>5</v>
  </rv>
  <rv s="3">
    <fb>56.79</fb>
    <v>5</v>
  </rv>
  <rv s="3">
    <fb>56.52</fb>
    <v>5</v>
  </rv>
  <rv s="3">
    <fb>57.03</fb>
    <v>5</v>
  </rv>
  <rv s="3">
    <fb>57.07</fb>
    <v>5</v>
  </rv>
  <rv s="3">
    <fb>57.29</fb>
    <v>5</v>
  </rv>
  <rv s="3">
    <fb>57.27</fb>
    <v>5</v>
  </rv>
  <rv s="3">
    <fb>56.99</fb>
    <v>5</v>
  </rv>
  <rv s="3">
    <fb>56.62</fb>
    <v>5</v>
  </rv>
  <rv s="3">
    <fb>56.43</fb>
    <v>5</v>
  </rv>
  <rv s="3">
    <fb>56.36</fb>
    <v>5</v>
  </rv>
  <rv s="3">
    <fb>55.71</fb>
    <v>5</v>
  </rv>
  <rv s="3">
    <fb>54.71</fb>
    <v>5</v>
  </rv>
  <rv s="3">
    <fb>55.34</fb>
    <v>5</v>
  </rv>
  <rv s="3">
    <fb>55.86</fb>
    <v>5</v>
  </rv>
  <rv s="3">
    <fb>55.45</fb>
    <v>5</v>
  </rv>
  <rv s="3">
    <fb>55.27</fb>
    <v>5</v>
  </rv>
  <rv s="3">
    <fb>54.01</fb>
    <v>5</v>
  </rv>
  <rv s="3">
    <fb>53.09</fb>
    <v>5</v>
  </rv>
  <rv s="3">
    <fb>54.47</fb>
    <v>5</v>
  </rv>
  <rv s="3">
    <fb>54.37</fb>
    <v>5</v>
  </rv>
  <rv s="3">
    <fb>53.91</fb>
    <v>5</v>
  </rv>
  <rv s="3">
    <fb>55.01</fb>
    <v>5</v>
  </rv>
  <rv s="3">
    <fb>55.47</fb>
    <v>5</v>
  </rv>
  <rv s="3">
    <fb>55.62</fb>
    <v>5</v>
  </rv>
  <rv s="3">
    <fb>56.19</fb>
    <v>5</v>
  </rv>
  <rv s="3">
    <fb>56.29</fb>
    <v>5</v>
  </rv>
  <rv s="3">
    <fb>56.35</fb>
    <v>5</v>
  </rv>
  <rv s="3">
    <fb>56.48</fb>
    <v>5</v>
  </rv>
  <rv s="3">
    <fb>57.2</fb>
    <v>5</v>
  </rv>
  <rv s="3">
    <fb>57.35</fb>
    <v>5</v>
  </rv>
  <rv s="3">
    <fb>57.58</fb>
    <v>5</v>
  </rv>
  <rv s="3">
    <fb>57.54</fb>
    <v>5</v>
  </rv>
  <rv s="3">
    <fb>58.15</fb>
    <v>5</v>
  </rv>
  <rv s="3">
    <fb>58.41</fb>
    <v>5</v>
  </rv>
  <rv s="3">
    <fb>58.23</fb>
    <v>5</v>
  </rv>
  <rv s="3">
    <fb>58.05</fb>
    <v>5</v>
  </rv>
  <rv s="3">
    <fb>57.865000000000002</fb>
    <v>5</v>
  </rv>
  <rv s="3">
    <fb>58.39</fb>
    <v>5</v>
  </rv>
  <rv s="3">
    <fb>58.24</fb>
    <v>5</v>
  </rv>
  <rv s="3">
    <fb>58.27</fb>
    <v>5</v>
  </rv>
  <rv s="3">
    <fb>58.54</fb>
    <v>5</v>
  </rv>
  <rv s="3">
    <fb>58.38</fb>
    <v>5</v>
  </rv>
  <rv s="3">
    <fb>57.65</fb>
    <v>5</v>
  </rv>
  <rv s="3">
    <fb>56.66</fb>
    <v>5</v>
  </rv>
  <rv s="3">
    <fb>57.23</fb>
    <v>5</v>
  </rv>
  <rv s="3">
    <fb>56.07</fb>
    <v>5</v>
  </rv>
  <rv s="3">
    <fb>57.64</fb>
    <v>5</v>
  </rv>
  <rv s="3">
    <fb>57.7</fb>
    <v>5</v>
  </rv>
  <rv s="3">
    <fb>57.72</fb>
    <v>5</v>
  </rv>
  <rv s="3">
    <fb>57.43</fb>
    <v>5</v>
  </rv>
  <rv s="3">
    <fb>57.26</fb>
    <v>5</v>
  </rv>
  <rv s="0">
    <v>https://www.bing.com/financeapi/forcetrigger?t=azijz2&amp;q=XLON%3aWSML&amp;form=skydnc</v>
    <v>Learn more on Bing</v>
  </rv>
  <rv s="1">
    <v>en-US</v>
    <v>azijz2</v>
    <v>268435456</v>
    <v>1</v>
    <v>Powered by Refinitiv</v>
    <v>0</v>
    <v>iShMSCIWrldSmallCapUCITSUSDAcc (XLON:WSML)</v>
    <v>2</v>
    <v>3</v>
    <v>Finance</v>
    <v>4</v>
    <v>7.8179999999999996</v>
    <v>3.2605</v>
    <v>0.99990000000000001</v>
    <v>0.09</v>
    <v>1.2383E-2</v>
    <v>USD</v>
    <v>London Stock Exchange</v>
    <v>XLON</v>
    <v>3.4999999999999996E-3</v>
    <v>7.3579999999999997</v>
    <v>ETF</v>
    <v>44553.691054050782</v>
    <v>6266</v>
    <v>7.2949999999999999</v>
    <v>2430045893.8800001</v>
    <v>iShMSCIWrldSmallCapUCITSUSDAcc</v>
    <v>7.3289999999999997</v>
    <v>7.2679999999999998</v>
    <v>7.3579999999999997</v>
    <v>WSML</v>
    <v>iShMSCIWrldSmallCapUCITSUSDAcc (XLON:WSML)</v>
    <v>149783</v>
  </rv>
  <rv s="2">
    <v>6267</v>
  </rv>
  <rv s="3">
    <fb>6.4059999999999997</fb>
    <v>5</v>
  </rv>
  <rv s="3">
    <fb>6.4284999999999997</fb>
    <v>5</v>
  </rv>
  <rv s="3">
    <fb>6.4813999999999998</fb>
    <v>5</v>
  </rv>
  <rv s="3">
    <fb>6.3869999999999996</fb>
    <v>5</v>
  </rv>
  <rv s="3">
    <fb>6.4295</fb>
    <v>5</v>
  </rv>
  <rv s="3">
    <fb>6.4195000000000002</fb>
    <v>5</v>
  </rv>
  <rv s="3">
    <fb>6.3704999999999998</fb>
    <v>5</v>
  </rv>
  <rv s="3">
    <fb>6.431</fb>
    <v>5</v>
  </rv>
  <rv s="3">
    <fb>6.5789999999999997</fb>
    <v>5</v>
  </rv>
  <rv s="3">
    <fb>6.66</fb>
    <v>5</v>
  </rv>
  <rv s="3">
    <fb>6.6779999999999999</fb>
    <v>5</v>
  </rv>
  <rv s="3">
    <fb>6.63</fb>
    <v>5</v>
  </rv>
  <rv s="3">
    <fb>6.7009999999999996</fb>
    <v>5</v>
  </rv>
  <rv s="3">
    <fb>6.7074999999999996</fb>
    <v>5</v>
  </rv>
  <rv s="3">
    <fb>6.7705000000000002</fb>
    <v>5</v>
  </rv>
  <rv s="3">
    <fb>6.673</fb>
    <v>5</v>
  </rv>
  <rv s="3">
    <fb>6.6905000000000001</fb>
    <v>5</v>
  </rv>
  <rv s="3">
    <fb>6.7229999999999999</fb>
    <v>5</v>
  </rv>
  <rv s="3">
    <fb>6.7770000000000001</fb>
    <v>5</v>
  </rv>
  <rv s="3">
    <fb>6.7619999999999996</fb>
    <v>5</v>
  </rv>
  <rv s="3">
    <fb>6.7290000000000001</fb>
    <v>5</v>
  </rv>
  <rv s="3">
    <fb>6.7080000000000002</fb>
    <v>5</v>
  </rv>
  <rv s="3">
    <fb>6.7539999999999996</fb>
    <v>5</v>
  </rv>
  <rv s="3">
    <fb>6.6524999999999999</fb>
    <v>5</v>
  </rv>
  <rv s="3">
    <fb>6.6180000000000003</fb>
    <v>5</v>
  </rv>
  <rv s="3">
    <fb>6.5940000000000003</fb>
    <v>5</v>
  </rv>
  <rv s="3">
    <fb>6.5910000000000002</fb>
    <v>5</v>
  </rv>
  <rv s="3">
    <fb>6.7145000000000001</fb>
    <v>5</v>
  </rv>
  <rv s="3">
    <fb>6.72</fb>
    <v>5</v>
  </rv>
  <rv s="3">
    <fb>6.8064999999999998</fb>
    <v>5</v>
  </rv>
  <rv s="3">
    <fb>6.9039999999999999</fb>
    <v>5</v>
  </rv>
  <rv s="3">
    <fb>6.9885000000000002</fb>
    <v>5</v>
  </rv>
  <rv s="3">
    <fb>7.0125000000000002</fb>
    <v>5</v>
  </rv>
  <rv s="3">
    <fb>7.0205000000000002</fb>
    <v>5</v>
  </rv>
  <rv s="3">
    <fb>7.05</fb>
    <v>5</v>
  </rv>
  <rv s="3">
    <fb>7.0564999999999998</fb>
    <v>5</v>
  </rv>
  <rv s="3">
    <fb>7.1340000000000003</fb>
    <v>5</v>
  </rv>
  <rv s="3">
    <fb>7.0650000000000004</fb>
    <v>5</v>
  </rv>
  <rv s="3">
    <fb>6.96</fb>
    <v>5</v>
  </rv>
  <rv s="3">
    <fb>6.9130000000000003</fb>
    <v>5</v>
  </rv>
  <rv s="3">
    <fb>7.0229999999999997</fb>
    <v>5</v>
  </rv>
  <rv s="3">
    <fb>7.0209999999999999</fb>
    <v>5</v>
  </rv>
  <rv s="3">
    <fb>6.9215</fb>
    <v>5</v>
  </rv>
  <rv s="3">
    <fb>7.048</fb>
    <v>5</v>
  </rv>
  <rv s="3">
    <fb>7.0350000000000001</fb>
    <v>5</v>
  </rv>
  <rv s="3">
    <fb>6.8789999999999996</fb>
    <v>5</v>
  </rv>
  <rv s="3">
    <fb>7.0155000000000003</fb>
    <v>5</v>
  </rv>
  <rv s="3">
    <fb>6.9779999999999998</fb>
    <v>5</v>
  </rv>
  <rv s="3">
    <fb>6.8605</fb>
    <v>5</v>
  </rv>
  <rv s="3">
    <fb>6.6425000000000001</fb>
    <v>5</v>
  </rv>
  <rv s="3">
    <fb>6.9210000000000003</fb>
    <v>5</v>
  </rv>
  <rv s="3">
    <fb>6.9969999999999999</fb>
    <v>5</v>
  </rv>
  <rv s="3">
    <fb>7.0309999999999997</fb>
    <v>5</v>
  </rv>
  <rv s="3">
    <fb>7.1539999999999999</fb>
    <v>5</v>
  </rv>
  <rv s="3">
    <fb>7.1665000000000001</fb>
    <v>5</v>
  </rv>
  <rv s="3">
    <fb>7.2115</fb>
    <v>5</v>
  </rv>
  <rv s="3">
    <fb>7.1924999999999999</fb>
    <v>5</v>
  </rv>
  <rv s="3">
    <fb>7.1509999999999998</fb>
    <v>5</v>
  </rv>
  <rv s="3">
    <fb>7.2370000000000001</fb>
    <v>5</v>
  </rv>
  <rv s="3">
    <fb>7.1485000000000003</fb>
    <v>5</v>
  </rv>
  <rv s="3">
    <fb>7.1</fb>
    <v>5</v>
  </rv>
  <rv s="3">
    <fb>6.99</fb>
    <v>5</v>
  </rv>
  <rv s="3">
    <fb>6.9504999999999999</fb>
    <v>5</v>
  </rv>
  <rv s="3">
    <fb>6.867</fb>
    <v>5</v>
  </rv>
  <rv s="3">
    <fb>7.0179999999999998</fb>
    <v>5</v>
  </rv>
  <rv s="3">
    <fb>6.9249999999999998</fb>
    <v>5</v>
  </rv>
  <rv s="3">
    <fb>6.9539999999999997</fb>
    <v>5</v>
  </rv>
  <rv s="3">
    <fb>7.0010000000000003</fb>
    <v>5</v>
  </rv>
  <rv s="3">
    <fb>7.069</fb>
    <v>5</v>
  </rv>
  <rv s="3">
    <fb>7.1760000000000002</fb>
    <v>5</v>
  </rv>
  <rv s="3">
    <fb>7.1470000000000002</fb>
    <v>5</v>
  </rv>
  <rv s="3">
    <fb>7.1440000000000001</fb>
    <v>5</v>
  </rv>
  <rv s="3">
    <fb>7.17</fb>
    <v>5</v>
  </rv>
  <rv s="3">
    <fb>7.1529999999999996</fb>
    <v>5</v>
  </rv>
  <rv s="3">
    <fb>7.1660000000000004</fb>
    <v>5</v>
  </rv>
  <rv s="3">
    <fb>7.2619999999999996</fb>
    <v>5</v>
  </rv>
  <rv s="3">
    <fb>7.2344999999999997</fb>
    <v>5</v>
  </rv>
  <rv s="3">
    <fb>7.2789999999999999</fb>
    <v>5</v>
  </rv>
  <rv s="3">
    <fb>7.2140000000000004</fb>
    <v>5</v>
  </rv>
  <rv s="3">
    <fb>7.0934999999999997</fb>
    <v>5</v>
  </rv>
  <rv s="3">
    <fb>7.1654999999999998</fb>
    <v>5</v>
  </rv>
  <rv s="3">
    <fb>7.2530000000000001</fb>
    <v>5</v>
  </rv>
  <rv s="3">
    <fb>7.2744999999999997</fb>
    <v>5</v>
  </rv>
  <rv s="3">
    <fb>7.3570000000000002</fb>
    <v>5</v>
  </rv>
  <rv s="3">
    <fb>7.3689999999999998</fb>
    <v>5</v>
  </rv>
  <rv s="3">
    <fb>7.3594999999999997</fb>
    <v>5</v>
  </rv>
  <rv s="3">
    <fb>7.3390000000000004</fb>
    <v>5</v>
  </rv>
  <rv s="3">
    <fb>7.2945000000000002</fb>
    <v>5</v>
  </rv>
  <rv s="3">
    <fb>7.1950000000000003</fb>
    <v>5</v>
  </rv>
  <rv s="3">
    <fb>7.27</fb>
    <v>5</v>
  </rv>
  <rv s="3">
    <fb>7.351</fb>
    <v>5</v>
  </rv>
  <rv s="3">
    <fb>7.3680000000000003</fb>
    <v>5</v>
  </rv>
  <rv s="3">
    <fb>7.1965000000000003</fb>
    <v>5</v>
  </rv>
  <rv s="3">
    <fb>7.1210000000000004</fb>
    <v>5</v>
  </rv>
  <rv s="3">
    <fb>7.1840000000000002</fb>
    <v>5</v>
  </rv>
  <rv s="3">
    <fb>7.2569999999999997</fb>
    <v>5</v>
  </rv>
  <rv s="3">
    <fb>7.0960000000000001</fb>
    <v>5</v>
  </rv>
  <rv s="3">
    <fb>7.1790000000000003</fb>
    <v>5</v>
  </rv>
  <rv s="3">
    <fb>7.22</fb>
    <v>5</v>
  </rv>
  <rv s="3">
    <fb>7.2510000000000003</fb>
    <v>5</v>
  </rv>
  <rv s="3">
    <fb>7.23</fb>
    <v>5</v>
  </rv>
  <rv s="3">
    <fb>7.2450000000000001</fb>
    <v>5</v>
  </rv>
  <rv s="3">
    <fb>7.3010000000000002</fb>
    <v>5</v>
  </rv>
  <rv s="3">
    <fb>7.335</fb>
    <v>5</v>
  </rv>
  <rv s="3">
    <fb>7.3277000000000001</fb>
    <v>5</v>
  </rv>
  <rv s="3">
    <fb>7.3944999999999999</fb>
    <v>5</v>
  </rv>
  <rv s="3">
    <fb>7.3455000000000004</fb>
    <v>5</v>
  </rv>
  <rv s="3">
    <fb>7.3795000000000002</fb>
    <v>5</v>
  </rv>
  <rv s="3">
    <fb>7.39</fb>
    <v>5</v>
  </rv>
  <rv s="3">
    <fb>7.4634999999999998</fb>
    <v>5</v>
  </rv>
  <rv s="3">
    <fb>7.4329999999999998</fb>
    <v>5</v>
  </rv>
  <rv s="3">
    <fb>7.4429999999999996</fb>
    <v>5</v>
  </rv>
  <rv s="3">
    <fb>7.4654999999999996</fb>
    <v>5</v>
  </rv>
  <rv s="3">
    <fb>7.4055</fb>
    <v>5</v>
  </rv>
  <rv s="3">
    <fb>7.4260000000000002</fb>
    <v>5</v>
  </rv>
  <rv s="3">
    <fb>7.3090000000000002</fb>
    <v>5</v>
  </rv>
  <rv s="3">
    <fb>7.1989999999999998</fb>
    <v>5</v>
  </rv>
  <rv s="3">
    <fb>7.2694999999999999</fb>
    <v>5</v>
  </rv>
  <rv s="3">
    <fb>7.2949999999999999</fb>
    <v>5</v>
  </rv>
  <rv s="3">
    <fb>7.3230000000000004</fb>
    <v>5</v>
  </rv>
  <rv s="3">
    <fb>7.4249999999999998</fb>
    <v>5</v>
  </rv>
  <rv s="3">
    <fb>7.3745000000000003</fb>
    <v>5</v>
  </rv>
  <rv s="3">
    <fb>7.3920000000000003</fb>
    <v>5</v>
  </rv>
  <rv s="3">
    <fb>7.3384999999999998</fb>
    <v>5</v>
  </rv>
  <rv s="3">
    <fb>7.3789999999999996</fb>
    <v>5</v>
  </rv>
  <rv s="3">
    <fb>7.3719999999999999</fb>
    <v>5</v>
  </rv>
  <rv s="3">
    <fb>7.2915000000000001</fb>
    <v>5</v>
  </rv>
  <rv s="3">
    <fb>7.2990000000000004</fb>
    <v>5</v>
  </rv>
  <rv s="3">
    <fb>7.2134999999999998</fb>
    <v>5</v>
  </rv>
  <rv s="3">
    <fb>7.3185000000000002</fb>
    <v>5</v>
  </rv>
  <rv s="3">
    <fb>7.35</fb>
    <v>5</v>
  </rv>
  <rv s="3">
    <fb>7.3085000000000004</fb>
    <v>5</v>
  </rv>
  <rv s="3">
    <fb>7.1829999999999998</fb>
    <v>5</v>
  </rv>
  <rv s="3">
    <fb>7.141</fb>
    <v>5</v>
  </rv>
  <rv s="3">
    <fb>6.9459999999999997</fb>
    <v>5</v>
  </rv>
  <rv s="3">
    <fb>7.0730000000000004</fb>
    <v>5</v>
  </rv>
  <rv s="3">
    <fb>7.1879999999999997</fb>
    <v>5</v>
  </rv>
  <rv s="3">
    <fb>7.1669999999999998</fb>
    <v>5</v>
  </rv>
  <rv s="3">
    <fb>7.21</fb>
    <v>5</v>
  </rv>
  <rv s="3">
    <fb>7.2424999999999997</fb>
    <v>5</v>
  </rv>
  <rv s="3">
    <fb>7.1835000000000004</fb>
    <v>5</v>
  </rv>
  <rv s="3">
    <fb>7.2350000000000003</fb>
    <v>5</v>
  </rv>
  <rv s="3">
    <fb>7.3460000000000001</fb>
    <v>5</v>
  </rv>
  <rv s="3">
    <fb>7.2965</fb>
    <v>5</v>
  </rv>
  <rv s="3">
    <fb>7.3380000000000001</fb>
    <v>5</v>
  </rv>
  <rv s="3">
    <fb>7.2830000000000004</fb>
    <v>5</v>
  </rv>
  <rv s="3">
    <fb>7.3</fb>
    <v>5</v>
  </rv>
  <rv s="3">
    <fb>7.3449999999999998</fb>
    <v>5</v>
  </rv>
  <rv s="3">
    <fb>7.3419999999999996</fb>
    <v>5</v>
  </rv>
  <rv s="3">
    <fb>7.32</fb>
    <v>5</v>
  </rv>
  <rv s="3">
    <fb>7.3310000000000004</fb>
    <v>5</v>
  </rv>
  <rv s="3">
    <fb>7.3559999999999999</fb>
    <v>5</v>
  </rv>
  <rv s="3">
    <fb>7.3685</fb>
    <v>5</v>
  </rv>
  <rv s="3">
    <fb>7.3239999999999998</fb>
    <v>5</v>
  </rv>
  <rv s="3">
    <fb>7.1994999999999996</fb>
    <v>5</v>
  </rv>
  <rv s="3">
    <fb>7.2534999999999998</fb>
    <v>5</v>
  </rv>
  <rv s="3">
    <fb>7.1029999999999998</fb>
    <v>5</v>
  </rv>
  <rv s="3">
    <fb>7.1395</fb>
    <v>5</v>
  </rv>
  <rv s="3">
    <fb>7.2595000000000001</fb>
    <v>5</v>
  </rv>
  <rv s="3">
    <fb>7.3289999999999997</fb>
    <v>5</v>
  </rv>
  <rv s="3">
    <fb>7.391</fb>
    <v>5</v>
  </rv>
  <rv s="3">
    <fb>7.3520000000000003</fb>
    <v>5</v>
  </rv>
  <rv s="3">
    <fb>7.4390000000000001</fb>
    <v>5</v>
  </rv>
  <rv s="3">
    <fb>7.4836999999999998</fb>
    <v>5</v>
  </rv>
  <rv s="3">
    <fb>7.4560000000000004</fb>
    <v>5</v>
  </rv>
  <rv s="3">
    <fb>7.4939999999999998</fb>
    <v>5</v>
  </rv>
  <rv s="3">
    <fb>7.5549999999999997</fb>
    <v>5</v>
  </rv>
  <rv s="3">
    <fb>7.59</fb>
    <v>5</v>
  </rv>
  <rv s="3">
    <fb>7.5410000000000004</fb>
    <v>5</v>
  </rv>
  <rv s="3">
    <fb>7.444</fb>
    <v>5</v>
  </rv>
  <rv s="3">
    <fb>7.4550000000000001</fb>
    <v>5</v>
  </rv>
  <rv s="3">
    <fb>7.4180000000000001</fb>
    <v>5</v>
  </rv>
  <rv s="3">
    <fb>7.4119999999999999</fb>
    <v>5</v>
  </rv>
  <rv s="3">
    <fb>7.3849999999999998</fb>
    <v>5</v>
  </rv>
  <rv s="3">
    <fb>7.2549999999999999</fb>
    <v>5</v>
  </rv>
  <rv s="3">
    <fb>7.2705000000000002</fb>
    <v>5</v>
  </rv>
  <rv s="3">
    <fb>7.367</fb>
    <v>5</v>
  </rv>
  <rv s="3">
    <fb>7.4640000000000004</fb>
    <v>5</v>
  </rv>
  <rv s="3">
    <fb>7.4794999999999998</fb>
    <v>5</v>
  </rv>
  <rv s="3">
    <fb>7.3440000000000003</fb>
    <v>5</v>
  </rv>
  <rv s="3">
    <fb>7.2930000000000001</fb>
    <v>5</v>
  </rv>
  <rv s="3">
    <fb>7.2880000000000003</fb>
    <v>5</v>
  </rv>
  <rv s="3">
    <fb>7.2560000000000002</fb>
    <v>5</v>
  </rv>
  <rv s="3">
    <fb>7.2329999999999997</fb>
    <v>5</v>
  </rv>
  <rv s="3">
    <fb>7.298</fb>
    <v>5</v>
  </rv>
  <rv s="3">
    <fb>7.1444999999999999</fb>
    <v>5</v>
  </rv>
  <rv s="3">
    <fb>7.3339999999999996</fb>
    <v>5</v>
  </rv>
  <rv s="3">
    <fb>7.3220000000000001</fb>
    <v>5</v>
  </rv>
  <rv s="3">
    <fb>7.3164999999999996</fb>
    <v>5</v>
  </rv>
  <rv s="3">
    <fb>7.306</fb>
    <v>5</v>
  </rv>
  <rv s="3">
    <fb>7.492</fb>
    <v>5</v>
  </rv>
  <rv s="3">
    <fb>7.4465000000000003</fb>
    <v>5</v>
  </rv>
  <rv s="3">
    <fb>7.5179999999999998</fb>
    <v>5</v>
  </rv>
  <rv s="3">
    <fb>7.5049999999999999</fb>
    <v>5</v>
  </rv>
  <rv s="3">
    <fb>7.5839999999999996</fb>
    <v>5</v>
  </rv>
  <rv s="3">
    <fb>7.5659999999999998</fb>
    <v>5</v>
  </rv>
  <rv s="3">
    <fb>7.4865000000000004</fb>
    <v>5</v>
  </rv>
  <rv s="3">
    <fb>7.52</fb>
    <v>5</v>
  </rv>
  <rv s="3">
    <fb>7.53</fb>
    <v>5</v>
  </rv>
  <rv s="3">
    <fb>7.6230000000000002</fb>
    <v>5</v>
  </rv>
  <rv s="3">
    <fb>7.681</fb>
    <v>5</v>
  </rv>
  <rv s="3">
    <fb>7.7160000000000002</fb>
    <v>5</v>
  </rv>
  <rv s="3">
    <fb>7.7839999999999998</fb>
    <v>5</v>
  </rv>
  <rv s="3">
    <fb>7.8159999999999998</fb>
    <v>5</v>
  </rv>
  <rv s="3">
    <fb>7.7619999999999996</fb>
    <v>5</v>
  </rv>
  <rv s="3">
    <fb>7.7439999999999998</fb>
    <v>5</v>
  </rv>
  <rv s="3">
    <fb>7.6989999999999998</fb>
    <v>5</v>
  </rv>
  <rv s="3">
    <fb>7.7140000000000004</fb>
    <v>5</v>
  </rv>
  <rv s="3">
    <fb>7.7190000000000003</fb>
    <v>5</v>
  </rv>
  <rv s="3">
    <fb>7.6159999999999997</fb>
    <v>5</v>
  </rv>
  <rv s="3">
    <fb>7.5810000000000004</fb>
    <v>5</v>
  </rv>
  <rv s="3">
    <fb>7.4669999999999996</fb>
    <v>5</v>
  </rv>
  <rv s="3">
    <fb>7.4660000000000002</fb>
    <v>5</v>
  </rv>
  <rv s="3">
    <fb>7.5090000000000003</fb>
    <v>5</v>
  </rv>
  <rv s="3">
    <fb>7.2210000000000001</fb>
    <v>5</v>
  </rv>
  <rv s="3">
    <fb>7.2670000000000003</fb>
    <v>5</v>
  </rv>
  <rv s="3">
    <fb>7.1719999999999997</fb>
    <v>5</v>
  </rv>
  <rv s="3">
    <fb>7.2960000000000003</fb>
    <v>5</v>
  </rv>
  <rv s="3">
    <fb>7.0984999999999996</fb>
    <v>5</v>
  </rv>
  <rv s="3">
    <fb>7.1849999999999996</fb>
    <v>5</v>
  </rv>
  <rv s="3">
    <fb>7.383</fb>
    <v>5</v>
  </rv>
  <rv s="3">
    <fb>7.3730000000000002</fb>
    <v>5</v>
  </rv>
  <rv s="3">
    <fb>7.2484999999999999</fb>
    <v>5</v>
  </rv>
  <rv s="3">
    <fb>7.165</fb>
    <v>5</v>
  </rv>
  <rv s="3">
    <fb>7.2240000000000002</fb>
    <v>5</v>
  </rv>
  <rv s="3">
    <fb>6.9814999999999996</fb>
    <v>5</v>
  </rv>
  <rv s="3">
    <fb>7.1580000000000004</fb>
    <v>5</v>
  </rv>
  <rv s="3">
    <fb>7.2679999999999998</fb>
    <v>5</v>
  </rv>
  <rv s="0">
    <v>https://www.bing.com/financeapi/forcetrigger?t=aoftxm&amp;q=XLON%3aXRSU&amp;form=skydnc</v>
    <v>Learn more on Bing</v>
  </rv>
  <rv s="1">
    <v>en-US</v>
    <v>aoftxm</v>
    <v>268435456</v>
    <v>1</v>
    <v>Powered by Refinitiv</v>
    <v>0</v>
    <v>X RUSSELL 2000 1C (XLON:XRSU)</v>
    <v>2</v>
    <v>3</v>
    <v>Finance</v>
    <v>4</v>
    <v>318.16000000000003</v>
    <v>135.94999999999999</v>
    <v>1.0150999999999999</v>
    <v>4.01</v>
    <v>1.2765E-2</v>
    <v>USD</v>
    <v>London Stock Exchange</v>
    <v>XLON</v>
    <v>3.0000000000000001E-3</v>
    <v>318.16000000000003</v>
    <v>ETF</v>
    <v>44553.797838240622</v>
    <v>6497</v>
    <v>316.14</v>
    <v>1892680100</v>
    <v>X RUSSELL 2000 1C</v>
    <v>316.47000000000003</v>
    <v>314.14999999999998</v>
    <v>318.16000000000003</v>
    <v>XRSU</v>
    <v>X RUSSELL 2000 1C (XLON:XRSU)</v>
    <v>2680</v>
  </rv>
  <rv s="2">
    <v>6498</v>
  </rv>
  <rv s="3">
    <fb>283.63499999999999</fb>
    <v>5</v>
  </rv>
  <rv s="3">
    <fb>284.58</fb>
    <v>5</v>
  </rv>
  <rv s="3">
    <fb>277.19</fb>
    <v>5</v>
  </rv>
  <rv s="3">
    <fb>279.875</fb>
    <v>5</v>
  </rv>
  <rv s="3">
    <fb>279.14999999999998</fb>
    <v>5</v>
  </rv>
  <rv s="3">
    <fb>275.16000000000003</fb>
    <v>5</v>
  </rv>
  <rv s="3">
    <fb>279.04000000000002</fb>
    <v>5</v>
  </rv>
  <rv s="3">
    <fb>290.69</fb>
    <v>5</v>
  </rv>
  <rv s="3">
    <fb>295.57499999999999</fb>
    <v>5</v>
  </rv>
  <rv s="3">
    <fb>296.45</fb>
    <v>5</v>
  </rv>
  <rv s="3">
    <fb>295.14999999999998</fb>
    <v>5</v>
  </rv>
  <rv s="3">
    <fb>299.83999999999997</fb>
    <v>5</v>
  </rv>
  <rv s="3">
    <fb>299.60500000000002</fb>
    <v>5</v>
  </rv>
  <rv s="3">
    <fb>304.04000000000002</fb>
    <v>5</v>
  </rv>
  <rv s="3">
    <fb>299.45999999999998</fb>
    <v>5</v>
  </rv>
  <rv s="3">
    <fb>301.60000000000002</fb>
    <v>5</v>
  </rv>
  <rv s="3">
    <fb>302.83999999999997</fb>
    <v>5</v>
  </rv>
  <rv s="3">
    <fb>304.95999999999998</fb>
    <v>5</v>
  </rv>
  <rv s="3">
    <fb>303.48</fb>
    <v>5</v>
  </rv>
  <rv s="3">
    <fb>301.08499999999998</fb>
    <v>5</v>
  </rv>
  <rv s="3">
    <fb>302.66000000000003</fb>
    <v>5</v>
  </rv>
  <rv s="3">
    <fb>304.53500000000003</fb>
    <v>5</v>
  </rv>
  <rv s="3">
    <fb>300.91000000000003</fb>
    <v>5</v>
  </rv>
  <rv s="3">
    <fb>295.72500000000002</fb>
    <v>5</v>
  </rv>
  <rv s="3">
    <fb>296.27</fb>
    <v>5</v>
  </rv>
  <rv s="3">
    <fb>295.72000000000003</fb>
    <v>5</v>
  </rv>
  <rv s="3">
    <fb>303.14</fb>
    <v>5</v>
  </rv>
  <rv s="3">
    <fb>301.95499999999998</fb>
    <v>5</v>
  </rv>
  <rv s="3">
    <fb>310.57</fb>
    <v>5</v>
  </rv>
  <rv s="3">
    <fb>315.14999999999998</fb>
    <v>5</v>
  </rv>
  <rv s="3">
    <fb>321</fb>
    <v>5</v>
  </rv>
  <rv s="3">
    <fb>323.15499999999997</fb>
    <v>5</v>
  </rv>
  <rv s="3">
    <fb>324.39</fb>
    <v>5</v>
  </rv>
  <rv s="3">
    <fb>324.54000000000002</fb>
    <v>5</v>
  </rv>
  <rv s="3">
    <fb>322.95</fb>
    <v>5</v>
  </rv>
  <rv s="3">
    <fb>326.33</fb>
    <v>5</v>
  </rv>
  <rv s="3">
    <fb>322.60000000000002</fb>
    <v>5</v>
  </rv>
  <rv s="3">
    <fb>315.58999999999997</fb>
    <v>5</v>
  </rv>
  <rv s="3">
    <fb>313.89</fb>
    <v>5</v>
  </rv>
  <rv s="3">
    <fb>321.37</fb>
    <v>5</v>
  </rv>
  <rv s="3">
    <fb>320.005</fb>
    <v>5</v>
  </rv>
  <rv s="3">
    <fb>311.77</fb>
    <v>5</v>
  </rv>
  <rv s="3">
    <fb>321.87</fb>
    <v>5</v>
  </rv>
  <rv s="3">
    <fb>319.15499999999997</fb>
    <v>5</v>
  </rv>
  <rv s="3">
    <fb>312.91000000000003</fb>
    <v>5</v>
  </rv>
  <rv s="3">
    <fb>319.73500000000001</fb>
    <v>5</v>
  </rv>
  <rv s="3">
    <fb>318.04000000000002</fb>
    <v>5</v>
  </rv>
  <rv s="3">
    <fb>318.69</fb>
    <v>5</v>
  </rv>
  <rv s="3">
    <fb>308.86</fb>
    <v>5</v>
  </rv>
  <rv s="3">
    <fb>295.85000000000002</fb>
    <v>5</v>
  </rv>
  <rv s="3">
    <fb>315.33499999999998</fb>
    <v>5</v>
  </rv>
  <rv s="3">
    <fb>318.74</fb>
    <v>5</v>
  </rv>
  <rv s="3">
    <fb>323.91000000000003</fb>
    <v>5</v>
  </rv>
  <rv s="3">
    <fb>329.43</fb>
    <v>5</v>
  </rv>
  <rv s="3">
    <fb>331.565</fb>
    <v>5</v>
  </rv>
  <rv s="3">
    <fb>332.08</fb>
    <v>5</v>
  </rv>
  <rv s="3">
    <fb>328.45499999999998</fb>
    <v>5</v>
  </rv>
  <rv s="3">
    <fb>325.82</fb>
    <v>5</v>
  </rv>
  <rv s="3">
    <fb>330.78500000000003</fb>
    <v>5</v>
  </rv>
  <rv s="3">
    <fb>324.58999999999997</fb>
    <v>5</v>
  </rv>
  <rv s="3">
    <fb>319.83999999999997</fb>
    <v>5</v>
  </rv>
  <rv s="3">
    <fb>314.39</fb>
    <v>5</v>
  </rv>
  <rv s="3">
    <fb>311.43</fb>
    <v>5</v>
  </rv>
  <rv s="3">
    <fb>305.60000000000002</fb>
    <v>5</v>
  </rv>
  <rv s="3">
    <fb>313.23</fb>
    <v>5</v>
  </rv>
  <rv s="3">
    <fb>307.42</fb>
    <v>5</v>
  </rv>
  <rv s="3">
    <fb>309.68</fb>
    <v>5</v>
  </rv>
  <rv s="3">
    <fb>312.70999999999998</fb>
    <v>5</v>
  </rv>
  <rv s="3">
    <fb>317.44</fb>
    <v>5</v>
  </rv>
  <rv s="3">
    <fb>321.33999999999997</fb>
    <v>5</v>
  </rv>
  <rv s="3">
    <fb>315.875</fb>
    <v>5</v>
  </rv>
  <rv s="3">
    <fb>314.61</fb>
    <v>5</v>
  </rv>
  <rv s="3">
    <fb>316.48500000000001</fb>
    <v>5</v>
  </rv>
  <rv s="3">
    <fb>315.76</fb>
    <v>5</v>
  </rv>
  <rv s="3">
    <fb>313.315</fb>
    <v>5</v>
  </rv>
  <rv s="3">
    <fb>320.81</fb>
    <v>5</v>
  </rv>
  <rv s="3">
    <fb>317.20999999999998</fb>
    <v>5</v>
  </rv>
  <rv s="3">
    <fb>319.16000000000003</fb>
    <v>5</v>
  </rv>
  <rv s="3">
    <fb>314.505</fb>
    <v>5</v>
  </rv>
  <rv s="3">
    <fb>307.74</fb>
    <v>5</v>
  </rv>
  <rv s="3">
    <fb>312.83</fb>
    <v>5</v>
  </rv>
  <rv s="3">
    <fb>319.05500000000001</fb>
    <v>5</v>
  </rv>
  <rv s="3">
    <fb>320.49</fb>
    <v>5</v>
  </rv>
  <rv s="3">
    <fb>325.14999999999998</fb>
    <v>5</v>
  </rv>
  <rv s="3">
    <fb>326.27</fb>
    <v>5</v>
  </rv>
  <rv s="3">
    <fb>325.33999999999997</fb>
    <v>5</v>
  </rv>
  <rv s="3">
    <fb>325.02999999999997</fb>
    <v>5</v>
  </rv>
  <rv s="3">
    <fb>321.89</fb>
    <v>5</v>
  </rv>
  <rv s="3">
    <fb>316.32</fb>
    <v>5</v>
  </rv>
  <rv s="3">
    <fb>318.85000000000002</fb>
    <v>5</v>
  </rv>
  <rv s="3">
    <fb>313.38</fb>
    <v>5</v>
  </rv>
  <rv s="3">
    <fb>320.54000000000002</fb>
    <v>5</v>
  </rv>
  <rv s="3">
    <fb>319.10000000000002</fb>
    <v>5</v>
  </rv>
  <rv s="3">
    <fb>311.3</fb>
    <v>5</v>
  </rv>
  <rv s="3">
    <fb>308.41000000000003</fb>
    <v>5</v>
  </rv>
  <rv s="3">
    <fb>304.95</fb>
    <v>5</v>
  </rv>
  <rv s="3">
    <fb>311.39</fb>
    <v>5</v>
  </rv>
  <rv s="3">
    <fb>316.22000000000003</fb>
    <v>5</v>
  </rv>
  <rv s="3">
    <fb>311.92</fb>
    <v>5</v>
  </rv>
  <rv s="3">
    <fb>314.20999999999998</fb>
    <v>5</v>
  </rv>
  <rv s="3">
    <fb>315.34500000000003</fb>
    <v>5</v>
  </rv>
  <rv s="3">
    <fb>313.92500000000001</fb>
    <v>5</v>
  </rv>
  <rv s="3">
    <fb>316.23</fb>
    <v>5</v>
  </rv>
  <rv s="3">
    <fb>320.68</fb>
    <v>5</v>
  </rv>
  <rv s="3">
    <fb>321.04000000000002</fb>
    <v>5</v>
  </rv>
  <rv s="3">
    <fb>323.58</fb>
    <v>5</v>
  </rv>
  <rv s="3">
    <fb>324.315</fb>
    <v>5</v>
  </rv>
  <rv s="3">
    <fb>323.315</fb>
    <v>5</v>
  </rv>
  <rv s="3">
    <fb>326.60500000000002</fb>
    <v>5</v>
  </rv>
  <rv s="3">
    <fb>328.23</fb>
    <v>5</v>
  </rv>
  <rv s="3">
    <fb>331.34</fb>
    <v>5</v>
  </rv>
  <rv s="3">
    <fb>327.33499999999998</fb>
    <v>5</v>
  </rv>
  <rv s="3">
    <fb>328.49</fb>
    <v>5</v>
  </rv>
  <rv s="3">
    <fb>330.08</fb>
    <v>5</v>
  </rv>
  <rv s="3">
    <fb>326.95499999999998</fb>
    <v>5</v>
  </rv>
  <rv s="3">
    <fb>328.27</fb>
    <v>5</v>
  </rv>
  <rv s="3">
    <fb>324.87</fb>
    <v>5</v>
  </rv>
  <rv s="3">
    <fb>318.12</fb>
    <v>5</v>
  </rv>
  <rv s="3">
    <fb>322.39499999999998</fb>
    <v>5</v>
  </rv>
  <rv s="3">
    <fb>323.26499999999999</fb>
    <v>5</v>
  </rv>
  <rv s="3">
    <fb>325.81</fb>
    <v>5</v>
  </rv>
  <rv s="3">
    <fb>328.55</fb>
    <v>5</v>
  </rv>
  <rv s="3">
    <fb>331.89</fb>
    <v>5</v>
  </rv>
  <rv s="3">
    <fb>328.1</fb>
    <v>5</v>
  </rv>
  <rv s="3">
    <fb>329.47500000000002</fb>
    <v>5</v>
  </rv>
  <rv s="3">
    <fb>327.06</fb>
    <v>5</v>
  </rv>
  <rv s="3">
    <fb>329.45</fb>
    <v>5</v>
  </rv>
  <rv s="3">
    <fb>326.80500000000001</fb>
    <v>5</v>
  </rv>
  <rv s="3">
    <fb>320.95</fb>
    <v>5</v>
  </rv>
  <rv s="3">
    <fb>319.05</fb>
    <v>5</v>
  </rv>
  <rv s="3">
    <fb>315.995</fb>
    <v>5</v>
  </rv>
  <rv s="3">
    <fb>321.02</fb>
    <v>5</v>
  </rv>
  <rv s="3">
    <fb>321.65499999999997</fb>
    <v>5</v>
  </rv>
  <rv s="3">
    <fb>318.77499999999998</fb>
    <v>5</v>
  </rv>
  <rv s="3">
    <fb>313.83999999999997</fb>
    <v>5</v>
  </rv>
  <rv s="3">
    <fb>310.66000000000003</fb>
    <v>5</v>
  </rv>
  <rv s="3">
    <fb>310.20999999999998</fb>
    <v>5</v>
  </rv>
  <rv s="3">
    <fb>304.07</fb>
    <v>5</v>
  </rv>
  <rv s="3">
    <fb>309.76499999999999</fb>
    <v>5</v>
  </rv>
  <rv s="3">
    <fb>314.69</fb>
    <v>5</v>
  </rv>
  <rv s="3">
    <fb>311.44</fb>
    <v>5</v>
  </rv>
  <rv s="3">
    <fb>311.95</fb>
    <v>5</v>
  </rv>
  <rv s="3">
    <fb>313.42</fb>
    <v>5</v>
  </rv>
  <rv s="3">
    <fb>308.13</fb>
    <v>5</v>
  </rv>
  <rv s="3">
    <fb>312.52999999999997</fb>
    <v>5</v>
  </rv>
  <rv s="3">
    <fb>318.76</fb>
    <v>5</v>
  </rv>
  <rv s="3">
    <fb>315.63</fb>
    <v>5</v>
  </rv>
  <rv s="3">
    <fb>316.67</fb>
    <v>5</v>
  </rv>
  <rv s="3">
    <fb>312.67500000000001</fb>
    <v>5</v>
  </rv>
  <rv s="3">
    <fb>313.64499999999998</fb>
    <v>5</v>
  </rv>
  <rv s="3">
    <fb>316.74</fb>
    <v>5</v>
  </rv>
  <rv s="3">
    <fb>318.25</fb>
    <v>5</v>
  </rv>
  <rv s="3">
    <fb>316.995</fb>
    <v>5</v>
  </rv>
  <rv s="3">
    <fb>317.495</fb>
    <v>5</v>
  </rv>
  <rv s="3">
    <fb>314.98500000000001</fb>
    <v>5</v>
  </rv>
  <rv s="3">
    <fb>317.03500000000003</fb>
    <v>5</v>
  </rv>
  <rv s="3">
    <fb>316.43</fb>
    <v>5</v>
  </rv>
  <rv s="3">
    <fb>313.01</fb>
    <v>5</v>
  </rv>
  <rv s="3">
    <fb>306.68</fb>
    <v>5</v>
  </rv>
  <rv s="3">
    <fb>309.64</fb>
    <v>5</v>
  </rv>
  <rv s="3">
    <fb>301.38</fb>
    <v>5</v>
  </rv>
  <rv s="3">
    <fb>305.07499999999999</fb>
    <v>5</v>
  </rv>
  <rv s="3">
    <fb>314.52499999999998</fb>
    <v>5</v>
  </rv>
  <rv s="3">
    <fb>317.71499999999997</fb>
    <v>5</v>
  </rv>
  <rv s="3">
    <fb>315.51499999999999</fb>
    <v>5</v>
  </rv>
  <rv s="3">
    <fb>320.815</fb>
    <v>5</v>
  </rv>
  <rv s="3">
    <fb>321.61</fb>
    <v>5</v>
  </rv>
  <rv s="3">
    <fb>322.70499999999998</fb>
    <v>5</v>
  </rv>
  <rv s="3">
    <fb>326.79500000000002</fb>
    <v>5</v>
  </rv>
  <rv s="3">
    <fb>324.02999999999997</fb>
    <v>5</v>
  </rv>
  <rv s="3">
    <fb>324.89</fb>
    <v>5</v>
  </rv>
  <rv s="3">
    <fb>323.84500000000003</fb>
    <v>5</v>
  </rv>
  <rv s="3">
    <fb>318.87</fb>
    <v>5</v>
  </rv>
  <rv s="3">
    <fb>321.10000000000002</fb>
    <v>5</v>
  </rv>
  <rv s="3">
    <fb>317.69</fb>
    <v>5</v>
  </rv>
  <rv s="3">
    <fb>316.97000000000003</fb>
    <v>5</v>
  </rv>
  <rv s="3">
    <fb>315.85500000000002</fb>
    <v>5</v>
  </rv>
  <rv s="3">
    <fb>315.42500000000001</fb>
    <v>5</v>
  </rv>
  <rv s="3">
    <fb>314.83</fb>
    <v>5</v>
  </rv>
  <rv s="3">
    <fb>315.7</fb>
    <v>5</v>
  </rv>
  <rv s="3">
    <fb>309.25</fb>
    <v>5</v>
  </rv>
  <rv s="3">
    <fb>310.11</fb>
    <v>5</v>
  </rv>
  <rv s="3">
    <fb>314.83499999999998</fb>
    <v>5</v>
  </rv>
  <rv s="3">
    <fb>319.14</fb>
    <v>5</v>
  </rv>
  <rv s="3">
    <fb>319.87</fb>
    <v>5</v>
  </rv>
  <rv s="3">
    <fb>324.42</fb>
    <v>5</v>
  </rv>
  <rv s="3">
    <fb>318.05</fb>
    <v>5</v>
  </rv>
  <rv s="3">
    <fb>316.63</fb>
    <v>5</v>
  </rv>
  <rv s="3">
    <fb>316.78500000000003</fb>
    <v>5</v>
  </rv>
  <rv s="3">
    <fb>315.73</fb>
    <v>5</v>
  </rv>
  <rv s="3">
    <fb>313.67500000000001</fb>
    <v>5</v>
  </rv>
  <rv s="3">
    <fb>317.19</fb>
    <v>5</v>
  </rv>
  <rv s="3">
    <fb>310.21499999999997</fb>
    <v>5</v>
  </rv>
  <rv s="3">
    <fb>320.5</fb>
    <v>5</v>
  </rv>
  <rv s="3">
    <fb>318.54000000000002</fb>
    <v>5</v>
  </rv>
  <rv s="3">
    <fb>318.91000000000003</fb>
    <v>5</v>
  </rv>
  <rv s="3">
    <fb>316.27</fb>
    <v>5</v>
  </rv>
  <rv s="3">
    <fb>316.86500000000001</fb>
    <v>5</v>
  </rv>
  <rv s="3">
    <fb>321.71499999999997</fb>
    <v>5</v>
  </rv>
  <rv s="3">
    <fb>325.16000000000003</fb>
    <v>5</v>
  </rv>
  <rv s="3">
    <fb>320.67</fb>
    <v>5</v>
  </rv>
  <rv s="3">
    <fb>322.78500000000003</fb>
    <v>5</v>
  </rv>
  <rv s="3">
    <fb>324.86</fb>
    <v>5</v>
  </rv>
  <rv s="3">
    <fb>324.32</fb>
    <v>5</v>
  </rv>
  <rv s="3">
    <fb>324.39499999999998</fb>
    <v>5</v>
  </rv>
  <rv s="3">
    <fb>328.12</fb>
    <v>5</v>
  </rv>
  <rv s="3">
    <fb>329.09500000000003</fb>
    <v>5</v>
  </rv>
  <rv s="3">
    <fb>322.39999999999998</fb>
    <v>5</v>
  </rv>
  <rv s="3">
    <fb>323.92</fb>
    <v>5</v>
  </rv>
  <rv s="3">
    <fb>326.48</fb>
    <v>5</v>
  </rv>
  <rv s="3">
    <fb>333.58</fb>
    <v>5</v>
  </rv>
  <rv s="3">
    <fb>334.11</fb>
    <v>5</v>
  </rv>
  <rv s="3">
    <fb>338.67500000000001</fb>
    <v>5</v>
  </rv>
  <rv s="3">
    <fb>340.87</fb>
    <v>5</v>
  </rv>
  <rv s="3">
    <fb>346.48</fb>
    <v>5</v>
  </rv>
  <rv s="3">
    <fb>348.685</fb>
    <v>5</v>
  </rv>
  <rv s="3">
    <fb>344.47</fb>
    <v>5</v>
  </rv>
  <rv s="3">
    <fb>343.9</fb>
    <v>5</v>
  </rv>
  <rv s="3">
    <fb>341.48</fb>
    <v>5</v>
  </rv>
  <rv s="3">
    <fb>342</fb>
    <v>5</v>
  </rv>
  <rv s="3">
    <fb>341.26499999999999</fb>
    <v>5</v>
  </rv>
  <rv s="3">
    <fb>340.15499999999997</fb>
    <v>5</v>
  </rv>
  <rv s="3">
    <fb>337.505</fb>
    <v>5</v>
  </rv>
  <rv s="3">
    <fb>335.66500000000002</fb>
    <v>5</v>
  </rv>
  <rv s="3">
    <fb>333.84</fb>
    <v>5</v>
  </rv>
  <rv s="3">
    <fb>335.185</fb>
    <v>5</v>
  </rv>
  <rv s="3">
    <fb>328.35</fb>
    <v>5</v>
  </rv>
  <rv s="3">
    <fb>329.9</fb>
    <v>5</v>
  </rv>
  <rv s="3">
    <fb>331.47</fb>
    <v>5</v>
  </rv>
  <rv s="3">
    <fb>314.45999999999998</fb>
    <v>5</v>
  </rv>
  <rv s="3">
    <fb>316.82</fb>
    <v>5</v>
  </rv>
  <rv s="3">
    <fb>312.09500000000003</fb>
    <v>5</v>
  </rv>
  <rv s="3">
    <fb>319.31</fb>
    <v>5</v>
  </rv>
  <rv s="3">
    <fb>311.05</fb>
    <v>5</v>
  </rv>
  <rv s="3">
    <fb>307.55500000000001</fb>
    <v>5</v>
  </rv>
  <rv s="3">
    <fb>311.79000000000002</fb>
    <v>5</v>
  </rv>
  <rv s="3">
    <fb>321.31</fb>
    <v>5</v>
  </rv>
  <rv s="3">
    <fb>322.52999999999997</fb>
    <v>5</v>
  </rv>
  <rv s="3">
    <fb>318.64499999999998</fb>
    <v>5</v>
  </rv>
  <rv s="3">
    <fb>313.06</fb>
    <v>5</v>
  </rv>
  <rv s="3">
    <fb>308.52999999999997</fb>
    <v>5</v>
  </rv>
  <rv s="3">
    <fb>309</fb>
    <v>5</v>
  </rv>
  <rv s="3">
    <fb>299.185</fb>
    <v>5</v>
  </rv>
  <rv s="3">
    <fb>310.10500000000002</fb>
    <v>5</v>
  </rv>
  <rv s="3">
    <fb>314.14999999999998</fb>
    <v>5</v>
  </rv>
  <rv s="0">
    <v>https://www.bing.com/financeapi/forcetrigger?t=aocs9c&amp;q=XLON%3aR2US&amp;form=skydnc</v>
    <v>Learn more on Bing</v>
  </rv>
  <rv s="1">
    <v>en-US</v>
    <v>aocs9c</v>
    <v>268435456</v>
    <v>1</v>
    <v>Powered by Refinitiv</v>
    <v>0</v>
    <v>SPDR Russell2000US SmCpETF (XLON:R2US)</v>
    <v>2</v>
    <v>3</v>
    <v>Finance</v>
    <v>4</v>
    <v>62.59</v>
    <v>7.4640000000000004</v>
    <v>1.0002</v>
    <v>0.76</v>
    <v>1.2292000000000001E-2</v>
    <v>USD</v>
    <v>London Stock Exchange</v>
    <v>XLON</v>
    <v>3.0000000000000001E-3</v>
    <v>62.59</v>
    <v>ETF</v>
    <v>44553.795146654687</v>
    <v>6745</v>
    <v>62.08</v>
    <v>1828811332.4400001</v>
    <v>SPDR Russell2000US SmCpETF</v>
    <v>62.29</v>
    <v>61.83</v>
    <v>62.59</v>
    <v>R2US</v>
    <v>SPDR Russell2000US SmCpETF (XLON:R2US)</v>
    <v>28079</v>
  </rv>
  <rv s="2">
    <v>6746</v>
  </rv>
  <rv s="3">
    <fb>54.31</fb>
    <v>5</v>
  </rv>
  <rv s="3">
    <fb>54.85</fb>
    <v>5</v>
  </rv>
  <rv s="3">
    <fb>54.7</fb>
    <v>5</v>
  </rv>
  <rv s="3">
    <fb>56.98</fb>
    <v>5</v>
  </rv>
  <rv s="3">
    <fb>57.99</fb>
    <v>5</v>
  </rv>
  <rv s="3">
    <fb>58.73</fb>
    <v>5</v>
  </rv>
  <rv s="3">
    <fb>59.71</fb>
    <v>5</v>
  </rv>
  <rv s="3">
    <fb>59.094999999999999</fb>
    <v>5</v>
  </rv>
  <rv s="3">
    <fb>59.81</fb>
    <v>5</v>
  </rv>
  <rv s="3">
    <fb>59.29</fb>
    <v>5</v>
  </rv>
  <rv s="3">
    <fb>59.46</fb>
    <v>5</v>
  </rv>
  <rv s="3">
    <fb>59.7</fb>
    <v>5</v>
  </rv>
  <rv s="3">
    <fb>57.94</fb>
    <v>5</v>
  </rv>
  <rv s="3">
    <fb>62.91</fb>
    <v>5</v>
  </rv>
  <rv s="3">
    <fb>63.55</fb>
    <v>5</v>
  </rv>
  <rv s="3">
    <fb>63.35</fb>
    <v>5</v>
  </rv>
  <rv s="3">
    <fb>63.94</fb>
    <v>5</v>
  </rv>
  <rv s="3">
    <fb>61.6</fb>
    <v>5</v>
  </rv>
  <rv s="3">
    <fb>62.76</fb>
    <v>5</v>
  </rv>
  <rv s="3">
    <fb>61.134999999999998</fb>
    <v>5</v>
  </rv>
  <rv s="3">
    <fb>63.14</fb>
    <v>5</v>
  </rv>
  <rv s="3">
    <fb>62.86</fb>
    <v>5</v>
  </rv>
  <rv s="3">
    <fb>62.21</fb>
    <v>5</v>
  </rv>
  <rv s="3">
    <fb>60.69</fb>
    <v>5</v>
  </rv>
  <rv s="3">
    <fb>64.680000000000007</fb>
    <v>5</v>
  </rv>
  <rv s="3">
    <fb>65.09</fb>
    <v>5</v>
  </rv>
  <rv s="3">
    <fb>64.52</fb>
    <v>5</v>
  </rv>
  <rv s="3">
    <fb>63.89</fb>
    <v>5</v>
  </rv>
  <rv s="3">
    <fb>61.7</fb>
    <v>5</v>
  </rv>
  <rv s="3">
    <fb>60.85</fb>
    <v>5</v>
  </rv>
  <rv s="3">
    <fb>61.42</fb>
    <v>5</v>
  </rv>
  <rv s="3">
    <fb>62.34</fb>
    <v>5</v>
  </rv>
  <rv s="3">
    <fb>61.86</fb>
    <v>5</v>
  </rv>
  <rv s="3">
    <fb>62.15</fb>
    <v>5</v>
  </rv>
  <rv s="3">
    <fb>61.56</fb>
    <v>5</v>
  </rv>
  <rv s="3">
    <fb>62.96</fb>
    <v>5</v>
  </rv>
  <rv s="3">
    <fb>62.55</fb>
    <v>5</v>
  </rv>
  <rv s="3">
    <fb>61.83</fb>
    <v>5</v>
  </rv>
  <rv s="3">
    <fb>61.46</fb>
    <v>5</v>
  </rv>
  <rv s="3">
    <fb>62.82</fb>
    <v>5</v>
  </rv>
  <rv s="3">
    <fb>62.88</fb>
    <v>5</v>
  </rv>
  <rv s="3">
    <fb>63.87</fb>
    <v>5</v>
  </rv>
  <rv s="3">
    <fb>64.08</fb>
    <v>5</v>
  </rv>
  <rv s="3">
    <fb>63.88</fb>
    <v>5</v>
  </rv>
  <rv s="3">
    <fb>61.09</fb>
    <v>5</v>
  </rv>
  <rv s="3">
    <fb>61.32</fb>
    <v>5</v>
  </rv>
  <rv s="3">
    <fb>62.11</fb>
    <v>5</v>
  </rv>
  <rv s="3">
    <fb>62.09</fb>
    <v>5</v>
  </rv>
  <rv s="3">
    <fb>63.11</fb>
    <v>5</v>
  </rv>
  <rv s="3">
    <fb>63.49</fb>
    <v>5</v>
  </rv>
  <rv s="3">
    <fb>64.25</fb>
    <v>5</v>
  </rv>
  <rv s="3">
    <fb>64.16</fb>
    <v>5</v>
  </rv>
  <rv s="3">
    <fb>62.73</fb>
    <v>5</v>
  </rv>
  <rv s="3">
    <fb>63.37</fb>
    <v>5</v>
  </rv>
  <rv s="3">
    <fb>64.05</fb>
    <v>5</v>
  </rv>
  <rv s="3">
    <fb>65.28</fb>
    <v>5</v>
  </rv>
  <rv s="3">
    <fb>64.53</fb>
    <v>5</v>
  </rv>
  <rv s="3">
    <fb>64.72</fb>
    <v>5</v>
  </rv>
  <rv s="3">
    <fb>64.319999999999993</fb>
    <v>5</v>
  </rv>
  <rv s="3">
    <fb>64.709999999999994</fb>
    <v>5</v>
  </rv>
  <rv s="3">
    <fb>63.23</fb>
    <v>5</v>
  </rv>
  <rv s="3">
    <fb>62.64</fb>
    <v>5</v>
  </rv>
  <rv s="3">
    <fb>61.07</fb>
    <v>5</v>
  </rv>
  <rv s="3">
    <fb>60.76</fb>
    <v>5</v>
  </rv>
  <rv s="3">
    <fb>61.98</fb>
    <v>5</v>
  </rv>
  <rv s="3">
    <fb>61.12</fb>
    <v>5</v>
  </rv>
  <rv s="3">
    <fb>61.33</fb>
    <v>5</v>
  </rv>
  <rv s="3">
    <fb>61.68</fb>
    <v>5</v>
  </rv>
  <rv s="3">
    <fb>61.44</fb>
    <v>5</v>
  </rv>
  <rv s="3">
    <fb>62.71</fb>
    <v>5</v>
  </rv>
  <rv s="3">
    <fb>61.54</fb>
    <v>5</v>
  </rv>
  <rv s="3">
    <fb>62.23</fb>
    <v>5</v>
  </rv>
  <rv s="3">
    <fb>62.37</fb>
    <v>5</v>
  </rv>
  <rv s="3">
    <fb>62.41</fb>
    <v>5</v>
  </rv>
  <rv s="3">
    <fb>62.04</fb>
    <v>5</v>
  </rv>
  <rv s="3">
    <fb>62.274999999999999</fb>
    <v>5</v>
  </rv>
  <rv s="3">
    <fb>60.89</fb>
    <v>5</v>
  </rv>
  <rv s="3">
    <fb>59.25</fb>
    <v>5</v>
  </rv>
  <rv s="3">
    <fb>61.21</fb>
    <v>5</v>
  </rv>
  <rv s="3">
    <fb>61.81</fb>
    <v>5</v>
  </rv>
  <rv s="3">
    <fb>62.53</fb>
    <v>5</v>
  </rv>
  <rv s="3">
    <fb>63.19</fb>
    <v>5</v>
  </rv>
  <rv s="3">
    <fb>63.43</fb>
    <v>5</v>
  </rv>
  <rv s="3">
    <fb>63.62</fb>
    <v>5</v>
  </rv>
  <rv s="3">
    <fb>63.865000000000002</fb>
    <v>5</v>
  </rv>
  <rv s="3">
    <fb>63.7</fb>
    <v>5</v>
  </rv>
  <rv s="3">
    <fb>63.08</fb>
    <v>5</v>
  </rv>
  <rv s="3">
    <fb>62.454999999999998</fb>
    <v>5</v>
  </rv>
  <rv s="3">
    <fb>62.26</fb>
    <v>5</v>
  </rv>
  <rv s="3">
    <fb>62.07</fb>
    <v>5</v>
  </rv>
  <rv s="3">
    <fb>62.744999999999997</fb>
    <v>5</v>
  </rv>
  <rv s="3">
    <fb>62.49</fb>
    <v>5</v>
  </rv>
  <rv s="3">
    <fb>62.22</fb>
    <v>5</v>
  </rv>
  <rv s="3">
    <fb>62.445</fb>
    <v>5</v>
  </rv>
  <rv s="3">
    <fb>62.66</fb>
    <v>5</v>
  </rv>
  <rv s="3">
    <fb>62.715000000000003</fb>
    <v>5</v>
  </rv>
  <rv s="3">
    <fb>62.29</fb>
    <v>5</v>
  </rv>
  <rv s="3">
    <fb>64.150000000000006</fb>
    <v>5</v>
  </rv>
  <rv s="3">
    <fb>66.66</fb>
    <v>5</v>
  </rv>
  <rv s="3">
    <fb>68.06</fb>
    <v>5</v>
  </rv>
  <rv s="3">
    <fb>67.739999999999995</fb>
    <v>5</v>
  </rv>
  <rv s="3">
    <fb>67.62</fb>
    <v>5</v>
  </rv>
  <rv s="3">
    <fb>67.155000000000001</fb>
    <v>5</v>
  </rv>
  <rv s="3">
    <fb>67.25</fb>
    <v>5</v>
  </rv>
  <rv s="3">
    <fb>66.864999999999995</fb>
    <v>5</v>
  </rv>
  <rv s="3">
    <fb>65.709999999999994</fb>
    <v>5</v>
  </rv>
  <rv s="3">
    <fb>64.650000000000006</fb>
    <v>5</v>
  </rv>
  <rv s="3">
    <fb>64.87</fb>
    <v>5</v>
  </rv>
  <rv s="3">
    <fb>65.209999999999994</fb>
    <v>5</v>
  </rv>
  <rv s="3">
    <fb>61.91</fb>
    <v>5</v>
  </rv>
  <rv s="3">
    <fb>62.74</fb>
    <v>5</v>
  </rv>
  <rv s="3">
    <fb>60.84</fb>
    <v>5</v>
  </rv>
  <rv s="3">
    <fb>61.31</fb>
    <v>5</v>
  </rv>
  <rv s="3">
    <fb>60.725000000000001</fb>
    <v>5</v>
  </rv>
  <rv s="3">
    <fb>60.65</fb>
    <v>5</v>
  </rv>
  <rv s="3">
    <fb>61.29</fb>
    <v>5</v>
  </rv>
  <rv s="3">
    <fb>60.99</fb>
    <v>5</v>
  </rv>
  <rv s="0">
    <v>https://www.bing.com/financeapi/forcetrigger?t=bnjk4c&amp;q=XLON%3aSAEM&amp;form=skydnc</v>
    <v>Learn more on Bing</v>
  </rv>
  <rv s="1">
    <v>en-US</v>
    <v>bnjk4c</v>
    <v>268435456</v>
    <v>1</v>
    <v>Powered by Refinitiv</v>
    <v>0</v>
    <v>iShrsMSCI ESG USD Acc (XLON:SAEM)</v>
    <v>2</v>
    <v>3</v>
    <v>Finance</v>
    <v>4</v>
    <v>7.9</v>
    <v>3.9584999999999999</v>
    <v>0.999</v>
    <v>1.6E-2</v>
    <v>2.3519999999999999E-3</v>
    <v>USD</v>
    <v>London Stock Exchange</v>
    <v>XLON</v>
    <v>1.8E-3</v>
    <v>6.8369999999999997</v>
    <v>ETF</v>
    <v>44553.691045948435</v>
    <v>6865</v>
    <v>6.782</v>
    <v>1817405136.49</v>
    <v>iShrsMSCI ESG USD Acc</v>
    <v>6.819</v>
    <v>6.8019999999999996</v>
    <v>6.8179999999999996</v>
    <v>SAEM</v>
    <v>iShrsMSCI ESG USD Acc (XLON:SAEM)</v>
    <v>19069</v>
  </rv>
  <rv s="2">
    <v>6866</v>
  </rv>
  <rv s="3">
    <fb>6.8040000000000003</fb>
    <v>5</v>
  </rv>
  <rv s="3">
    <fb>6.78</fb>
    <v>5</v>
  </rv>
  <rv s="3">
    <fb>6.9109999999999996</fb>
    <v>5</v>
  </rv>
  <rv s="3">
    <fb>7.0110000000000001</fb>
    <v>5</v>
  </rv>
  <rv s="3">
    <fb>7.0084999999999997</fb>
    <v>5</v>
  </rv>
  <rv s="3">
    <fb>7.0510000000000002</fb>
    <v>5</v>
  </rv>
  <rv s="3">
    <fb>7.1219999999999999</fb>
    <v>5</v>
  </rv>
  <rv s="3">
    <fb>7.1619999999999999</fb>
    <v>5</v>
  </rv>
  <rv s="3">
    <fb>7.1420000000000003</fb>
    <v>5</v>
  </rv>
  <rv s="3">
    <fb>7.274</fb>
    <v>5</v>
  </rv>
  <rv s="3">
    <fb>7.3334999999999999</fb>
    <v>5</v>
  </rv>
  <rv s="3">
    <fb>7.423</fb>
    <v>5</v>
  </rv>
  <rv s="3">
    <fb>7.3550000000000004</fb>
    <v>5</v>
  </rv>
  <rv s="3">
    <fb>7.37</fb>
    <v>5</v>
  </rv>
  <rv s="3">
    <fb>7.4489999999999998</fb>
    <v>5</v>
  </rv>
  <rv s="3">
    <fb>7.5640000000000001</fb>
    <v>5</v>
  </rv>
  <rv s="3">
    <fb>7.5880000000000001</fb>
    <v>5</v>
  </rv>
  <rv s="3">
    <fb>7.4989999999999997</fb>
    <v>5</v>
  </rv>
  <rv s="3">
    <fb>7.54</fb>
    <v>5</v>
  </rv>
  <rv s="3">
    <fb>7.5060000000000002</fb>
    <v>5</v>
  </rv>
  <rv s="3">
    <fb>7.2050000000000001</fb>
    <v>5</v>
  </rv>
  <rv s="3">
    <fb>7.31</fb>
    <v>5</v>
  </rv>
  <rv s="3">
    <fb>7.4649999999999999</fb>
    <v>5</v>
  </rv>
  <rv s="3">
    <fb>7.5460000000000003</fb>
    <v>5</v>
  </rv>
  <rv s="3">
    <fb>7.5590000000000002</fb>
    <v>5</v>
  </rv>
  <rv s="3">
    <fb>7.6280000000000001</fb>
    <v>5</v>
  </rv>
  <rv s="3">
    <fb>7.79</fb>
    <v>5</v>
  </rv>
  <rv s="3">
    <fb>7.7869999999999999</fb>
    <v>5</v>
  </rv>
  <rv s="3">
    <fb>7.8579999999999997</fb>
    <v>5</v>
  </rv>
  <rv s="3">
    <fb>7.758</fb>
    <v>5</v>
  </rv>
  <rv s="3">
    <fb>7.7670000000000003</fb>
    <v>5</v>
  </rv>
  <rv s="3">
    <fb>7.556</fb>
    <v>5</v>
  </rv>
  <rv s="3">
    <fb>7.5010000000000003</fb>
    <v>5</v>
  </rv>
  <rv s="3">
    <fb>7.4740000000000002</fb>
    <v>5</v>
  </rv>
  <rv s="3">
    <fb>7.4749999999999996</fb>
    <v>5</v>
  </rv>
  <rv s="3">
    <fb>7.2610000000000001</fb>
    <v>5</v>
  </rv>
  <rv s="3">
    <fb>7.343</fb>
    <v>5</v>
  </rv>
  <rv s="3">
    <fb>7.3979999999999997</fb>
    <v>5</v>
  </rv>
  <rv s="3">
    <fb>7.1524999999999999</fb>
    <v>5</v>
  </rv>
  <rv s="3">
    <fb>7.1070000000000002</fb>
    <v>5</v>
  </rv>
  <rv s="3">
    <fb>7.1870000000000003</fb>
    <v>5</v>
  </rv>
  <rv s="3">
    <fb>7.3464999999999998</fb>
    <v>5</v>
  </rv>
  <rv s="3">
    <fb>7.2539999999999996</fb>
    <v>5</v>
  </rv>
  <rv s="3">
    <fb>7.2969999999999997</fb>
    <v>5</v>
  </rv>
  <rv s="3">
    <fb>7.2110000000000003</fb>
    <v>5</v>
  </rv>
  <rv s="3">
    <fb>7.09</fb>
    <v>5</v>
  </rv>
  <rv s="3">
    <fb>7.0460000000000003</fb>
    <v>5</v>
  </rv>
  <rv s="3">
    <fb>7.1020000000000003</fb>
    <v>5</v>
  </rv>
  <rv s="3">
    <fb>7.1289999999999996</fb>
    <v>5</v>
  </rv>
  <rv s="3">
    <fb>7.18</fb>
    <v>5</v>
  </rv>
  <rv s="3">
    <fb>7.2119999999999997</fb>
    <v>5</v>
  </rv>
  <rv s="3">
    <fb>7.3490000000000002</fb>
    <v>5</v>
  </rv>
  <rv s="3">
    <fb>7.2634999999999996</fb>
    <v>5</v>
  </rv>
  <rv s="3">
    <fb>7.2080000000000002</fb>
    <v>5</v>
  </rv>
  <rv s="3">
    <fb>7.2519999999999998</fb>
    <v>5</v>
  </rv>
  <rv s="3">
    <fb>7.3659999999999997</fb>
    <v>5</v>
  </rv>
  <rv s="3">
    <fb>7.319</fb>
    <v>5</v>
  </rv>
  <rv s="3">
    <fb>7.4095000000000004</fb>
    <v>5</v>
  </rv>
  <rv s="3">
    <fb>7.4175000000000004</fb>
    <v>5</v>
  </rv>
  <rv s="3">
    <fb>7.4470000000000001</fb>
    <v>5</v>
  </rv>
  <rv s="3">
    <fb>7.4829999999999997</fb>
    <v>5</v>
  </rv>
  <rv s="3">
    <fb>7.4530000000000003</fb>
    <v>5</v>
  </rv>
  <rv s="3">
    <fb>7.3620000000000001</fb>
    <v>5</v>
  </rv>
  <rv s="3">
    <fb>7.2320000000000002</fb>
    <v>5</v>
  </rv>
  <rv s="3">
    <fb>7.4539999999999997</fb>
    <v>5</v>
  </rv>
  <rv s="3">
    <fb>7.2279999999999998</fb>
    <v>5</v>
  </rv>
  <rv s="3">
    <fb>7.0640000000000001</fb>
    <v>5</v>
  </rv>
  <rv s="3">
    <fb>7.1639999999999997</fb>
    <v>5</v>
  </rv>
  <rv s="3">
    <fb>7.3120000000000003</fb>
    <v>5</v>
  </rv>
  <rv s="3">
    <fb>7.242</fb>
    <v>5</v>
  </rv>
  <rv s="3">
    <fb>7.2925000000000004</fb>
    <v>5</v>
  </rv>
  <rv s="3">
    <fb>7.3579999999999997</fb>
    <v>5</v>
  </rv>
  <rv s="3">
    <fb>7.4340000000000002</fb>
    <v>5</v>
  </rv>
  <rv s="3">
    <fb>7.6180000000000003</fb>
    <v>5</v>
  </rv>
  <rv s="3">
    <fb>7.57</fb>
    <v>5</v>
  </rv>
  <rv s="3">
    <fb>7.6050000000000004</fb>
    <v>5</v>
  </rv>
  <rv s="3">
    <fb>7.5780000000000003</fb>
    <v>5</v>
  </rv>
  <rv s="3">
    <fb>7.532</fb>
    <v>5</v>
  </rv>
  <rv s="3">
    <fb>7.5570000000000004</fb>
    <v>5</v>
  </rv>
  <rv s="3">
    <fb>7.5895000000000001</fb>
    <v>5</v>
  </rv>
  <rv s="3">
    <fb>7.5359999999999996</fb>
    <v>5</v>
  </rv>
  <rv s="3">
    <fb>7.5294999999999996</fb>
    <v>5</v>
  </rv>
  <rv s="3">
    <fb>7.4269999999999996</fb>
    <v>5</v>
  </rv>
  <rv s="3">
    <fb>7.4130000000000003</fb>
    <v>5</v>
  </rv>
  <rv s="3">
    <fb>7.3860000000000001</fb>
    <v>5</v>
  </rv>
  <rv s="3">
    <fb>7.5129999999999999</fb>
    <v>5</v>
  </rv>
  <rv s="3">
    <fb>7.58</fb>
    <v>5</v>
  </rv>
  <rv s="3">
    <fb>7.5819999999999999</fb>
    <v>5</v>
  </rv>
  <rv s="3">
    <fb>7.5490000000000004</fb>
    <v>5</v>
  </rv>
  <rv s="3">
    <fb>7.5259999999999998</fb>
    <v>5</v>
  </rv>
  <rv s="3">
    <fb>7.4720000000000004</fb>
    <v>5</v>
  </rv>
  <rv s="3">
    <fb>7.4580000000000002</fb>
    <v>5</v>
  </rv>
  <rv s="3">
    <fb>7.3959999999999999</fb>
    <v>5</v>
  </rv>
  <rv s="3">
    <fb>7.3739999999999997</fb>
    <v>5</v>
  </rv>
  <rv s="3">
    <fb>7.2220000000000004</fb>
    <v>5</v>
  </rv>
  <rv s="3">
    <fb>7.33</fb>
    <v>5</v>
  </rv>
  <rv s="3">
    <fb>7.4109999999999996</fb>
    <v>5</v>
  </rv>
  <rv s="3">
    <fb>7.4</fb>
    <v>5</v>
  </rv>
  <rv s="3">
    <fb>7.282</fb>
    <v>5</v>
  </rv>
  <rv s="3">
    <fb>6.9009999999999998</fb>
    <v>5</v>
  </rv>
  <rv s="3">
    <fb>7.0890000000000004</fb>
    <v>5</v>
  </rv>
  <rv s="3">
    <fb>7.1239999999999997</fb>
    <v>5</v>
  </rv>
  <rv s="3">
    <fb>7.1974999999999998</fb>
    <v>5</v>
  </rv>
  <rv s="3">
    <fb>7.1609999999999996</fb>
    <v>5</v>
  </rv>
  <rv s="3">
    <fb>7.2054999999999998</fb>
    <v>5</v>
  </rv>
  <rv s="3">
    <fb>7.19</fb>
    <v>5</v>
  </rv>
  <rv s="3">
    <fb>7.1820000000000004</fb>
    <v>5</v>
  </rv>
  <rv s="3">
    <fb>7.14</fb>
    <v>5</v>
  </rv>
  <rv s="3">
    <fb>7.1055000000000001</fb>
    <v>5</v>
  </rv>
  <rv s="3">
    <fb>7.0529999999999999</fb>
    <v>5</v>
  </rv>
  <rv s="3">
    <fb>6.976</fb>
    <v>5</v>
  </rv>
  <rv s="3">
    <fb>6.8250000000000002</fb>
    <v>5</v>
  </rv>
  <rv s="3">
    <fb>6.8259999999999996</fb>
    <v>5</v>
  </rv>
  <rv s="3">
    <fb>6.907</fb>
    <v>5</v>
  </rv>
  <rv s="3">
    <fb>7.0759999999999996</fb>
    <v>5</v>
  </rv>
  <rv s="3">
    <fb>7.0970000000000004</fb>
    <v>5</v>
  </rv>
  <rv s="3">
    <fb>7.0439999999999996</fb>
    <v>5</v>
  </rv>
  <rv s="3">
    <fb>7.3360000000000003</fb>
    <v>5</v>
  </rv>
  <rv s="3">
    <fb>7.3259999999999996</fb>
    <v>5</v>
  </rv>
  <rv s="3">
    <fb>7.2409999999999997</fb>
    <v>5</v>
  </rv>
  <rv s="3">
    <fb>7.2389999999999999</fb>
    <v>5</v>
  </rv>
  <rv s="3">
    <fb>7.2089999999999996</fb>
    <v>5</v>
  </rv>
  <rv s="3">
    <fb>7.1459999999999999</fb>
    <v>5</v>
  </rv>
  <rv s="3">
    <fb>7.1139999999999999</fb>
    <v>5</v>
  </rv>
  <rv s="3">
    <fb>7.1050000000000004</fb>
    <v>5</v>
  </rv>
  <rv s="3">
    <fb>6.9329999999999998</fb>
    <v>5</v>
  </rv>
  <rv s="3">
    <fb>6.95</fb>
    <v>5</v>
  </rv>
  <rv s="3">
    <fb>7.07</fb>
    <v>5</v>
  </rv>
  <rv s="3">
    <fb>7.0895000000000001</fb>
    <v>5</v>
  </rv>
  <rv s="3">
    <fb>7.0709999999999997</fb>
    <v>5</v>
  </rv>
  <rv s="3">
    <fb>6.9630000000000001</fb>
    <v>5</v>
  </rv>
  <rv s="3">
    <fb>6.9480000000000004</fb>
    <v>5</v>
  </rv>
  <rv s="3">
    <fb>7.01</fb>
    <v>5</v>
  </rv>
  <rv s="3">
    <fb>6.9180000000000001</fb>
    <v>5</v>
  </rv>
  <rv s="3">
    <fb>6.8129999999999997</fb>
    <v>5</v>
  </rv>
  <rv s="3">
    <fb>7.032</fb>
    <v>5</v>
  </rv>
  <rv s="3">
    <fb>7.008</fb>
    <v>5</v>
  </rv>
  <rv s="3">
    <fb>7.0549999999999997</fb>
    <v>5</v>
  </rv>
  <rv s="3">
    <fb>7</fb>
    <v>5</v>
  </rv>
  <rv s="3">
    <fb>7.056</fb>
    <v>5</v>
  </rv>
  <rv s="3">
    <fb>7.0839999999999996</fb>
    <v>5</v>
  </rv>
  <rv s="3">
    <fb>7.1784999999999997</fb>
    <v>5</v>
  </rv>
  <rv s="3">
    <fb>7.1680000000000001</fb>
    <v>5</v>
  </rv>
  <rv s="3">
    <fb>7.2430000000000003</fb>
    <v>5</v>
  </rv>
  <rv s="3">
    <fb>7.133</fb>
    <v>5</v>
  </rv>
  <rv s="3">
    <fb>7.085</fb>
    <v>5</v>
  </rv>
  <rv s="3">
    <fb>7.0449999999999999</fb>
    <v>5</v>
  </rv>
  <rv s="3">
    <fb>7.0419999999999998</fb>
    <v>5</v>
  </rv>
  <rv s="3">
    <fb>7.0540000000000003</fb>
    <v>5</v>
  </rv>
  <rv s="3">
    <fb>7.0739999999999998</fb>
    <v>5</v>
  </rv>
  <rv s="3">
    <fb>7.1159999999999997</fb>
    <v>5</v>
  </rv>
  <rv s="3">
    <fb>7.1120000000000001</fb>
    <v>5</v>
  </rv>
  <rv s="3">
    <fb>7.1349999999999998</fb>
    <v>5</v>
  </rv>
  <rv s="3">
    <fb>7.202</fb>
    <v>5</v>
  </rv>
  <rv s="3">
    <fb>7.2039999999999997</fb>
    <v>5</v>
  </rv>
  <rv s="3">
    <fb>7.2069999999999999</fb>
    <v>5</v>
  </rv>
  <rv s="3">
    <fb>7.1630000000000003</fb>
    <v>5</v>
  </rv>
  <rv s="3">
    <fb>7.093</fb>
    <v>5</v>
  </rv>
  <rv s="3">
    <fb>6.97</fb>
    <v>5</v>
  </rv>
  <rv s="3">
    <fb>7.0170000000000003</fb>
    <v>5</v>
  </rv>
  <rv s="3">
    <fb>6.7249999999999996</fb>
    <v>5</v>
  </rv>
  <rv s="3">
    <fb>6.7450000000000001</fb>
    <v>5</v>
  </rv>
  <rv s="3">
    <fb>6.9284999999999997</fb>
    <v>5</v>
  </rv>
  <rv s="3">
    <fb>6.8840000000000003</fb>
    <v>5</v>
  </rv>
  <rv s="3">
    <fb>6.7910000000000004</fb>
    <v>5</v>
  </rv>
  <rv s="3">
    <fb>6.8019999999999996</fb>
    <v>5</v>
  </rv>
  <rv s="3">
    <fb>6.9390000000000001</fb>
    <v>5</v>
  </rv>
  <rv s="3">
    <fb>6.9560000000000004</fb>
    <v>5</v>
  </rv>
  <rv s="3">
    <fb>6.9489999999999998</fb>
    <v>5</v>
  </rv>
  <rv s="3">
    <fb>6.8155000000000001</fb>
    <v>5</v>
  </rv>
  <rv s="3">
    <fb>6.7869999999999999</fb>
    <v>5</v>
  </rv>
  <rv s="3">
    <fb>6.7089999999999996</fb>
    <v>5</v>
  </rv>
  <rv s="3">
    <fb>6.819</fb>
    <v>5</v>
  </rv>
  <rv s="3">
    <fb>6.7480000000000002</fb>
    <v>5</v>
  </rv>
  <rv s="3">
    <fb>6.6050000000000004</fb>
    <v>5</v>
  </rv>
  <rv s="3">
    <fb>6.7190000000000003</fb>
    <v>5</v>
  </rv>
  <rv s="0">
    <v>https://www.bing.com/financeapi/forcetrigger?t=bt6tu2&amp;q=XLON%3aRIUS&amp;form=skydnc</v>
    <v>Learn more on Bing</v>
  </rv>
  <rv s="5">
    <v>en-US</v>
    <v>bt6tu2</v>
    <v>268435456</v>
    <v>1</v>
    <v>Powered by Refinitiv</v>
    <v>6</v>
    <v>L&amp;G US Eq (Resp Excl) UETFUSDA (XLON:RIUS)</v>
    <v>2</v>
    <v>7</v>
    <v>Finance</v>
    <v>4</v>
    <v>16.408000000000001</v>
    <v>7.91</v>
    <v>0.1</v>
    <v>6.1460000000000004E-3</v>
    <v>USD</v>
    <v>London Stock Exchange</v>
    <v>XLON</v>
    <v>1.1999999999999999E-3</v>
    <v>16.408000000000001</v>
    <v>ETF</v>
    <v>44553.609073344531</v>
    <v>7044</v>
    <v>16.372</v>
    <v>1741846699.96</v>
    <v>L&amp;G US Eq (Resp Excl) UETFUSDA</v>
    <v>16.408000000000001</v>
    <v>16.271999999999998</v>
    <v>16.425000000000001</v>
    <v>RIUS</v>
    <v>L&amp;G US Eq (Resp Excl) UETFUSDA (XLON:RIUS)</v>
    <v>648</v>
  </rv>
  <rv s="2">
    <v>7045</v>
  </rv>
  <rv s="3">
    <fb>12.925000000000001</fb>
    <v>5</v>
  </rv>
  <rv s="3">
    <fb>12.904</fb>
    <v>5</v>
  </rv>
  <rv s="3">
    <fb>13.032</fb>
    <v>5</v>
  </rv>
  <rv s="3">
    <fb>13.021000000000001</fb>
    <v>5</v>
  </rv>
  <rv s="3">
    <fb>13.007</fb>
    <v>5</v>
  </rv>
  <rv s="3">
    <fb>12.898999999999999</fb>
    <v>5</v>
  </rv>
  <rv s="3">
    <fb>12.904999999999999</fb>
    <v>5</v>
  </rv>
  <rv s="3">
    <fb>13.093999999999999</fb>
    <v>5</v>
  </rv>
  <rv s="3">
    <fb>13.222</fb>
    <v>5</v>
  </rv>
  <rv s="3">
    <fb>13.278</fb>
    <v>5</v>
  </rv>
  <rv s="3">
    <fb>13.273999999999999</fb>
    <v>5</v>
  </rv>
  <rv s="3">
    <fb>13.237</fb>
    <v>5</v>
  </rv>
  <rv s="3">
    <fb>13.273</fb>
    <v>5</v>
  </rv>
  <rv s="3">
    <fb>13.288</fb>
    <v>5</v>
  </rv>
  <rv s="3">
    <fb>13.141</fb>
    <v>5</v>
  </rv>
  <rv s="3">
    <fb>13.128</fb>
    <v>5</v>
  </rv>
  <rv s="3">
    <fb>13.17</fb>
    <v>5</v>
  </rv>
  <rv s="3">
    <fb>13.457000000000001</fb>
    <v>5</v>
  </rv>
  <rv s="3">
    <fb>13.401999999999999</fb>
    <v>5</v>
  </rv>
  <rv s="3">
    <fb>13.323</fb>
    <v>5</v>
  </rv>
  <rv s="3">
    <fb>13.445</fb>
    <v>5</v>
  </rv>
  <rv s="3">
    <fb>13.212</fb>
    <v>5</v>
  </rv>
  <rv s="3">
    <fb>13.266999999999999</fb>
    <v>5</v>
  </rv>
  <rv s="3">
    <fb>13.028</fb>
    <v>5</v>
  </rv>
  <rv s="3">
    <fb>13.122</fb>
    <v>5</v>
  </rv>
  <rv s="3">
    <fb>13.412000000000001</fb>
    <v>5</v>
  </rv>
  <rv s="3">
    <fb>13.397</fb>
    <v>5</v>
  </rv>
  <rv s="3">
    <fb>13.468999999999999</fb>
    <v>5</v>
  </rv>
  <rv s="3">
    <fb>13.644</fb>
    <v>5</v>
  </rv>
  <rv s="3">
    <fb>13.667</fb>
    <v>5</v>
  </rv>
  <rv s="3">
    <fb>13.721</fb>
    <v>5</v>
  </rv>
  <rv s="3">
    <fb>13.87</fb>
    <v>5</v>
  </rv>
  <rv s="3">
    <fb>13.779</fb>
    <v>5</v>
  </rv>
  <rv s="3">
    <fb>13.648999999999999</fb>
    <v>5</v>
  </rv>
  <rv s="3">
    <fb>13.627000000000001</fb>
    <v>5</v>
  </rv>
  <rv s="3">
    <fb>13.749000000000001</fb>
    <v>5</v>
  </rv>
  <rv s="3">
    <fb>13.544</fb>
    <v>5</v>
  </rv>
  <rv s="3">
    <fb>13.537000000000001</fb>
    <v>5</v>
  </rv>
  <rv s="3">
    <fb>13.489000000000001</fb>
    <v>5</v>
  </rv>
  <rv s="3">
    <fb>13.519</fb>
    <v>5</v>
  </rv>
  <rv s="3">
    <fb>13.5</fb>
    <v>5</v>
  </rv>
  <rv s="3">
    <fb>13.401</fb>
    <v>5</v>
  </rv>
  <rv s="3">
    <fb>13.202999999999999</fb>
    <v>5</v>
  </rv>
  <rv s="3">
    <fb>12.826000000000001</fb>
    <v>5</v>
  </rv>
  <rv s="3">
    <fb>13.33</fb>
    <v>5</v>
  </rv>
  <rv s="3">
    <fb>13.624000000000001</fb>
    <v>5</v>
  </rv>
  <rv s="3">
    <fb>13.509</fb>
    <v>5</v>
  </rv>
  <rv s="3">
    <fb>13.693</fb>
    <v>5</v>
  </rv>
  <rv s="3">
    <fb>13.602</fb>
    <v>5</v>
  </rv>
  <rv s="3">
    <fb>13.491</fb>
    <v>5</v>
  </rv>
  <rv s="3">
    <fb>13.616</fb>
    <v>5</v>
  </rv>
  <rv s="3">
    <fb>13.592000000000001</fb>
    <v>5</v>
  </rv>
  <rv s="3">
    <fb>13.539</fb>
    <v>5</v>
  </rv>
  <rv s="3">
    <fb>13.302</fb>
    <v>5</v>
  </rv>
  <rv s="3">
    <fb>13.507</fb>
    <v>5</v>
  </rv>
  <rv s="3">
    <fb>13.554</fb>
    <v>5</v>
  </rv>
  <rv s="3">
    <fb>13.805999999999999</fb>
    <v>5</v>
  </rv>
  <rv s="3">
    <fb>14.085000000000001</fb>
    <v>5</v>
  </rv>
  <rv s="3">
    <fb>14.077</fb>
    <v>5</v>
  </rv>
  <rv s="3">
    <fb>14.135999999999999</fb>
    <v>5</v>
  </rv>
  <rv s="3">
    <fb>14.156000000000001</fb>
    <v>5</v>
  </rv>
  <rv s="3">
    <fb>14.237</fb>
    <v>5</v>
  </rv>
  <rv s="3">
    <fb>14.301</fb>
    <v>5</v>
  </rv>
  <rv s="3">
    <fb>14.32</fb>
    <v>5</v>
  </rv>
  <rv s="3">
    <fb>14.388999999999999</fb>
    <v>5</v>
  </rv>
  <rv s="3">
    <fb>14.445</fb>
    <v>5</v>
  </rv>
  <rv s="3">
    <fb>14.396000000000001</fb>
    <v>5</v>
  </rv>
  <rv s="3">
    <fb>14.243</fb>
    <v>5</v>
  </rv>
  <rv s="3">
    <fb>14.313000000000001</fb>
    <v>5</v>
  </rv>
  <rv s="3">
    <fb>14.414999999999999</fb>
    <v>5</v>
  </rv>
  <rv s="3">
    <fb>14.433</fb>
    <v>5</v>
  </rv>
  <rv s="3">
    <fb>14.438000000000001</fb>
    <v>5</v>
  </rv>
  <rv s="3">
    <fb>14.488</fb>
    <v>5</v>
  </rv>
  <rv s="3">
    <fb>14.494</fb>
    <v>5</v>
  </rv>
  <rv s="3">
    <fb>14.555999999999999</fb>
    <v>5</v>
  </rv>
  <rv s="3">
    <fb>14.51</fb>
    <v>5</v>
  </rv>
  <rv s="3">
    <fb>14.223000000000001</fb>
    <v>5</v>
  </rv>
  <rv s="3">
    <fb>14.334</fb>
    <v>5</v>
  </rv>
  <rv s="3">
    <fb>14.286</fb>
    <v>5</v>
  </rv>
  <rv s="3">
    <fb>14.518000000000001</fb>
    <v>5</v>
  </rv>
  <rv s="3">
    <fb>14.425000000000001</fb>
    <v>5</v>
  </rv>
  <rv s="3">
    <fb>14.19</fb>
    <v>5</v>
  </rv>
  <rv s="3">
    <fb>14.013</fb>
    <v>5</v>
  </rv>
  <rv s="3">
    <fb>14.051</fb>
    <v>5</v>
  </rv>
  <rv s="3">
    <fb>14.228</fb>
    <v>5</v>
  </rv>
  <rv s="3">
    <fb>14.247</fb>
    <v>5</v>
  </rv>
  <rv s="3">
    <fb>14.255000000000001</fb>
    <v>5</v>
  </rv>
  <rv s="3">
    <fb>14.298999999999999</fb>
    <v>5</v>
  </rv>
  <rv s="3">
    <fb>14.42</fb>
    <v>5</v>
  </rv>
  <rv s="3">
    <fb>14.414</fb>
    <v>5</v>
  </rv>
  <rv s="3">
    <fb>14.385</fb>
    <v>5</v>
  </rv>
  <rv s="3">
    <fb>14.471</fb>
    <v>5</v>
  </rv>
  <rv s="3">
    <fb>14.394</fb>
    <v>5</v>
  </rv>
  <rv s="3">
    <fb>14.337</fb>
    <v>5</v>
  </rv>
  <rv s="3">
    <fb>14.428000000000001</fb>
    <v>5</v>
  </rv>
  <rv s="3">
    <fb>14.49</fb>
    <v>5</v>
  </rv>
  <rv s="3">
    <fb>14.476000000000001</fb>
    <v>5</v>
  </rv>
  <rv s="3">
    <fb>14.487</fb>
    <v>5</v>
  </rv>
  <rv s="3">
    <fb>14.565</fb>
    <v>5</v>
  </rv>
  <rv s="3">
    <fb>14.59</fb>
    <v>5</v>
  </rv>
  <rv s="3">
    <fb>14.611000000000001</fb>
    <v>5</v>
  </rv>
  <rv s="3">
    <fb>14.615</fb>
    <v>5</v>
  </rv>
  <rv s="3">
    <fb>14.634</fb>
    <v>5</v>
  </rv>
  <rv s="3">
    <fb>14.596</fb>
    <v>5</v>
  </rv>
  <rv s="3">
    <fb>14.436</fb>
    <v>5</v>
  </rv>
  <rv s="3">
    <fb>14.505000000000001</fb>
    <v>5</v>
  </rv>
  <rv s="3">
    <fb>14.672000000000001</fb>
    <v>5</v>
  </rv>
  <rv s="3">
    <fb>14.635</fb>
    <v>5</v>
  </rv>
  <rv s="3">
    <fb>14.782999999999999</fb>
    <v>5</v>
  </rv>
  <rv s="3">
    <fb>14.805999999999999</fb>
    <v>5</v>
  </rv>
  <rv s="3">
    <fb>14.833</fb>
    <v>5</v>
  </rv>
  <rv s="3">
    <fb>14.904</fb>
    <v>5</v>
  </rv>
  <rv s="3">
    <fb>14.898</fb>
    <v>5</v>
  </rv>
  <rv s="3">
    <fb>14.916</fb>
    <v>5</v>
  </rv>
  <rv s="3">
    <fb>15.023</fb>
    <v>5</v>
  </rv>
  <rv s="3">
    <fb>15.082000000000001</fb>
    <v>5</v>
  </rv>
  <rv s="3">
    <fb>15.03</fb>
    <v>5</v>
  </rv>
  <rv s="3">
    <fb>15.103</fb>
    <v>5</v>
  </rv>
  <rv s="3">
    <fb>14.935</fb>
    <v>5</v>
  </rv>
  <rv s="3">
    <fb>15.141</fb>
    <v>5</v>
  </rv>
  <rv s="3">
    <fb>15.193</fb>
    <v>5</v>
  </rv>
  <rv s="3">
    <fb>15.253</fb>
    <v>5</v>
  </rv>
  <rv s="3">
    <fb>15.182</fb>
    <v>5</v>
  </rv>
  <rv s="3">
    <fb>15.132999999999999</fb>
    <v>5</v>
  </rv>
  <rv s="3">
    <fb>15.073</fb>
    <v>5</v>
  </rv>
  <rv s="3">
    <fb>14.808999999999999</fb>
    <v>5</v>
  </rv>
  <rv s="3">
    <fb>15.000999999999999</fb>
    <v>5</v>
  </rv>
  <rv s="3">
    <fb>15.11</fb>
    <v>5</v>
  </rv>
  <rv s="3">
    <fb>15.177</fb>
    <v>5</v>
  </rv>
  <rv s="3">
    <fb>15.351000000000001</fb>
    <v>5</v>
  </rv>
  <rv s="3">
    <fb>15.378</fb>
    <v>5</v>
  </rv>
  <rv s="3">
    <fb>15.19</fb>
    <v>5</v>
  </rv>
  <rv s="3">
    <fb>15.326000000000001</fb>
    <v>5</v>
  </rv>
  <rv s="3">
    <fb>15.395</fb>
    <v>5</v>
  </rv>
  <rv s="3">
    <fb>15.295999999999999</fb>
    <v>5</v>
  </rv>
  <rv s="3">
    <fb>15.349</fb>
    <v>5</v>
  </rv>
  <rv s="3">
    <fb>15.246</fb>
    <v>5</v>
  </rv>
  <rv s="3">
    <fb>15.324</fb>
    <v>5</v>
  </rv>
  <rv s="3">
    <fb>15.406000000000001</fb>
    <v>5</v>
  </rv>
  <rv s="3">
    <fb>15.43</fb>
    <v>5</v>
  </rv>
  <rv s="3">
    <fb>15.428000000000001</fb>
    <v>5</v>
  </rv>
  <rv s="3">
    <fb>15.432</fb>
    <v>5</v>
  </rv>
  <rv s="3">
    <fb>15.425000000000001</fb>
    <v>5</v>
  </rv>
  <rv s="3">
    <fb>15.465</fb>
    <v>5</v>
  </rv>
  <rv s="3">
    <fb>15.529</fb>
    <v>5</v>
  </rv>
  <rv s="3">
    <fb>15.446</fb>
    <v>5</v>
  </rv>
  <rv s="3">
    <fb>15.462</fb>
    <v>5</v>
  </rv>
  <rv s="3">
    <fb>15.32</fb>
    <v>5</v>
  </rv>
  <rv s="3">
    <fb>15.605</fb>
    <v>5</v>
  </rv>
  <rv s="3">
    <fb>15.644</fb>
    <v>5</v>
  </rv>
  <rv s="3">
    <fb>15.676</fb>
    <v>5</v>
  </rv>
  <rv s="3">
    <fb>15.627000000000001</fb>
    <v>5</v>
  </rv>
  <rv s="3">
    <fb>15.701000000000001</fb>
    <v>5</v>
  </rv>
  <rv s="3">
    <fb>15.85</fb>
    <v>5</v>
  </rv>
  <rv s="3">
    <fb>15.824999999999999</fb>
    <v>5</v>
  </rv>
  <rv s="3">
    <fb>15.852</fb>
    <v>5</v>
  </rv>
  <rv s="3">
    <fb>15.82</fb>
    <v>5</v>
  </rv>
  <rv s="3">
    <fb>15.949</fb>
    <v>5</v>
  </rv>
  <rv s="3">
    <fb>15.858000000000001</fb>
    <v>5</v>
  </rv>
  <rv s="3">
    <fb>15.744</fb>
    <v>5</v>
  </rv>
  <rv s="3">
    <fb>15.771000000000001</fb>
    <v>5</v>
  </rv>
  <rv s="3">
    <fb>15.653</fb>
    <v>5</v>
  </rv>
  <rv s="3">
    <fb>15.567</fb>
    <v>5</v>
  </rv>
  <rv s="3">
    <fb>15.577999999999999</fb>
    <v>5</v>
  </rv>
  <rv s="3">
    <fb>15.551</fb>
    <v>5</v>
  </rv>
  <rv s="3">
    <fb>15.553000000000001</fb>
    <v>5</v>
  </rv>
  <rv s="3">
    <fb>15.526</fb>
    <v>5</v>
  </rv>
  <rv s="3">
    <fb>15.262</fb>
    <v>5</v>
  </rv>
  <rv s="3">
    <fb>15.26</fb>
    <v>5</v>
  </rv>
  <rv s="3">
    <fb>15.301</fb>
    <v>5</v>
  </rv>
  <rv s="3">
    <fb>15.548999999999999</fb>
    <v>5</v>
  </rv>
  <rv s="3">
    <fb>15.497</fb>
    <v>5</v>
  </rv>
  <rv s="3">
    <fb>15.183999999999999</fb>
    <v>5</v>
  </rv>
  <rv s="3">
    <fb>15.382999999999999</fb>
    <v>5</v>
  </rv>
  <rv s="3">
    <fb>15.175000000000001</fb>
    <v>5</v>
  </rv>
  <rv s="3">
    <fb>15.037000000000001</fb>
    <v>5</v>
  </rv>
  <rv s="3">
    <fb>14.895</fb>
    <v>5</v>
  </rv>
  <rv s="3">
    <fb>15.137</fb>
    <v>5</v>
  </rv>
  <rv s="3">
    <fb>14.978999999999999</fb>
    <v>5</v>
  </rv>
  <rv s="3">
    <fb>15.388999999999999</fb>
    <v>5</v>
  </rv>
  <rv s="3">
    <fb>15.308999999999999</fb>
    <v>5</v>
  </rv>
  <rv s="3">
    <fb>15.319000000000001</fb>
    <v>5</v>
  </rv>
  <rv s="3">
    <fb>15.167999999999999</fb>
    <v>5</v>
  </rv>
  <rv s="3">
    <fb>15.12</fb>
    <v>5</v>
  </rv>
  <rv s="3">
    <fb>15.423999999999999</fb>
    <v>5</v>
  </rv>
  <rv s="3">
    <fb>15.561999999999999</fb>
    <v>5</v>
  </rv>
  <rv s="3">
    <fb>15.59</fb>
    <v>5</v>
  </rv>
  <rv s="3">
    <fb>15.752000000000001</fb>
    <v>5</v>
  </rv>
  <rv s="3">
    <fb>15.804</fb>
    <v>5</v>
  </rv>
  <rv s="3">
    <fb>15.8</fb>
    <v>5</v>
  </rv>
  <rv s="3">
    <fb>15.819000000000001</fb>
    <v>5</v>
  </rv>
  <rv s="3">
    <fb>15.9</fb>
    <v>5</v>
  </rv>
  <rv s="3">
    <fb>16.042000000000002</fb>
    <v>5</v>
  </rv>
  <rv s="3">
    <fb>15.96</fb>
    <v>5</v>
  </rv>
  <rv s="3">
    <fb>16.023</fb>
    <v>5</v>
  </rv>
  <rv s="3">
    <fb>16.039000000000001</fb>
    <v>5</v>
  </rv>
  <rv s="3">
    <fb>16.093</fb>
    <v>5</v>
  </rv>
  <rv s="3">
    <fb>16.170999999999999</fb>
    <v>5</v>
  </rv>
  <rv s="3">
    <fb>16.155999999999999</fb>
    <v>5</v>
  </rv>
  <rv s="3">
    <fb>16.439</fb>
    <v>5</v>
  </rv>
  <rv s="3">
    <fb>16.356000000000002</fb>
    <v>5</v>
  </rv>
  <rv s="3">
    <fb>16.346</fb>
    <v>5</v>
  </rv>
  <rv s="3">
    <fb>16.251999999999999</fb>
    <v>5</v>
  </rv>
  <rv s="3">
    <fb>16.350999999999999</fb>
    <v>5</v>
  </rv>
  <rv s="3">
    <fb>16.379000000000001</fb>
    <v>5</v>
  </rv>
  <rv s="3">
    <fb>16.457000000000001</fb>
    <v>5</v>
  </rv>
  <rv s="3">
    <fb>16.411999999999999</fb>
    <v>5</v>
  </rv>
  <rv s="3">
    <fb>16.399000000000001</fb>
    <v>5</v>
  </rv>
  <rv s="3">
    <fb>16.492999999999999</fb>
    <v>5</v>
  </rv>
  <rv s="3">
    <fb>16.503</fb>
    <v>5</v>
  </rv>
  <rv s="3">
    <fb>16.276</fb>
    <v>5</v>
  </rv>
  <rv s="3">
    <fb>16.344999999999999</fb>
    <v>5</v>
  </rv>
  <rv s="3">
    <fb>16.41</fb>
    <v>5</v>
  </rv>
  <rv s="3">
    <fb>16.050999999999998</fb>
    <v>5</v>
  </rv>
  <rv s="3">
    <fb>16.053000000000001</fb>
    <v>5</v>
  </rv>
  <rv s="3">
    <fb>16.202000000000002</fb>
    <v>5</v>
  </rv>
  <rv s="3">
    <fb>15.898999999999999</fb>
    <v>5</v>
  </rv>
  <rv s="3">
    <fb>15.75</fb>
    <v>5</v>
  </rv>
  <rv s="3">
    <fb>15.875</fb>
    <v>5</v>
  </rv>
  <rv s="3">
    <fb>16.297999999999998</fb>
    <v>5</v>
  </rv>
  <rv s="3">
    <fb>16.305</fb>
    <v>5</v>
  </rv>
  <rv s="3">
    <fb>16.331</fb>
    <v>5</v>
  </rv>
  <rv s="3">
    <fb>16.254999999999999</fb>
    <v>5</v>
  </rv>
  <rv s="3">
    <fb>16.225000000000001</fb>
    <v>5</v>
  </rv>
  <rv s="3">
    <fb>16.010999999999999</fb>
    <v>5</v>
  </rv>
  <rv s="3">
    <fb>16.312999999999999</fb>
    <v>5</v>
  </rv>
  <rv s="3">
    <fb>16.164999999999999</fb>
    <v>5</v>
  </rv>
  <rv s="3">
    <fb>15.753</fb>
    <v>5</v>
  </rv>
  <rv s="3">
    <fb>15.976000000000001</fb>
    <v>5</v>
  </rv>
  <rv s="3">
    <fb>16.271999999999998</fb>
    <v>5</v>
  </rv>
  <rv s="0">
    <v>https://www.bing.com/financeapi/forcetrigger?t=ao717w&amp;q=XLON%3aCEMA&amp;form=skydnc</v>
    <v>Learn more on Bing</v>
  </rv>
  <rv s="1">
    <v>en-US</v>
    <v>ao717w</v>
    <v>268435456</v>
    <v>1</v>
    <v>Powered by Refinitiv</v>
    <v>0</v>
    <v>iS MSCI EM Asia UCITS ETF (XLON:CEMA)</v>
    <v>2</v>
    <v>3</v>
    <v>Finance</v>
    <v>4</v>
    <v>187.89</v>
    <v>90.96</v>
    <v>0.96340000000000003</v>
    <v>1.37</v>
    <v>7.3450000000000008E-3</v>
    <v>USD</v>
    <v>London Stock Exchange</v>
    <v>XLON</v>
    <v>2E-3</v>
    <v>187.89</v>
    <v>ETF</v>
    <v>44553.667353425779</v>
    <v>7277</v>
    <v>186.54</v>
    <v>1709221614.6199999</v>
    <v>iS MSCI EM Asia UCITS ETF</v>
    <v>187.12</v>
    <v>186.52</v>
    <v>187.7</v>
    <v>CEMA</v>
    <v>iS MSCI EM Asia UCITS ETF (XLON:CEMA)</v>
    <v>4141</v>
  </rv>
  <rv s="2">
    <v>7278</v>
  </rv>
  <rv s="3">
    <fb>193.32</fb>
    <v>5</v>
  </rv>
  <rv s="3">
    <fb>193.43</fb>
    <v>5</v>
  </rv>
  <rv s="3">
    <fb>195.22</fb>
    <v>5</v>
  </rv>
  <rv s="3">
    <fb>198.89500000000001</fb>
    <v>5</v>
  </rv>
  <rv s="3">
    <fb>200.2</fb>
    <v>5</v>
  </rv>
  <rv s="3">
    <fb>201.5</fb>
    <v>5</v>
  </rv>
  <rv s="3">
    <fb>204.77500000000001</fb>
    <v>5</v>
  </rv>
  <rv s="3">
    <fb>205.26</fb>
    <v>5</v>
  </rv>
  <rv s="3">
    <fb>205.05</fb>
    <v>5</v>
  </rv>
  <rv s="3">
    <fb>210.80500000000001</fb>
    <v>5</v>
  </rv>
  <rv s="3">
    <fb>210.32</fb>
    <v>5</v>
  </rv>
  <rv s="3">
    <fb>211.45</fb>
    <v>5</v>
  </rv>
  <rv s="3">
    <fb>211.05</fb>
    <v>5</v>
  </rv>
  <rv s="3">
    <fb>215.15</fb>
    <v>5</v>
  </rv>
  <rv s="3">
    <fb>211.3</fb>
    <v>5</v>
  </rv>
  <rv s="3">
    <fb>211.95500000000001</fb>
    <v>5</v>
  </rv>
  <rv s="3">
    <fb>215.035</fb>
    <v>5</v>
  </rv>
  <rv s="3">
    <fb>219.1</fb>
    <v>5</v>
  </rv>
  <rv s="3">
    <fb>220.965</fb>
    <v>5</v>
  </rv>
  <rv s="3">
    <fb>218.6</fb>
    <v>5</v>
  </rv>
  <rv s="3">
    <fb>220.81</fb>
    <v>5</v>
  </rv>
  <rv s="3">
    <fb>218.55</fb>
    <v>5</v>
  </rv>
  <rv s="3">
    <fb>214.46</fb>
    <v>5</v>
  </rv>
  <rv s="3">
    <fb>213.36</fb>
    <v>5</v>
  </rv>
  <rv s="3">
    <fb>209.61500000000001</fb>
    <v>5</v>
  </rv>
  <rv s="3">
    <fb>213.52</fb>
    <v>5</v>
  </rv>
  <rv s="3">
    <fb>217.85</fb>
    <v>5</v>
  </rv>
  <rv s="3">
    <fb>219.29</fb>
    <v>5</v>
  </rv>
  <rv s="3">
    <fb>217.61</fb>
    <v>5</v>
  </rv>
  <rv s="3">
    <fb>219.81</fb>
    <v>5</v>
  </rv>
  <rv s="3">
    <fb>219.95</fb>
    <v>5</v>
  </rv>
  <rv s="3">
    <fb>221.97499999999999</fb>
    <v>5</v>
  </rv>
  <rv s="3">
    <fb>223.89</fb>
    <v>5</v>
  </rv>
  <rv s="3">
    <fb>227.45</fb>
    <v>5</v>
  </rv>
  <rv s="3">
    <fb>227.155</fb>
    <v>5</v>
  </rv>
  <rv s="3">
    <fb>229.22499999999999</fb>
    <v>5</v>
  </rv>
  <rv s="3">
    <fb>227.77</fb>
    <v>5</v>
  </rv>
  <rv s="3">
    <fb>226.68</fb>
    <v>5</v>
  </rv>
  <rv s="3">
    <fb>222.82499999999999</fb>
    <v>5</v>
  </rv>
  <rv s="3">
    <fb>226.55</fb>
    <v>5</v>
  </rv>
  <rv s="3">
    <fb>220.34</fb>
    <v>5</v>
  </rv>
  <rv s="3">
    <fb>217.85499999999999</fb>
    <v>5</v>
  </rv>
  <rv s="3">
    <fb>216.38</fb>
    <v>5</v>
  </rv>
  <rv s="3">
    <fb>217.01</fb>
    <v>5</v>
  </rv>
  <rv s="3">
    <fb>210.13499999999999</fb>
    <v>5</v>
  </rv>
  <rv s="3">
    <fb>216.06</fb>
    <v>5</v>
  </rv>
  <rv s="3">
    <fb>213.55</fb>
    <v>5</v>
  </rv>
  <rv s="3">
    <fb>215.51</fb>
    <v>5</v>
  </rv>
  <rv s="3">
    <fb>211.87</fb>
    <v>5</v>
  </rv>
  <rv s="3">
    <fb>205.68</fb>
    <v>5</v>
  </rv>
  <rv s="3">
    <fb>204.64</fb>
    <v>5</v>
  </rv>
  <rv s="3">
    <fb>207.66</fb>
    <v>5</v>
  </rv>
  <rv s="3">
    <fb>205.80500000000001</fb>
    <v>5</v>
  </rv>
  <rv s="3">
    <fb>212.52</fb>
    <v>5</v>
  </rv>
  <rv s="3">
    <fb>208.3</fb>
    <v>5</v>
  </rv>
  <rv s="3">
    <fb>208.2</fb>
    <v>5</v>
  </rv>
  <rv s="3">
    <fb>210.185</fb>
    <v>5</v>
  </rv>
  <rv s="3">
    <fb>207.785</fb>
    <v>5</v>
  </rv>
  <rv s="3">
    <fb>208.505</fb>
    <v>5</v>
  </rv>
  <rv s="3">
    <fb>208.23</fb>
    <v>5</v>
  </rv>
  <rv s="3">
    <fb>209.02</fb>
    <v>5</v>
  </rv>
  <rv s="3">
    <fb>206.095</fb>
    <v>5</v>
  </rv>
  <rv s="3">
    <fb>201.67</fb>
    <v>5</v>
  </rv>
  <rv s="3">
    <fb>200.65</fb>
    <v>5</v>
  </rv>
  <rv s="3">
    <fb>202.34</fb>
    <v>5</v>
  </rv>
  <rv s="3">
    <fb>203.61</fb>
    <v>5</v>
  </rv>
  <rv s="3">
    <fb>204.7</fb>
    <v>5</v>
  </rv>
  <rv s="3">
    <fb>205.04</fb>
    <v>5</v>
  </rv>
  <rv s="3">
    <fb>208.55</fb>
    <v>5</v>
  </rv>
  <rv s="3">
    <fb>209.77</fb>
    <v>5</v>
  </rv>
  <rv s="3">
    <fb>206.38499999999999</fb>
    <v>5</v>
  </rv>
  <rv s="3">
    <fb>208.07</fb>
    <v>5</v>
  </rv>
  <rv s="3">
    <fb>205.595</fb>
    <v>5</v>
  </rv>
  <rv s="3">
    <fb>204.48500000000001</fb>
    <v>5</v>
  </rv>
  <rv s="3">
    <fb>205.745</fb>
    <v>5</v>
  </rv>
  <rv s="3">
    <fb>207.14500000000001</fb>
    <v>5</v>
  </rv>
  <rv s="3">
    <fb>207.19</fb>
    <v>5</v>
  </rv>
  <rv s="3">
    <fb>208.05</fb>
    <v>5</v>
  </rv>
  <rv s="3">
    <fb>207.10499999999999</fb>
    <v>5</v>
  </rv>
  <rv s="3">
    <fb>205.76499999999999</fb>
    <v>5</v>
  </rv>
  <rv s="3">
    <fb>206.13</fb>
    <v>5</v>
  </rv>
  <rv s="3">
    <fb>207.315</fb>
    <v>5</v>
  </rv>
  <rv s="3">
    <fb>209.54499999999999</fb>
    <v>5</v>
  </rv>
  <rv s="3">
    <fb>209.55</fb>
    <v>5</v>
  </rv>
  <rv s="3">
    <fb>210.10499999999999</fb>
    <v>5</v>
  </rv>
  <rv s="3">
    <fb>210.75</fb>
    <v>5</v>
  </rv>
  <rv s="3">
    <fb>209.91</fb>
    <v>5</v>
  </rv>
  <rv s="3">
    <fb>207.31</fb>
    <v>5</v>
  </rv>
  <rv s="3">
    <fb>203.505</fb>
    <v>5</v>
  </rv>
  <rv s="3">
    <fb>205.45500000000001</fb>
    <v>5</v>
  </rv>
  <rv s="3">
    <fb>206.15</fb>
    <v>5</v>
  </rv>
  <rv s="3">
    <fb>209.22</fb>
    <v>5</v>
  </rv>
  <rv s="3">
    <fb>204.92</fb>
    <v>5</v>
  </rv>
  <rv s="3">
    <fb>202.13499999999999</fb>
    <v>5</v>
  </rv>
  <rv s="3">
    <fb>197.31</fb>
    <v>5</v>
  </rv>
  <rv s="3">
    <fb>200.405</fb>
    <v>5</v>
  </rv>
  <rv s="3">
    <fb>199.83</fb>
    <v>5</v>
  </rv>
  <rv s="3">
    <fb>204.05500000000001</fb>
    <v>5</v>
  </rv>
  <rv s="3">
    <fb>202.48500000000001</fb>
    <v>5</v>
  </rv>
  <rv s="3">
    <fb>204.33</fb>
    <v>5</v>
  </rv>
  <rv s="3">
    <fb>202.55500000000001</fb>
    <v>5</v>
  </rv>
  <rv s="3">
    <fb>203.84</fb>
    <v>5</v>
  </rv>
  <rv s="3">
    <fb>206.04499999999999</fb>
    <v>5</v>
  </rv>
  <rv s="3">
    <fb>207.43</fb>
    <v>5</v>
  </rv>
  <rv s="3">
    <fb>207.74</fb>
    <v>5</v>
  </rv>
  <rv s="3">
    <fb>209.01</fb>
    <v>5</v>
  </rv>
  <rv s="3">
    <fb>212.85</fb>
    <v>5</v>
  </rv>
  <rv s="3">
    <fb>212.82499999999999</fb>
    <v>5</v>
  </rv>
  <rv s="3">
    <fb>211.02500000000001</fb>
    <v>5</v>
  </rv>
  <rv s="3">
    <fb>212.06</fb>
    <v>5</v>
  </rv>
  <rv s="3">
    <fb>210.255</fb>
    <v>5</v>
  </rv>
  <rv s="3">
    <fb>209.345</fb>
    <v>5</v>
  </rv>
  <rv s="3">
    <fb>209.28</fb>
    <v>5</v>
  </rv>
  <rv s="3">
    <fb>210.595</fb>
    <v>5</v>
  </rv>
  <rv s="3">
    <fb>210.27</fb>
    <v>5</v>
  </rv>
  <rv s="3">
    <fb>210.98</fb>
    <v>5</v>
  </rv>
  <rv s="3">
    <fb>209.85</fb>
    <v>5</v>
  </rv>
  <rv s="3">
    <fb>209.42</fb>
    <v>5</v>
  </rv>
  <rv s="3">
    <fb>208.83500000000001</fb>
    <v>5</v>
  </rv>
  <rv s="3">
    <fb>207.29</fb>
    <v>5</v>
  </rv>
  <rv s="3">
    <fb>206.85</fb>
    <v>5</v>
  </rv>
  <rv s="3">
    <fb>205.88</fb>
    <v>5</v>
  </rv>
  <rv s="3">
    <fb>208.345</fb>
    <v>5</v>
  </rv>
  <rv s="3">
    <fb>209.72499999999999</fb>
    <v>5</v>
  </rv>
  <rv s="3">
    <fb>212.215</fb>
    <v>5</v>
  </rv>
  <rv s="3">
    <fb>211.065</fb>
    <v>5</v>
  </rv>
  <rv s="3">
    <fb>210.82499999999999</fb>
    <v>5</v>
  </rv>
  <rv s="3">
    <fb>208.94</fb>
    <v>5</v>
  </rv>
  <rv s="3">
    <fb>207.3</fb>
    <v>5</v>
  </rv>
  <rv s="3">
    <fb>205.99</fb>
    <v>5</v>
  </rv>
  <rv s="3">
    <fb>205.185</fb>
    <v>5</v>
  </rv>
  <rv s="3">
    <fb>200.47499999999999</fb>
    <v>5</v>
  </rv>
  <rv s="3">
    <fb>203.7</fb>
    <v>5</v>
  </rv>
  <rv s="3">
    <fb>203.685</fb>
    <v>5</v>
  </rv>
  <rv s="3">
    <fb>205.97499999999999</fb>
    <v>5</v>
  </rv>
  <rv s="3">
    <fb>205.41</fb>
    <v>5</v>
  </rv>
  <rv s="3">
    <fb>206.53</fb>
    <v>5</v>
  </rv>
  <rv s="3">
    <fb>204.595</fb>
    <v>5</v>
  </rv>
  <rv s="3">
    <fb>201.1</fb>
    <v>5</v>
  </rv>
  <rv s="3">
    <fb>201.155</fb>
    <v>5</v>
  </rv>
  <rv s="3">
    <fb>201.69</fb>
    <v>5</v>
  </rv>
  <rv s="3">
    <fb>203.10499999999999</fb>
    <v>5</v>
  </rv>
  <rv s="3">
    <fb>199.34</fb>
    <v>5</v>
  </rv>
  <rv s="3">
    <fb>188.465</fb>
    <v>5</v>
  </rv>
  <rv s="3">
    <fb>194.435</fb>
    <v>5</v>
  </rv>
  <rv s="3">
    <fb>196.69</fb>
    <v>5</v>
  </rv>
  <rv s="3">
    <fb>194.74</fb>
    <v>5</v>
  </rv>
  <rv s="3">
    <fb>196.83</fb>
    <v>5</v>
  </rv>
  <rv s="3">
    <fb>196.08500000000001</fb>
    <v>5</v>
  </rv>
  <rv s="3">
    <fb>198.64500000000001</fb>
    <v>5</v>
  </rv>
  <rv s="3">
    <fb>196.15</fb>
    <v>5</v>
  </rv>
  <rv s="3">
    <fb>197.82</fb>
    <v>5</v>
  </rv>
  <rv s="3">
    <fb>197.05</fb>
    <v>5</v>
  </rv>
  <rv s="3">
    <fb>197.26</fb>
    <v>5</v>
  </rv>
  <rv s="3">
    <fb>195.47499999999999</fb>
    <v>5</v>
  </rv>
  <rv s="3">
    <fb>194.45500000000001</fb>
    <v>5</v>
  </rv>
  <rv s="3">
    <fb>189.52</fb>
    <v>5</v>
  </rv>
  <rv s="3">
    <fb>190.715</fb>
    <v>5</v>
  </rv>
  <rv s="3">
    <fb>186.10499999999999</fb>
    <v>5</v>
  </rv>
  <rv s="3">
    <fb>185.42</fb>
    <v>5</v>
  </rv>
  <rv s="3">
    <fb>187.72</fb>
    <v>5</v>
  </rv>
  <rv s="3">
    <fb>193.94</fb>
    <v>5</v>
  </rv>
  <rv s="3">
    <fb>192.26</fb>
    <v>5</v>
  </rv>
  <rv s="3">
    <fb>197.61</fb>
    <v>5</v>
  </rv>
  <rv s="3">
    <fb>200.61</fb>
    <v>5</v>
  </rv>
  <rv s="3">
    <fb>200.76</fb>
    <v>5</v>
  </rv>
  <rv s="3">
    <fb>200.69</fb>
    <v>5</v>
  </rv>
  <rv s="3">
    <fb>202.6</fb>
    <v>5</v>
  </rv>
  <rv s="3">
    <fb>202.24</fb>
    <v>5</v>
  </rv>
  <rv s="3">
    <fb>199.54</fb>
    <v>5</v>
  </rv>
  <rv s="3">
    <fb>199.30500000000001</fb>
    <v>5</v>
  </rv>
  <rv s="3">
    <fb>199.69</fb>
    <v>5</v>
  </rv>
  <rv s="3">
    <fb>198.86500000000001</fb>
    <v>5</v>
  </rv>
  <rv s="3">
    <fb>197.25</fb>
    <v>5</v>
  </rv>
  <rv s="3">
    <fb>195.32</fb>
    <v>5</v>
  </rv>
  <rv s="3">
    <fb>194.02500000000001</fb>
    <v>5</v>
  </rv>
  <rv s="3">
    <fb>193.95</fb>
    <v>5</v>
  </rv>
  <rv s="3">
    <fb>189.19</fb>
    <v>5</v>
  </rv>
  <rv s="3">
    <fb>189.285</fb>
    <v>5</v>
  </rv>
  <rv s="3">
    <fb>192.57</fb>
    <v>5</v>
  </rv>
  <rv s="3">
    <fb>193.02</fb>
    <v>5</v>
  </rv>
  <rv s="3">
    <fb>191.17500000000001</fb>
    <v>5</v>
  </rv>
  <rv s="3">
    <fb>192.08500000000001</fb>
    <v>5</v>
  </rv>
  <rv s="3">
    <fb>189.655</fb>
    <v>5</v>
  </rv>
  <rv s="3">
    <fb>191.56</fb>
    <v>5</v>
  </rv>
  <rv s="3">
    <fb>188.91499999999999</fb>
    <v>5</v>
  </rv>
  <rv s="3">
    <fb>185.62</fb>
    <v>5</v>
  </rv>
  <rv s="3">
    <fb>191.83500000000001</fb>
    <v>5</v>
  </rv>
  <rv s="3">
    <fb>191.535</fb>
    <v>5</v>
  </rv>
  <rv s="3">
    <fb>192.69</fb>
    <v>5</v>
  </rv>
  <rv s="3">
    <fb>192.87</fb>
    <v>5</v>
  </rv>
  <rv s="3">
    <fb>193.31</fb>
    <v>5</v>
  </rv>
  <rv s="3">
    <fb>196.095</fb>
    <v>5</v>
  </rv>
  <rv s="3">
    <fb>195.78</fb>
    <v>5</v>
  </rv>
  <rv s="3">
    <fb>198.76</fb>
    <v>5</v>
  </rv>
  <rv s="3">
    <fb>198.61</fb>
    <v>5</v>
  </rv>
  <rv s="3">
    <fb>197.51</fb>
    <v>5</v>
  </rv>
  <rv s="3">
    <fb>197.48500000000001</fb>
    <v>5</v>
  </rv>
  <rv s="3">
    <fb>198.23500000000001</fb>
    <v>5</v>
  </rv>
  <rv s="3">
    <fb>198.21</fb>
    <v>5</v>
  </rv>
  <rv s="3">
    <fb>196.05500000000001</fb>
    <v>5</v>
  </rv>
  <rv s="3">
    <fb>195.48</fb>
    <v>5</v>
  </rv>
  <rv s="3">
    <fb>192.995</fb>
    <v>5</v>
  </rv>
  <rv s="3">
    <fb>194.57499999999999</fb>
    <v>5</v>
  </rv>
  <rv s="3">
    <fb>192.22</fb>
    <v>5</v>
  </rv>
  <rv s="3">
    <fb>192.285</fb>
    <v>5</v>
  </rv>
  <rv s="3">
    <fb>192.5</fb>
    <v>5</v>
  </rv>
  <rv s="3">
    <fb>193.83</fb>
    <v>5</v>
  </rv>
  <rv s="3">
    <fb>193.45500000000001</fb>
    <v>5</v>
  </rv>
  <rv s="3">
    <fb>194.39</fb>
    <v>5</v>
  </rv>
  <rv s="3">
    <fb>196.69499999999999</fb>
    <v>5</v>
  </rv>
  <rv s="3">
    <fb>197.68</fb>
    <v>5</v>
  </rv>
  <rv s="3">
    <fb>197.33</fb>
    <v>5</v>
  </rv>
  <rv s="3">
    <fb>196.59</fb>
    <v>5</v>
  </rv>
  <rv s="3">
    <fb>194.13499999999999</fb>
    <v>5</v>
  </rv>
  <rv s="3">
    <fb>194.81</fb>
    <v>5</v>
  </rv>
  <rv s="3">
    <fb>192.73500000000001</fb>
    <v>5</v>
  </rv>
  <rv s="3">
    <fb>192.35</fb>
    <v>5</v>
  </rv>
  <rv s="3">
    <fb>193.065</fb>
    <v>5</v>
  </rv>
  <rv s="3">
    <fb>185.77500000000001</fb>
    <v>5</v>
  </rv>
  <rv s="3">
    <fb>186.79499999999999</fb>
    <v>5</v>
  </rv>
  <rv s="3">
    <fb>185.99</fb>
    <v>5</v>
  </rv>
  <rv s="3">
    <fb>190.48500000000001</fb>
    <v>5</v>
  </rv>
  <rv s="3">
    <fb>189.8</fb>
    <v>5</v>
  </rv>
  <rv s="3">
    <fb>186.11</fb>
    <v>5</v>
  </rv>
  <rv s="3">
    <fb>186.71</fb>
    <v>5</v>
  </rv>
  <rv s="3">
    <fb>190.54</fb>
    <v>5</v>
  </rv>
  <rv s="3">
    <fb>191.67</fb>
    <v>5</v>
  </rv>
  <rv s="3">
    <fb>191.55500000000001</fb>
    <v>5</v>
  </rv>
  <rv s="3">
    <fb>187.95500000000001</fb>
    <v>5</v>
  </rv>
  <rv s="3">
    <fb>187.02500000000001</fb>
    <v>5</v>
  </rv>
  <rv s="3">
    <fb>184.60499999999999</fb>
    <v>5</v>
  </rv>
  <rv s="3">
    <fb>187.245</fb>
    <v>5</v>
  </rv>
  <rv s="3">
    <fb>185.78</fb>
    <v>5</v>
  </rv>
  <rv s="3">
    <fb>186.52</fb>
    <v>5</v>
  </rv>
  <rv s="0">
    <v>https://www.bing.com/financeapi/forcetrigger?t=bsiw5r&amp;q=XLON%3aXZEM&amp;form=skydnc</v>
    <v>Learn more on Bing</v>
  </rv>
  <rv s="5">
    <v>en-US</v>
    <v>bsiw5r</v>
    <v>268435456</v>
    <v>1</v>
    <v>Powered by Refinitiv</v>
    <v>6</v>
    <v>X MSCI EM ESG (XLON:XZEM)</v>
    <v>2</v>
    <v>7</v>
    <v>Finance</v>
    <v>4</v>
    <v>52.01</v>
    <v>34.520000000000003</v>
    <v>0.27500000000000002</v>
    <v>5.3159999999999995E-3</v>
    <v>USD</v>
    <v>London Stock Exchange</v>
    <v>XLON</v>
    <v>2.5000000000000001E-3</v>
    <v>52.01</v>
    <v>ETF</v>
    <v>44553.415296492967</v>
    <v>7515</v>
    <v>51.95</v>
    <v>1423468400</v>
    <v>X MSCI EM ESG</v>
    <v>51.95</v>
    <v>51.734999999999999</v>
    <v>52.204999999999998</v>
    <v>XZEM</v>
    <v>X MSCI EM ESG (XLON:XZEM)</v>
    <v>114</v>
  </rv>
  <rv s="2">
    <v>7516</v>
  </rv>
  <rv s="3">
    <fb>58.19</fb>
    <v>5</v>
  </rv>
  <rv s="3">
    <fb>57.195</fb>
    <v>5</v>
  </rv>
  <rv s="3">
    <fb>57.41</fb>
    <v>5</v>
  </rv>
  <rv s="3">
    <fb>58.49</fb>
    <v>5</v>
  </rv>
  <rv s="3">
    <fb>59.84</fb>
    <v>5</v>
  </rv>
  <rv s="3">
    <fb>59.05</fb>
    <v>5</v>
  </rv>
  <rv s="3">
    <fb>61.2</fb>
    <v>5</v>
  </rv>
  <rv s="3">
    <fb>60.94</fb>
    <v>5</v>
  </rv>
  <rv s="3">
    <fb>61.04</fb>
    <v>5</v>
  </rv>
  <rv s="3">
    <fb>62.594999999999999</fb>
    <v>5</v>
  </rv>
  <rv s="3">
    <fb>64.495000000000005</fb>
    <v>5</v>
  </rv>
  <rv s="3">
    <fb>64.37</fb>
    <v>5</v>
  </rv>
  <rv s="3">
    <fb>65.265000000000001</fb>
    <v>5</v>
  </rv>
  <rv s="3">
    <fb>64.849999999999994</fb>
    <v>5</v>
  </rv>
  <rv s="3">
    <fb>63.51</fb>
    <v>5</v>
  </rv>
  <rv s="3">
    <fb>62.44</fb>
    <v>5</v>
  </rv>
  <rv s="3">
    <fb>65.045000000000002</fb>
    <v>5</v>
  </rv>
  <rv s="3">
    <fb>65.474999999999994</fb>
    <v>5</v>
  </rv>
  <rv s="3">
    <fb>66.27</fb>
    <v>5</v>
  </rv>
  <rv s="3">
    <fb>67.650000000000006</fb>
    <v>5</v>
  </rv>
  <rv s="3">
    <fb>67.534999999999997</fb>
    <v>5</v>
  </rv>
  <rv s="3">
    <fb>68.150000000000006</fb>
    <v>5</v>
  </rv>
  <rv s="3">
    <fb>67.185000000000002</fb>
    <v>5</v>
  </rv>
  <rv s="3">
    <fb>67</fb>
    <v>5</v>
  </rv>
  <rv s="3">
    <fb>64.33</fb>
    <v>5</v>
  </rv>
  <rv s="3">
    <fb>63.8</fb>
    <v>5</v>
  </rv>
  <rv s="3">
    <fb>62.024999999999999</fb>
    <v>5</v>
  </rv>
  <rv s="3">
    <fb>60.16</fb>
    <v>5</v>
  </rv>
  <rv s="3">
    <fb>61.03</fb>
    <v>5</v>
  </rv>
  <rv s="3">
    <fb>61.164999999999999</fb>
    <v>5</v>
  </rv>
  <rv s="3">
    <fb>60.844999999999999</fb>
    <v>5</v>
  </rv>
  <rv s="3">
    <fb>61.615000000000002</fb>
    <v>5</v>
  </rv>
  <rv s="3">
    <fb>61.695</fb>
    <v>5</v>
  </rv>
  <rv s="3">
    <fb>61.034999999999997</fb>
    <v>5</v>
  </rv>
  <rv s="3">
    <fb>59.234999999999999</fb>
    <v>5</v>
  </rv>
  <rv s="3">
    <fb>59.744999999999997</fb>
    <v>5</v>
  </rv>
  <rv s="3">
    <fb>60.295000000000002</fb>
    <v>5</v>
  </rv>
  <rv s="3">
    <fb>60.66</fb>
    <v>5</v>
  </rv>
  <rv s="3">
    <fb>61.895000000000003</fb>
    <v>5</v>
  </rv>
  <rv s="3">
    <fb>60.645000000000003</fb>
    <v>5</v>
  </rv>
  <rv s="3">
    <fb>61.16</fb>
    <v>5</v>
  </rv>
  <rv s="3">
    <fb>61.49</fb>
    <v>5</v>
  </rv>
  <rv s="3">
    <fb>61.77</fb>
    <v>5</v>
  </rv>
  <rv s="3">
    <fb>61.75</fb>
    <v>5</v>
  </rv>
  <rv s="3">
    <fb>61.524999999999999</fb>
    <v>5</v>
  </rv>
  <rv s="3">
    <fb>61.984999999999999</fb>
    <v>5</v>
  </rv>
  <rv s="3">
    <fb>62.255000000000003</fb>
    <v>5</v>
  </rv>
  <rv s="3">
    <fb>62</fb>
    <v>5</v>
  </rv>
  <rv s="3">
    <fb>61.25</fb>
    <v>5</v>
  </rv>
  <rv s="3">
    <fb>60.064999999999998</fb>
    <v>5</v>
  </rv>
  <rv s="3">
    <fb>60.72</fb>
    <v>5</v>
  </rv>
  <rv s="3">
    <fb>60.97</fb>
    <v>5</v>
  </rv>
  <rv s="3">
    <fb>61.88</fb>
    <v>5</v>
  </rv>
  <rv s="3">
    <fb>58.884999999999998</fb>
    <v>5</v>
  </rv>
  <rv s="3">
    <fb>58.33</fb>
    <v>5</v>
  </rv>
  <rv s="3">
    <fb>59.1</fb>
    <v>5</v>
  </rv>
  <rv s="3">
    <fb>60.325000000000003</fb>
    <v>5</v>
  </rv>
  <rv s="3">
    <fb>60.005000000000003</fb>
    <v>5</v>
  </rv>
  <rv s="3">
    <fb>61.045000000000002</fb>
    <v>5</v>
  </rv>
  <rv s="3">
    <fb>61.01</fb>
    <v>5</v>
  </rv>
  <rv s="3">
    <fb>61.185000000000002</fb>
    <v>5</v>
  </rv>
  <rv s="3">
    <fb>62.534999999999997</fb>
    <v>5</v>
  </rv>
  <rv s="3">
    <fb>62.005000000000003</fb>
    <v>5</v>
  </rv>
  <rv s="3">
    <fb>61.965000000000003</fb>
    <v>5</v>
  </rv>
  <rv s="3">
    <fb>61.784999999999997</fb>
    <v>5</v>
  </rv>
  <rv s="3">
    <fb>61.744999999999997</fb>
    <v>5</v>
  </rv>
  <rv s="3">
    <fb>61.725000000000001</fb>
    <v>5</v>
  </rv>
  <rv s="3">
    <fb>62.13</fb>
    <v>5</v>
  </rv>
  <rv s="3">
    <fb>61.005000000000003</fb>
    <v>5</v>
  </rv>
  <rv s="3">
    <fb>60.585000000000001</fb>
    <v>5</v>
  </rv>
  <rv s="3">
    <fb>61.765000000000001</fb>
    <v>5</v>
  </rv>
  <rv s="3">
    <fb>62.524999999999999</fb>
    <v>5</v>
  </rv>
  <rv s="3">
    <fb>62.25</fb>
    <v>5</v>
  </rv>
  <rv s="3">
    <fb>62.155000000000001</fb>
    <v>5</v>
  </rv>
  <rv s="3">
    <fb>60.515000000000001</fb>
    <v>5</v>
  </rv>
  <rv s="3">
    <fb>60.28</fb>
    <v>5</v>
  </rv>
  <rv s="3">
    <fb>60.08</fb>
    <v>5</v>
  </rv>
  <rv s="3">
    <fb>58.66</fb>
    <v>5</v>
  </rv>
  <rv s="3">
    <fb>59.674999999999997</fb>
    <v>5</v>
  </rv>
  <rv s="3">
    <fb>59.555</fb>
    <v>5</v>
  </rv>
  <rv s="3">
    <fb>60.284999999999997</fb>
    <v>5</v>
  </rv>
  <rv s="3">
    <fb>60.774999999999999</fb>
    <v>5</v>
  </rv>
  <rv s="3">
    <fb>58.975000000000001</fb>
    <v>5</v>
  </rv>
  <rv s="3">
    <fb>59.075000000000003</fb>
    <v>5</v>
  </rv>
  <rv s="3">
    <fb>59.335000000000001</fb>
    <v>5</v>
  </rv>
  <rv s="3">
    <fb>59.805</fb>
    <v>5</v>
  </rv>
  <rv s="3">
    <fb>58.65</fb>
    <v>5</v>
  </rv>
  <rv s="3">
    <fb>57.22</fb>
    <v>5</v>
  </rv>
  <rv s="3">
    <fb>55.02</fb>
    <v>5</v>
  </rv>
  <rv s="3">
    <fb>57.825000000000003</fb>
    <v>5</v>
  </rv>
  <rv s="3">
    <fb>56.984999999999999</fb>
    <v>5</v>
  </rv>
  <rv s="3">
    <fb>57.555</fb>
    <v>5</v>
  </rv>
  <rv s="3">
    <fb>57.835000000000001</fb>
    <v>5</v>
  </rv>
  <rv s="3">
    <fb>57.52</fb>
    <v>5</v>
  </rv>
  <rv s="3">
    <fb>57.354999999999997</fb>
    <v>5</v>
  </rv>
  <rv s="3">
    <fb>56.06</fb>
    <v>5</v>
  </rv>
  <rv s="3">
    <fb>54.46</fb>
    <v>5</v>
  </rv>
  <rv s="3">
    <fb>54.5</fb>
    <v>5</v>
  </rv>
  <rv s="3">
    <fb>54.695</fb>
    <v>5</v>
  </rv>
  <rv s="3">
    <fb>56.104999999999997</fb>
    <v>5</v>
  </rv>
  <rv s="3">
    <fb>56.27</fb>
    <v>5</v>
  </rv>
  <rv s="3">
    <fb>58.314999999999998</fb>
    <v>5</v>
  </rv>
  <rv s="3">
    <fb>58.015000000000001</fb>
    <v>5</v>
  </rv>
  <rv s="3">
    <fb>58.505000000000003</fb>
    <v>5</v>
  </rv>
  <rv s="3">
    <fb>57.704999999999998</fb>
    <v>5</v>
  </rv>
  <rv s="3">
    <fb>57.274999999999999</fb>
    <v>5</v>
  </rv>
  <rv s="3">
    <fb>57.375</fb>
    <v>5</v>
  </rv>
  <rv s="3">
    <fb>57.145000000000003</fb>
    <v>5</v>
  </rv>
  <rv s="3">
    <fb>56.695</fb>
    <v>5</v>
  </rv>
  <rv s="3">
    <fb>55.88</fb>
    <v>5</v>
  </rv>
  <rv s="3">
    <fb>55.564999999999998</fb>
    <v>5</v>
  </rv>
  <rv s="3">
    <fb>54.145000000000003</fb>
    <v>5</v>
  </rv>
  <rv s="3">
    <fb>54</fb>
    <v>5</v>
  </rv>
  <rv s="3">
    <fb>55.1</fb>
    <v>5</v>
  </rv>
  <rv s="3">
    <fb>54.555</fb>
    <v>5</v>
  </rv>
  <rv s="3">
    <fb>54.825000000000003</fb>
    <v>5</v>
  </rv>
  <rv s="3">
    <fb>54.23</fb>
    <v>5</v>
  </rv>
  <rv s="3">
    <fb>54.234999999999999</fb>
    <v>5</v>
  </rv>
  <rv s="3">
    <fb>54.645000000000003</fb>
    <v>5</v>
  </rv>
  <rv s="3">
    <fb>53.92</fb>
    <v>5</v>
  </rv>
  <rv s="3">
    <fb>53.015000000000001</fb>
    <v>5</v>
  </rv>
  <rv s="3">
    <fb>53.67</fb>
    <v>5</v>
  </rv>
  <rv s="3">
    <fb>55.26</fb>
    <v>5</v>
  </rv>
  <rv s="3">
    <fb>55.634999999999998</fb>
    <v>5</v>
  </rv>
  <rv s="3">
    <fb>55.96</fb>
    <v>5</v>
  </rv>
  <rv s="3">
    <fb>56.92</fb>
    <v>5</v>
  </rv>
  <rv s="3">
    <fb>56.84</fb>
    <v>5</v>
  </rv>
  <rv s="3">
    <fb>57.594999999999999</fb>
    <v>5</v>
  </rv>
  <rv s="3">
    <fb>57.905000000000001</fb>
    <v>5</v>
  </rv>
  <rv s="3">
    <fb>57.48</fb>
    <v>5</v>
  </rv>
  <rv s="3">
    <fb>57.505000000000003</fb>
    <v>5</v>
  </rv>
  <rv s="3">
    <fb>57.255000000000003</fb>
    <v>5</v>
  </rv>
  <rv s="3">
    <fb>56.64</fb>
    <v>5</v>
  </rv>
  <rv s="3">
    <fb>56.42</fb>
    <v>5</v>
  </rv>
  <rv s="3">
    <fb>56.21</fb>
    <v>5</v>
  </rv>
  <rv s="3">
    <fb>55.83</fb>
    <v>5</v>
  </rv>
  <rv s="3">
    <fb>55.615000000000002</fb>
    <v>5</v>
  </rv>
  <rv s="3">
    <fb>56.055</fb>
    <v>5</v>
  </rv>
  <rv s="3">
    <fb>55.825000000000003</fb>
    <v>5</v>
  </rv>
  <rv s="3">
    <fb>56.26</fb>
    <v>5</v>
  </rv>
  <rv s="3">
    <fb>55.625</fb>
    <v>5</v>
  </rv>
  <rv s="3">
    <fb>54.435000000000002</fb>
    <v>5</v>
  </rv>
  <rv s="3">
    <fb>54.365000000000002</fb>
    <v>5</v>
  </rv>
  <rv s="3">
    <fb>54.615000000000002</fb>
    <v>5</v>
  </rv>
  <rv s="3">
    <fb>52.384999999999998</fb>
    <v>5</v>
  </rv>
  <rv s="3">
    <fb>52.52</fb>
    <v>5</v>
  </rv>
  <rv s="3">
    <fb>53.524999999999999</fb>
    <v>5</v>
  </rv>
  <rv s="3">
    <fb>53.215000000000003</fb>
    <v>5</v>
  </rv>
  <rv s="3">
    <fb>51.88</fb>
    <v>5</v>
  </rv>
  <rv s="3">
    <fb>52.4</fb>
    <v>5</v>
  </rv>
  <rv s="3">
    <fb>53.37</fb>
    <v>5</v>
  </rv>
  <rv s="3">
    <fb>53.36</fb>
    <v>5</v>
  </rv>
  <rv s="3">
    <fb>52.585000000000001</fb>
    <v>5</v>
  </rv>
  <rv s="3">
    <fb>52.284999999999997</fb>
    <v>5</v>
  </rv>
  <rv s="3">
    <fb>51.984999999999999</fb>
    <v>5</v>
  </rv>
  <rv s="3">
    <fb>50.64</fb>
    <v>5</v>
  </rv>
  <rv s="3">
    <fb>51.655000000000001</fb>
    <v>5</v>
  </rv>
  <rv s="3">
    <fb>51.734999999999999</fb>
    <v>5</v>
  </rv>
  <rv s="0">
    <v>https://www.bing.com/financeapi/forcetrigger?t=aoaloc&amp;q=XLON%3aIUQA&amp;form=skydnc</v>
    <v>Learn more on Bing</v>
  </rv>
  <rv s="1">
    <v>en-US</v>
    <v>aoaloc</v>
    <v>268435456</v>
    <v>1</v>
    <v>Powered by Refinitiv</v>
    <v>0</v>
    <v>iSh EdMSCI USAQltyFctUCITS ETF (XLON:IUQA)</v>
    <v>2</v>
    <v>3</v>
    <v>Finance</v>
    <v>4</v>
    <v>11.795</v>
    <v>5.3250000000000002</v>
    <v>1.0118</v>
    <v>0.13</v>
    <v>1.1318999999999999E-2</v>
    <v>USD</v>
    <v>London Stock Exchange</v>
    <v>XLON</v>
    <v>2E-3</v>
    <v>11.615</v>
    <v>ETF</v>
    <v>44553.679256573436</v>
    <v>7676</v>
    <v>11.53</v>
    <v>1401011615.3199999</v>
    <v>iSh EdMSCI USAQltyFctUCITS ETF</v>
    <v>11.53</v>
    <v>11.484999999999999</v>
    <v>11.61</v>
    <v>IUQA</v>
    <v>iSh EdMSCI USAQltyFctUCITS ETF (XLON:IUQA)</v>
    <v>81324</v>
  </rv>
  <rv s="2">
    <v>7677</v>
  </rv>
  <rv s="3">
    <fb>9.1212999999999997</fb>
    <v>5</v>
  </rv>
  <rv s="3">
    <fb>9.1137999999999995</fb>
    <v>5</v>
  </rv>
  <rv s="3">
    <fb>9.2088000000000001</fb>
    <v>5</v>
  </rv>
  <rv s="3">
    <fb>9.2263000000000002</fb>
    <v>5</v>
  </rv>
  <rv s="3">
    <fb>9.1163000000000007</fb>
    <v>5</v>
  </rv>
  <rv s="3">
    <fb>9.2375000000000007</fb>
    <v>5</v>
  </rv>
  <rv s="3">
    <fb>9.2949999999999999</fb>
    <v>5</v>
  </rv>
  <rv s="3">
    <fb>9.3149999999999995</fb>
    <v>5</v>
  </rv>
  <rv s="3">
    <fb>9.3287999999999993</fb>
    <v>5</v>
  </rv>
  <rv s="3">
    <fb>9.2925000000000004</fb>
    <v>5</v>
  </rv>
  <rv s="3">
    <fb>9.3025000000000002</fb>
    <v>5</v>
  </rv>
  <rv s="3">
    <fb>9.3475000000000001</fb>
    <v>5</v>
  </rv>
  <rv s="3">
    <fb>9.3175000000000008</fb>
    <v>5</v>
  </rv>
  <rv s="3">
    <fb>9.2513000000000005</fb>
    <v>5</v>
  </rv>
  <rv s="3">
    <fb>9.3350000000000009</fb>
    <v>5</v>
  </rv>
  <rv s="3">
    <fb>9.1762999999999995</fb>
    <v>5</v>
  </rv>
  <rv s="3">
    <fb>9.26</fb>
    <v>5</v>
  </rv>
  <rv s="3">
    <fb>9.0638000000000005</fb>
    <v>5</v>
  </rv>
  <rv s="3">
    <fb>9.2837999999999994</fb>
    <v>5</v>
  </rv>
  <rv s="3">
    <fb>9.2475000000000005</fb>
    <v>5</v>
  </rv>
  <rv s="3">
    <fb>9.4024999999999999</fb>
    <v>5</v>
  </rv>
  <rv s="3">
    <fb>9.4275000000000002</fb>
    <v>5</v>
  </rv>
  <rv s="3">
    <fb>9.4600000000000009</fb>
    <v>5</v>
  </rv>
  <rv s="3">
    <fb>9.4625000000000004</fb>
    <v>5</v>
  </rv>
  <rv s="3">
    <fb>9.5175000000000001</fb>
    <v>5</v>
  </rv>
  <rv s="3">
    <fb>9.5299999999999994</fb>
    <v>5</v>
  </rv>
  <rv s="3">
    <fb>9.6074999999999999</fb>
    <v>5</v>
  </rv>
  <rv s="3">
    <fb>9.5399999999999991</fb>
    <v>5</v>
  </rv>
  <rv s="3">
    <fb>9.4875000000000007</fb>
    <v>5</v>
  </rv>
  <rv s="3">
    <fb>9.4725000000000001</fb>
    <v>5</v>
  </rv>
  <rv s="3">
    <fb>9.5488</fb>
    <v>5</v>
  </rv>
  <rv s="3">
    <fb>9.4337999999999997</fb>
    <v>5</v>
  </rv>
  <rv s="3">
    <fb>9.4149999999999991</fb>
    <v>5</v>
  </rv>
  <rv s="3">
    <fb>9.5124999999999993</fb>
    <v>5</v>
  </rv>
  <rv s="3">
    <fb>9.4525000000000006</fb>
    <v>5</v>
  </rv>
  <rv s="3">
    <fb>9.4924999999999997</fb>
    <v>5</v>
  </rv>
  <rv s="3">
    <fb>9.4537999999999993</fb>
    <v>5</v>
  </rv>
  <rv s="3">
    <fb>9.3112999999999992</fb>
    <v>5</v>
  </rv>
  <rv s="3">
    <fb>9.4849999999999994</fb>
    <v>5</v>
  </rv>
  <rv s="3">
    <fb>9.5337999999999994</fb>
    <v>5</v>
  </rv>
  <rv s="3">
    <fb>9.5512999999999995</fb>
    <v>5</v>
  </rv>
  <rv s="3">
    <fb>9.6662999999999997</fb>
    <v>5</v>
  </rv>
  <rv s="3">
    <fb>9.5875000000000004</fb>
    <v>5</v>
  </rv>
  <rv s="3">
    <fb>9.6449999999999996</fb>
    <v>5</v>
  </rv>
  <rv s="3">
    <fb>9.7174999999999994</fb>
    <v>5</v>
  </rv>
  <rv s="3">
    <fb>9.6724999999999994</fb>
    <v>5</v>
  </rv>
  <rv s="3">
    <fb>9.6862999999999992</fb>
    <v>5</v>
  </rv>
  <rv s="3">
    <fb>9.5749999999999993</fb>
    <v>5</v>
  </rv>
  <rv s="3">
    <fb>9.6174999999999997</fb>
    <v>5</v>
  </rv>
  <rv s="3">
    <fb>9.6300000000000008</fb>
    <v>5</v>
  </rv>
  <rv s="3">
    <fb>9.6387999999999998</fb>
    <v>5</v>
  </rv>
  <rv s="3">
    <fb>9.5137999999999998</fb>
    <v>5</v>
  </rv>
  <rv s="3">
    <fb>9.6549999999999994</fb>
    <v>5</v>
  </rv>
  <rv s="3">
    <fb>9.74</fb>
    <v>5</v>
  </rv>
  <rv s="3">
    <fb>9.7225000000000001</fb>
    <v>5</v>
  </rv>
  <rv s="3">
    <fb>9.7550000000000008</fb>
    <v>5</v>
  </rv>
  <rv s="3">
    <fb>9.8249999999999993</fb>
    <v>5</v>
  </rv>
  <rv s="3">
    <fb>9.9938000000000002</fb>
    <v>5</v>
  </rv>
  <rv s="3">
    <fb>9.9663000000000004</fb>
    <v>5</v>
  </rv>
  <rv s="3">
    <fb>10.0038</fb>
    <v>5</v>
  </rv>
  <rv s="3">
    <fb>10.025</fb>
    <v>5</v>
  </rv>
  <rv s="3">
    <fb>10.077500000000001</fb>
    <v>5</v>
  </rv>
  <rv s="3">
    <fb>10.065</fb>
    <v>5</v>
  </rv>
  <rv s="3">
    <fb>10.085000000000001</fb>
    <v>5</v>
  </rv>
  <rv s="3">
    <fb>10.17</fb>
    <v>5</v>
  </rv>
  <rv s="3">
    <fb>10.199999999999999</fb>
    <v>5</v>
  </rv>
  <rv s="3">
    <fb>10.18</fb>
    <v>5</v>
  </rv>
  <rv s="3">
    <fb>10.095000000000001</fb>
    <v>5</v>
  </rv>
  <rv s="3">
    <fb>10.175000000000001</fb>
    <v>5</v>
  </rv>
  <rv s="3">
    <fb>10.205</fb>
    <v>5</v>
  </rv>
  <rv s="3">
    <fb>10.202500000000001</fb>
    <v>5</v>
  </rv>
  <rv s="3">
    <fb>10.227499999999999</fb>
    <v>5</v>
  </rv>
  <rv s="3">
    <fb>10.2125</fb>
    <v>5</v>
  </rv>
  <rv s="3">
    <fb>10.25</fb>
    <v>5</v>
  </rv>
  <rv s="3">
    <fb>10.215</fb>
    <v>5</v>
  </rv>
  <rv s="3">
    <fb>10.1625</fb>
    <v>5</v>
  </rv>
  <rv s="3">
    <fb>10.237500000000001</fb>
    <v>5</v>
  </rv>
  <rv s="3">
    <fb>10.234999999999999</fb>
    <v>5</v>
  </rv>
  <rv s="3">
    <fb>10.375</fb>
    <v>5</v>
  </rv>
  <rv s="3">
    <fb>10.3825</fb>
    <v>5</v>
  </rv>
  <rv s="3">
    <fb>10.067500000000001</fb>
    <v>5</v>
  </rv>
  <rv s="3">
    <fb>10.08</fb>
    <v>5</v>
  </rv>
  <rv s="3">
    <fb>10.172499999999999</fb>
    <v>5</v>
  </rv>
  <rv s="3">
    <fb>10.19</fb>
    <v>5</v>
  </rv>
  <rv s="3">
    <fb>10.210000000000001</fb>
    <v>5</v>
  </rv>
  <rv s="3">
    <fb>10.2325</fb>
    <v>5</v>
  </rv>
  <rv s="3">
    <fb>10.31</fb>
    <v>5</v>
  </rv>
  <rv s="3">
    <fb>10.29</fb>
    <v>5</v>
  </rv>
  <rv s="3">
    <fb>10.305</fb>
    <v>5</v>
  </rv>
  <rv s="3">
    <fb>10.315</fb>
    <v>5</v>
  </rv>
  <rv s="3">
    <fb>10.342499999999999</fb>
    <v>5</v>
  </rv>
  <rv s="3">
    <fb>10.307499999999999</fb>
    <v>5</v>
  </rv>
  <rv s="3">
    <fb>10.352499999999999</fb>
    <v>5</v>
  </rv>
  <rv s="3">
    <fb>10.33</fb>
    <v>5</v>
  </rv>
  <rv s="3">
    <fb>10.41</fb>
    <v>5</v>
  </rv>
  <rv s="3">
    <fb>10.404999999999999</fb>
    <v>5</v>
  </rv>
  <rv s="3">
    <fb>10.395</fb>
    <v>5</v>
  </rv>
  <rv s="3">
    <fb>10.435</fb>
    <v>5</v>
  </rv>
  <rv s="3">
    <fb>10.44</fb>
    <v>5</v>
  </rv>
  <rv s="3">
    <fb>10.45</fb>
    <v>5</v>
  </rv>
  <rv s="3">
    <fb>10.452500000000001</fb>
    <v>5</v>
  </rv>
  <rv s="3">
    <fb>10.465</fb>
    <v>5</v>
  </rv>
  <rv s="3">
    <fb>10.47</fb>
    <v>5</v>
  </rv>
  <rv s="3">
    <fb>10.295</fb>
    <v>5</v>
  </rv>
  <rv s="3">
    <fb>10.46</fb>
    <v>5</v>
  </rv>
  <rv s="3">
    <fb>10.595000000000001</fb>
    <v>5</v>
  </rv>
  <rv s="3">
    <fb>10.6225</fb>
    <v>5</v>
  </rv>
  <rv s="3">
    <fb>10.6775</fb>
    <v>5</v>
  </rv>
  <rv s="3">
    <fb>10.664999999999999</fb>
    <v>5</v>
  </rv>
  <rv s="3">
    <fb>10.772500000000001</fb>
    <v>5</v>
  </rv>
  <rv s="3">
    <fb>10.824999999999999</fb>
    <v>5</v>
  </rv>
  <rv s="3">
    <fb>10.74</fb>
    <v>5</v>
  </rv>
  <rv s="3">
    <fb>10.8775</fb>
    <v>5</v>
  </rv>
  <rv s="3">
    <fb>10.904999999999999</fb>
    <v>5</v>
  </rv>
  <rv s="3">
    <fb>10.805</fb>
    <v>5</v>
  </rv>
  <rv s="3">
    <fb>10.6325</fb>
    <v>5</v>
  </rv>
  <rv s="3">
    <fb>10.7475</fb>
    <v>5</v>
  </rv>
  <rv s="3">
    <fb>10.86</fb>
    <v>5</v>
  </rv>
  <rv s="3">
    <fb>10.952500000000001</fb>
    <v>5</v>
  </rv>
  <rv s="3">
    <fb>11.01</fb>
    <v>5</v>
  </rv>
  <rv s="3">
    <fb>11.06</fb>
    <v>5</v>
  </rv>
  <rv s="3">
    <fb>11.0625</fb>
    <v>5</v>
  </rv>
  <rv s="3">
    <fb>11.185</fb>
    <v>5</v>
  </rv>
  <rv s="3">
    <fb>11.2</fb>
    <v>5</v>
  </rv>
  <rv s="3">
    <fb>11.145</fb>
    <v>5</v>
  </rv>
  <rv s="3">
    <fb>11.085000000000001</fb>
    <v>5</v>
  </rv>
  <rv s="3">
    <fb>11.1675</fb>
    <v>5</v>
  </rv>
  <rv s="3">
    <fb>11.295</fb>
    <v>5</v>
  </rv>
  <rv s="3">
    <fb>11.275</fb>
    <v>5</v>
  </rv>
  <rv s="3">
    <fb>11.297499999999999</fb>
    <v>5</v>
  </rv>
  <rv s="3">
    <fb>11.2925</fb>
    <v>5</v>
  </rv>
  <rv s="3">
    <fb>11.3475</fb>
    <v>5</v>
  </rv>
  <rv s="3">
    <fb>11.34</fb>
    <v>5</v>
  </rv>
  <rv s="3">
    <fb>11.35</fb>
    <v>5</v>
  </rv>
  <rv s="3">
    <fb>11.3725</fb>
    <v>5</v>
  </rv>
  <rv s="3">
    <fb>11.255000000000001</fb>
    <v>5</v>
  </rv>
  <rv s="3">
    <fb>11.2225</fb>
    <v>5</v>
  </rv>
  <rv s="3">
    <fb>11.172499999999999</fb>
    <v>5</v>
  </rv>
  <rv s="3">
    <fb>11.1075</fb>
    <v>5</v>
  </rv>
  <rv s="3">
    <fb>10.85</fb>
    <v>5</v>
  </rv>
  <rv s="3">
    <fb>10.842499999999999</fb>
    <v>5</v>
  </rv>
  <rv s="3">
    <fb>11.0175</fb>
    <v>5</v>
  </rv>
  <rv s="3">
    <fb>10.965</fb>
    <v>5</v>
  </rv>
  <rv s="3">
    <fb>10.9475</fb>
    <v>5</v>
  </rv>
  <rv s="3">
    <fb>10.72</fb>
    <v>5</v>
  </rv>
  <rv s="3">
    <fb>10.755000000000001</fb>
    <v>5</v>
  </rv>
  <rv s="3">
    <fb>10.734999999999999</fb>
    <v>5</v>
  </rv>
  <rv s="3">
    <fb>10.52</fb>
    <v>5</v>
  </rv>
  <rv s="3">
    <fb>10.692500000000001</fb>
    <v>5</v>
  </rv>
  <rv s="3">
    <fb>10.57</fb>
    <v>5</v>
  </rv>
  <rv s="3">
    <fb>10.855</fb>
    <v>5</v>
  </rv>
  <rv s="3">
    <fb>10.795</fb>
    <v>5</v>
  </rv>
  <rv s="3">
    <fb>10.702500000000001</fb>
    <v>5</v>
  </rv>
  <rv s="3">
    <fb>11.025</fb>
    <v>5</v>
  </rv>
  <rv s="3">
    <fb>11.065</fb>
    <v>5</v>
  </rv>
  <rv s="3">
    <fb>11.17</fb>
    <v>5</v>
  </rv>
  <rv s="3">
    <fb>11.327500000000001</fb>
    <v>5</v>
  </rv>
  <rv s="3">
    <fb>11.362500000000001</fb>
    <v>5</v>
  </rv>
  <rv s="3">
    <fb>11.39</fb>
    <v>5</v>
  </rv>
  <rv s="3">
    <fb>11.395</fb>
    <v>5</v>
  </rv>
  <rv s="3">
    <fb>11.455</fb>
    <v>5</v>
  </rv>
  <rv s="3">
    <fb>11.445</fb>
    <v>5</v>
  </rv>
  <rv s="3">
    <fb>11.605</fb>
    <v>5</v>
  </rv>
  <rv s="3">
    <fb>11.685</fb>
    <v>5</v>
  </rv>
  <rv s="3">
    <fb>11.65</fb>
    <v>5</v>
  </rv>
  <rv s="3">
    <fb>11.647500000000001</fb>
    <v>5</v>
  </rv>
  <rv s="3">
    <fb>11.58</fb>
    <v>5</v>
  </rv>
  <rv s="3">
    <fb>11.692500000000001</fb>
    <v>5</v>
  </rv>
  <rv s="3">
    <fb>11.71</fb>
    <v>5</v>
  </rv>
  <rv s="3">
    <fb>11.77</fb>
    <v>5</v>
  </rv>
  <rv s="3">
    <fb>11.675000000000001</fb>
    <v>5</v>
  </rv>
  <rv s="3">
    <fb>11.64</fb>
    <v>5</v>
  </rv>
  <rv s="3">
    <fb>11.734999999999999</fb>
    <v>5</v>
  </rv>
  <rv s="3">
    <fb>11.725</fb>
    <v>5</v>
  </rv>
  <rv s="3">
    <fb>11.6875</fb>
    <v>5</v>
  </rv>
  <rv s="3">
    <fb>11.4375</fb>
    <v>5</v>
  </rv>
  <rv s="3">
    <fb>11.535</fb>
    <v>5</v>
  </rv>
  <rv s="3">
    <fb>11.41</fb>
    <v>5</v>
  </rv>
  <rv s="3">
    <fb>11.5075</fb>
    <v>5</v>
  </rv>
  <rv s="3">
    <fb>11.3125</fb>
    <v>5</v>
  </rv>
  <rv s="3">
    <fb>11.272500000000001</fb>
    <v>5</v>
  </rv>
  <rv s="3">
    <fb>11.5975</fb>
    <v>5</v>
  </rv>
  <rv s="3">
    <fb>11.59</fb>
    <v>5</v>
  </rv>
  <rv s="3">
    <fb>11.5375</fb>
    <v>5</v>
  </rv>
  <rv s="3">
    <fb>11.525</fb>
    <v>5</v>
  </rv>
  <rv s="3">
    <fb>11.37</fb>
    <v>5</v>
  </rv>
  <rv s="3">
    <fb>11.4725</fb>
    <v>5</v>
  </rv>
  <rv s="3">
    <fb>11.157500000000001</fb>
    <v>5</v>
  </rv>
  <rv s="3">
    <fb>11.484999999999999</fb>
    <v>5</v>
  </rv>
  <rv s="0">
    <v>https://www.bing.com/financeapi/forcetrigger?t=ao7kvh&amp;q=XLON%3aCUSS&amp;form=skydnc</v>
    <v>Learn more on Bing</v>
  </rv>
  <rv s="1">
    <v>en-US</v>
    <v>ao7kvh</v>
    <v>268435456</v>
    <v>1</v>
    <v>Powered by Refinitiv</v>
    <v>0</v>
    <v>iS MSCI USA SC UCITS ETF (XLON:CUSS)</v>
    <v>2</v>
    <v>3</v>
    <v>Finance</v>
    <v>4</v>
    <v>501.88</v>
    <v>193.47</v>
    <v>0.99380000000000002</v>
    <v>2.7488999999999999</v>
    <v>5.5529999999999998E-3</v>
    <v>USD</v>
    <v>London Stock Exchange</v>
    <v>XLON</v>
    <v>4.3E-3</v>
    <v>501.88</v>
    <v>ETF</v>
    <v>44553.625054062497</v>
    <v>7868</v>
    <v>497.15</v>
    <v>1391373219.8199999</v>
    <v>iS MSCI USA SC UCITS ETF</v>
    <v>498.63</v>
    <v>495.01499999999999</v>
    <v>501.88</v>
    <v>CUSS</v>
    <v>iS MSCI USA SC UCITS ETF (XLON:CUSS)</v>
    <v>1294</v>
  </rv>
  <rv s="2">
    <v>7869</v>
  </rv>
  <rv s="3">
    <fb>428.49</fb>
    <v>5</v>
  </rv>
  <rv s="3">
    <fb>431.86</fb>
    <v>5</v>
  </rv>
  <rv s="3">
    <fb>421.6</fb>
    <v>5</v>
  </rv>
  <rv s="3">
    <fb>425.51499999999999</fb>
    <v>5</v>
  </rv>
  <rv s="3">
    <fb>424.73</fb>
    <v>5</v>
  </rv>
  <rv s="3">
    <fb>419.07499999999999</fb>
    <v>5</v>
  </rv>
  <rv s="3">
    <fb>424.08</fb>
    <v>5</v>
  </rv>
  <rv s="3">
    <fb>439.60500000000002</fb>
    <v>5</v>
  </rv>
  <rv s="3">
    <fb>446.77499999999998</fb>
    <v>5</v>
  </rv>
  <rv s="3">
    <fb>448.14499999999998</fb>
    <v>5</v>
  </rv>
  <rv s="3">
    <fb>446.93</fb>
    <v>5</v>
  </rv>
  <rv s="3">
    <fb>453.95</fb>
    <v>5</v>
  </rv>
  <rv s="3">
    <fb>453.03500000000003</fb>
    <v>5</v>
  </rv>
  <rv s="3">
    <fb>458.7</fb>
    <v>5</v>
  </rv>
  <rv s="3">
    <fb>452.16</fb>
    <v>5</v>
  </rv>
  <rv s="3">
    <fb>454.45</fb>
    <v>5</v>
  </rv>
  <rv s="3">
    <fb>457.41</fb>
    <v>5</v>
  </rv>
  <rv s="3">
    <fb>459.97</fb>
    <v>5</v>
  </rv>
  <rv s="3">
    <fb>458.89499999999998</fb>
    <v>5</v>
  </rv>
  <rv s="3">
    <fb>455.27</fb>
    <v>5</v>
  </rv>
  <rv s="3">
    <fb>455.58499999999998</fb>
    <v>5</v>
  </rv>
  <rv s="3">
    <fb>457.61</fb>
    <v>5</v>
  </rv>
  <rv s="3">
    <fb>451.82</fb>
    <v>5</v>
  </rv>
  <rv s="3">
    <fb>445.74</fb>
    <v>5</v>
  </rv>
  <rv s="3">
    <fb>446.01</fb>
    <v>5</v>
  </rv>
  <rv s="3">
    <fb>444.29500000000002</fb>
    <v>5</v>
  </rv>
  <rv s="3">
    <fb>454.28500000000003</fb>
    <v>5</v>
  </rv>
  <rv s="3">
    <fb>453.56</fb>
    <v>5</v>
  </rv>
  <rv s="3">
    <fb>463.6</fb>
    <v>5</v>
  </rv>
  <rv s="3">
    <fb>469.63</fb>
    <v>5</v>
  </rv>
  <rv s="3">
    <fb>477.44</fb>
    <v>5</v>
  </rv>
  <rv s="3">
    <fb>479.75</fb>
    <v>5</v>
  </rv>
  <rv s="3">
    <fb>480.56</fb>
    <v>5</v>
  </rv>
  <rv s="3">
    <fb>482.995</fb>
    <v>5</v>
  </rv>
  <rv s="3">
    <fb>481.84</fb>
    <v>5</v>
  </rv>
  <rv s="3">
    <fb>487.91500000000002</fb>
    <v>5</v>
  </rv>
  <rv s="3">
    <fb>482.08</fb>
    <v>5</v>
  </rv>
  <rv s="3">
    <fb>474.35500000000002</fb>
    <v>5</v>
  </rv>
  <rv s="3">
    <fb>469.39</fb>
    <v>5</v>
  </rv>
  <rv s="3">
    <fb>479.59</fb>
    <v>5</v>
  </rv>
  <rv s="3">
    <fb>478.89</fb>
    <v>5</v>
  </rv>
  <rv s="3">
    <fb>469.75</fb>
    <v>5</v>
  </rv>
  <rv s="3">
    <fb>484.12</fb>
    <v>5</v>
  </rv>
  <rv s="3">
    <fb>480.39</fb>
    <v>5</v>
  </rv>
  <rv s="3">
    <fb>469.02</fb>
    <v>5</v>
  </rv>
  <rv s="3">
    <fb>481.02499999999998</fb>
    <v>5</v>
  </rv>
  <rv s="3">
    <fb>478.08</fb>
    <v>5</v>
  </rv>
  <rv s="3">
    <fb>478.79500000000002</fb>
    <v>5</v>
  </rv>
  <rv s="3">
    <fb>466.005</fb>
    <v>5</v>
  </rv>
  <rv s="3">
    <fb>448.51499999999999</fb>
    <v>5</v>
  </rv>
  <rv s="3">
    <fb>477.13499999999999</fb>
    <v>5</v>
  </rv>
  <rv s="3">
    <fb>484.34500000000003</fb>
    <v>5</v>
  </rv>
  <rv s="3">
    <fb>492.815</fb>
    <v>5</v>
  </rv>
  <rv s="3">
    <fb>495.55500000000001</fb>
    <v>5</v>
  </rv>
  <rv s="3">
    <fb>498.44499999999999</fb>
    <v>5</v>
  </rv>
  <rv s="3">
    <fb>494.10500000000002</fb>
    <v>5</v>
  </rv>
  <rv s="3">
    <fb>491.16500000000002</fb>
    <v>5</v>
  </rv>
  <rv s="3">
    <fb>498.23500000000001</fb>
    <v>5</v>
  </rv>
  <rv s="3">
    <fb>489.255</fb>
    <v>5</v>
  </rv>
  <rv s="3">
    <fb>483.59500000000003</fb>
    <v>5</v>
  </rv>
  <rv s="3">
    <fb>475.59</fb>
    <v>5</v>
  </rv>
  <rv s="3">
    <fb>473</fb>
    <v>5</v>
  </rv>
  <rv s="3">
    <fb>467.03</fb>
    <v>5</v>
  </rv>
  <rv s="3">
    <fb>479.24</fb>
    <v>5</v>
  </rv>
  <rv s="3">
    <fb>468.99</fb>
    <v>5</v>
  </rv>
  <rv s="3">
    <fb>473.78</fb>
    <v>5</v>
  </rv>
  <rv s="3">
    <fb>478.80500000000001</fb>
    <v>5</v>
  </rv>
  <rv s="3">
    <fb>482.69499999999999</fb>
    <v>5</v>
  </rv>
  <rv s="3">
    <fb>489.79</fb>
    <v>5</v>
  </rv>
  <rv s="3">
    <fb>484.87</fb>
    <v>5</v>
  </rv>
  <rv s="3">
    <fb>483.88</fb>
    <v>5</v>
  </rv>
  <rv s="3">
    <fb>485.81</fb>
    <v>5</v>
  </rv>
  <rv s="3">
    <fb>486.495</fb>
    <v>5</v>
  </rv>
  <rv s="3">
    <fb>484.27</fb>
    <v>5</v>
  </rv>
  <rv s="3">
    <fb>493.505</fb>
    <v>5</v>
  </rv>
  <rv s="3">
    <fb>490.02499999999998</fb>
    <v>5</v>
  </rv>
  <rv s="3">
    <fb>493.42</fb>
    <v>5</v>
  </rv>
  <rv s="3">
    <fb>488.255</fb>
    <v>5</v>
  </rv>
  <rv s="3">
    <fb>478.53</fb>
    <v>5</v>
  </rv>
  <rv s="3">
    <fb>485.17500000000001</fb>
    <v>5</v>
  </rv>
  <rv s="3">
    <fb>493.625</fb>
    <v>5</v>
  </rv>
  <rv s="3">
    <fb>494.755</fb>
    <v>5</v>
  </rv>
  <rv s="3">
    <fb>501.89</fb>
    <v>5</v>
  </rv>
  <rv s="3">
    <fb>503.46499999999997</fb>
    <v>5</v>
  </rv>
  <rv s="3">
    <fb>503.75</fb>
    <v>5</v>
  </rv>
  <rv s="3">
    <fb>502.67500000000001</fb>
    <v>5</v>
  </rv>
  <rv s="3">
    <fb>498.10500000000002</fb>
    <v>5</v>
  </rv>
  <rv s="3">
    <fb>490.96</fb>
    <v>5</v>
  </rv>
  <rv s="3">
    <fb>495.15</fb>
    <v>5</v>
  </rv>
  <rv s="3">
    <fb>488.66</fb>
    <v>5</v>
  </rv>
  <rv s="3">
    <fb>497.98500000000001</fb>
    <v>5</v>
  </rv>
  <rv s="3">
    <fb>498.61</fb>
    <v>5</v>
  </rv>
  <rv s="3">
    <fb>486.46</fb>
    <v>5</v>
  </rv>
  <rv s="3">
    <fb>481.71499999999997</fb>
    <v>5</v>
  </rv>
  <rv s="3">
    <fb>476.65</fb>
    <v>5</v>
  </rv>
  <rv s="3">
    <fb>486.005</fb>
    <v>5</v>
  </rv>
  <rv s="3">
    <fb>487.435</fb>
    <v>5</v>
  </rv>
  <rv s="3">
    <fb>489.44</fb>
    <v>5</v>
  </rv>
  <rv s="3">
    <fb>478.67500000000001</fb>
    <v>5</v>
  </rv>
  <rv s="3">
    <fb>482.75</fb>
    <v>5</v>
  </rv>
  <rv s="3">
    <fb>487.47500000000002</fb>
    <v>5</v>
  </rv>
  <rv s="3">
    <fb>490.5</fb>
    <v>5</v>
  </rv>
  <rv s="3">
    <fb>487.4</fb>
    <v>5</v>
  </rv>
  <rv s="3">
    <fb>489.7</fb>
    <v>5</v>
  </rv>
  <rv s="3">
    <fb>495.2</fb>
    <v>5</v>
  </rv>
  <rv s="3">
    <fb>495.55</fb>
    <v>5</v>
  </rv>
  <rv s="3">
    <fb>498.58499999999998</fb>
    <v>5</v>
  </rv>
  <rv s="3">
    <fb>500.22500000000002</fb>
    <v>5</v>
  </rv>
  <rv s="3">
    <fb>497.11</fb>
    <v>5</v>
  </rv>
  <rv s="3">
    <fb>497.54</fb>
    <v>5</v>
  </rv>
  <rv s="3">
    <fb>505.26</fb>
    <v>5</v>
  </rv>
  <rv s="3">
    <fb>504.18</fb>
    <v>5</v>
  </rv>
  <rv s="3">
    <fb>508.54</fb>
    <v>5</v>
  </rv>
  <rv s="3">
    <fb>504.01</fb>
    <v>5</v>
  </rv>
  <rv s="3">
    <fb>504.90499999999997</fb>
    <v>5</v>
  </rv>
  <rv s="3">
    <fb>506.63</fb>
    <v>5</v>
  </rv>
  <rv s="3">
    <fb>501.82499999999999</fb>
    <v>5</v>
  </rv>
  <rv s="3">
    <fb>503.10500000000002</fb>
    <v>5</v>
  </rv>
  <rv s="3">
    <fb>497</fb>
    <v>5</v>
  </rv>
  <rv s="3">
    <fb>490.11</fb>
    <v>5</v>
  </rv>
  <rv s="3">
    <fb>494.33</fb>
    <v>5</v>
  </rv>
  <rv s="3">
    <fb>495.69</fb>
    <v>5</v>
  </rv>
  <rv s="3">
    <fb>501.16</fb>
    <v>5</v>
  </rv>
  <rv s="3">
    <fb>503.07</fb>
    <v>5</v>
  </rv>
  <rv s="3">
    <fb>507.64</fb>
    <v>5</v>
  </rv>
  <rv s="3">
    <fb>503.79500000000002</fb>
    <v>5</v>
  </rv>
  <rv s="3">
    <fb>505.57</fb>
    <v>5</v>
  </rv>
  <rv s="3">
    <fb>502.10500000000002</fb>
    <v>5</v>
  </rv>
  <rv s="3">
    <fb>504.97500000000002</fb>
    <v>5</v>
  </rv>
  <rv s="3">
    <fb>503.02499999999998</fb>
    <v>5</v>
  </rv>
  <rv s="3">
    <fb>503.91500000000002</fb>
    <v>5</v>
  </rv>
  <rv s="3">
    <fb>494.64</fb>
    <v>5</v>
  </rv>
  <rv s="3">
    <fb>493.755</fb>
    <v>5</v>
  </rv>
  <rv s="3">
    <fb>489.185</fb>
    <v>5</v>
  </rv>
  <rv s="3">
    <fb>496.39</fb>
    <v>5</v>
  </rv>
  <rv s="3">
    <fb>498.245</fb>
    <v>5</v>
  </rv>
  <rv s="3">
    <fb>493.96</fb>
    <v>5</v>
  </rv>
  <rv s="3">
    <fb>486.85500000000002</fb>
    <v>5</v>
  </rv>
  <rv s="3">
    <fb>483.1</fb>
    <v>5</v>
  </rv>
  <rv s="3">
    <fb>481.83499999999998</fb>
    <v>5</v>
  </rv>
  <rv s="3">
    <fb>469.8</fb>
    <v>5</v>
  </rv>
  <rv s="3">
    <fb>480.60500000000002</fb>
    <v>5</v>
  </rv>
  <rv s="3">
    <fb>487.99</fb>
    <v>5</v>
  </rv>
  <rv s="3">
    <fb>483.40499999999997</fb>
    <v>5</v>
  </rv>
  <rv s="3">
    <fb>487.23</fb>
    <v>5</v>
  </rv>
  <rv s="3">
    <fb>488.34500000000003</fb>
    <v>5</v>
  </rv>
  <rv s="3">
    <fb>482.36</fb>
    <v>5</v>
  </rv>
  <rv s="3">
    <fb>487.76</fb>
    <v>5</v>
  </rv>
  <rv s="3">
    <fb>495.995</fb>
    <v>5</v>
  </rv>
  <rv s="3">
    <fb>492.73500000000001</fb>
    <v>5</v>
  </rv>
  <rv s="3">
    <fb>494.31</fb>
    <v>5</v>
  </rv>
  <rv s="3">
    <fb>490.06</fb>
    <v>5</v>
  </rv>
  <rv s="3">
    <fb>491.48</fb>
    <v>5</v>
  </rv>
  <rv s="3">
    <fb>493.88</fb>
    <v>5</v>
  </rv>
  <rv s="3">
    <fb>496.57499999999999</fb>
    <v>5</v>
  </rv>
  <rv s="3">
    <fb>493.85500000000002</fb>
    <v>5</v>
  </rv>
  <rv s="3">
    <fb>495.88499999999999</fb>
    <v>5</v>
  </rv>
  <rv s="3">
    <fb>493.185</fb>
    <v>5</v>
  </rv>
  <rv s="3">
    <fb>495.56</fb>
    <v>5</v>
  </rv>
  <rv s="3">
    <fb>495.14</fb>
    <v>5</v>
  </rv>
  <rv s="3">
    <fb>491.02</fb>
    <v>5</v>
  </rv>
  <rv s="3">
    <fb>482.4</fb>
    <v>5</v>
  </rv>
  <rv s="3">
    <fb>486</fb>
    <v>5</v>
  </rv>
  <rv s="3">
    <fb>473.68</fb>
    <v>5</v>
  </rv>
  <rv s="3">
    <fb>479.48</fb>
    <v>5</v>
  </rv>
  <rv s="3">
    <fb>487.24</fb>
    <v>5</v>
  </rv>
  <rv s="3">
    <fb>493.23</fb>
    <v>5</v>
  </rv>
  <rv s="3">
    <fb>497.74</fb>
    <v>5</v>
  </rv>
  <rv s="3">
    <fb>494.90499999999997</fb>
    <v>5</v>
  </rv>
  <rv s="3">
    <fb>502.59500000000003</fb>
    <v>5</v>
  </rv>
  <rv s="3">
    <fb>502.45499999999998</fb>
    <v>5</v>
  </rv>
  <rv s="3">
    <fb>502.69499999999999</fb>
    <v>5</v>
  </rv>
  <rv s="3">
    <fb>509.6</fb>
    <v>5</v>
  </rv>
  <rv s="3">
    <fb>505.745</fb>
    <v>5</v>
  </rv>
  <rv s="3">
    <fb>506.86500000000001</fb>
    <v>5</v>
  </rv>
  <rv s="3">
    <fb>503.78</fb>
    <v>5</v>
  </rv>
  <rv s="3">
    <fb>497.755</fb>
    <v>5</v>
  </rv>
  <rv s="3">
    <fb>500.82</fb>
    <v>5</v>
  </rv>
  <rv s="3">
    <fb>496.20499999999998</fb>
    <v>5</v>
  </rv>
  <rv s="3">
    <fb>495.59</fb>
    <v>5</v>
  </rv>
  <rv s="3">
    <fb>493.65</fb>
    <v>5</v>
  </rv>
  <rv s="3">
    <fb>493.55</fb>
    <v>5</v>
  </rv>
  <rv s="3">
    <fb>493.75</fb>
    <v>5</v>
  </rv>
  <rv s="3">
    <fb>484.06</fb>
    <v>5</v>
  </rv>
  <rv s="3">
    <fb>484.35</fb>
    <v>5</v>
  </rv>
  <rv s="3">
    <fb>492.745</fb>
    <v>5</v>
  </rv>
  <rv s="3">
    <fb>499.35500000000002</fb>
    <v>5</v>
  </rv>
  <rv s="3">
    <fb>498.52499999999998</fb>
    <v>5</v>
  </rv>
  <rv s="3">
    <fb>505.52</fb>
    <v>5</v>
  </rv>
  <rv s="3">
    <fb>497.13</fb>
    <v>5</v>
  </rv>
  <rv s="3">
    <fb>495.565</fb>
    <v>5</v>
  </rv>
  <rv s="3">
    <fb>492.69</fb>
    <v>5</v>
  </rv>
  <rv s="3">
    <fb>490.71</fb>
    <v>5</v>
  </rv>
  <rv s="3">
    <fb>491.005</fb>
    <v>5</v>
  </rv>
  <rv s="3">
    <fb>495.9</fb>
    <v>5</v>
  </rv>
  <rv s="3">
    <fb>485.29500000000002</fb>
    <v>5</v>
  </rv>
  <rv s="3">
    <fb>501.12</fb>
    <v>5</v>
  </rv>
  <rv s="3">
    <fb>498.34</fb>
    <v>5</v>
  </rv>
  <rv s="3">
    <fb>498.75</fb>
    <v>5</v>
  </rv>
  <rv s="3">
    <fb>495.05500000000001</fb>
    <v>5</v>
  </rv>
  <rv s="3">
    <fb>496.34</fb>
    <v>5</v>
  </rv>
  <rv s="3">
    <fb>503.44499999999999</fb>
    <v>5</v>
  </rv>
  <rv s="3">
    <fb>508.53</fb>
    <v>5</v>
  </rv>
  <rv s="3">
    <fb>503.31</fb>
    <v>5</v>
  </rv>
  <rv s="3">
    <fb>507.02</fb>
    <v>5</v>
  </rv>
  <rv s="3">
    <fb>509.71</fb>
    <v>5</v>
  </rv>
  <rv s="3">
    <fb>508.02</fb>
    <v>5</v>
  </rv>
  <rv s="3">
    <fb>510.70499999999998</fb>
    <v>5</v>
  </rv>
  <rv s="3">
    <fb>515.505</fb>
    <v>5</v>
  </rv>
  <rv s="3">
    <fb>516.26</fb>
    <v>5</v>
  </rv>
  <rv s="3">
    <fb>506.935</fb>
    <v>5</v>
  </rv>
  <rv s="3">
    <fb>508.05500000000001</fb>
    <v>5</v>
  </rv>
  <rv s="3">
    <fb>511.29500000000002</fb>
    <v>5</v>
  </rv>
  <rv s="3">
    <fb>520.84500000000003</fb>
    <v>5</v>
  </rv>
  <rv s="3">
    <fb>521.16</fb>
    <v>5</v>
  </rv>
  <rv s="3">
    <fb>527.04</fb>
    <v>5</v>
  </rv>
  <rv s="3">
    <fb>529.12</fb>
    <v>5</v>
  </rv>
  <rv s="3">
    <fb>534.87</fb>
    <v>5</v>
  </rv>
  <rv s="3">
    <fb>537.67999999999995</fb>
    <v>5</v>
  </rv>
  <rv s="3">
    <fb>532.79499999999996</fb>
    <v>5</v>
  </rv>
  <rv s="3">
    <fb>532.17999999999995</fb>
    <v>5</v>
  </rv>
  <rv s="3">
    <fb>528.55499999999995</fb>
    <v>5</v>
  </rv>
  <rv s="3">
    <fb>529.92999999999995</fb>
    <v>5</v>
  </rv>
  <rv s="3">
    <fb>529.89</fb>
    <v>5</v>
  </rv>
  <rv s="3">
    <fb>529.26499999999999</fb>
    <v>5</v>
  </rv>
  <rv s="3">
    <fb>524.21500000000003</fb>
    <v>5</v>
  </rv>
  <rv s="3">
    <fb>522.23500000000001</fb>
    <v>5</v>
  </rv>
  <rv s="3">
    <fb>519.82500000000005</fb>
    <v>5</v>
  </rv>
  <rv s="3">
    <fb>522.09</fb>
    <v>5</v>
  </rv>
  <rv s="3">
    <fb>513.44000000000005</fb>
    <v>5</v>
  </rv>
  <rv s="3">
    <fb>515.15</fb>
    <v>5</v>
  </rv>
  <rv s="3">
    <fb>517.60500000000002</fb>
    <v>5</v>
  </rv>
  <rv s="3">
    <fb>493.58499999999998</fb>
    <v>5</v>
  </rv>
  <rv s="3">
    <fb>496.97500000000002</fb>
    <v>5</v>
  </rv>
  <rv s="3">
    <fb>490.17</fb>
    <v>5</v>
  </rv>
  <rv s="3">
    <fb>499.51499999999999</fb>
    <v>5</v>
  </rv>
  <rv s="3">
    <fb>487.34</fb>
    <v>5</v>
  </rv>
  <rv s="3">
    <fb>483.65</fb>
    <v>5</v>
  </rv>
  <rv s="3">
    <fb>491.1</fb>
    <v>5</v>
  </rv>
  <rv s="3">
    <fb>504.47</fb>
    <v>5</v>
  </rv>
  <rv s="3">
    <fb>505.09</fb>
    <v>5</v>
  </rv>
  <rv s="3">
    <fb>500.86500000000001</fb>
    <v>5</v>
  </rv>
  <rv s="3">
    <fb>493.36500000000001</fb>
    <v>5</v>
  </rv>
  <rv s="3">
    <fb>487.38</fb>
    <v>5</v>
  </rv>
  <rv s="3">
    <fb>487.245</fb>
    <v>5</v>
  </rv>
  <rv s="3">
    <fb>479.74</fb>
    <v>5</v>
  </rv>
  <rv s="3">
    <fb>487.35</fb>
    <v>5</v>
  </rv>
  <rv s="3">
    <fb>473.21</fb>
    <v>5</v>
  </rv>
  <rv s="3">
    <fb>488.24</fb>
    <v>5</v>
  </rv>
  <rv s="3">
    <fb>495.01499999999999</fb>
    <v>5</v>
  </rv>
  <rv s="0">
    <v>https://www.bing.com/financeapi/forcetrigger?t=bnjkim&amp;q=XLON%3aSAWD&amp;form=skydnc</v>
    <v>Learn more on Bing</v>
  </rv>
  <rv s="1">
    <v>en-US</v>
    <v>bnjkim</v>
    <v>268435456</v>
    <v>1</v>
    <v>Powered by Refinitiv</v>
    <v>0</v>
    <v>iShrs MSCI World ESG USD Acc (XLON:SAWD)</v>
    <v>2</v>
    <v>3</v>
    <v>Finance</v>
    <v>4</v>
    <v>8.343</v>
    <v>3.9375</v>
    <v>1.0025999999999999</v>
    <v>7.9600000000000004E-2</v>
    <v>9.7130000000000011E-3</v>
    <v>USD</v>
    <v>London Stock Exchange</v>
    <v>XLON</v>
    <v>2E-3</v>
    <v>8.2650000000000006</v>
    <v>ETF</v>
    <v>44553.733845080467</v>
    <v>8121</v>
    <v>8.2100000000000009</v>
    <v>1378712413.3</v>
    <v>iShrs MSCI World ESG USD Acc</v>
    <v>8.2319999999999993</v>
    <v>8.1950000000000003</v>
    <v>8.2650000000000006</v>
    <v>SAWD</v>
    <v>iShrs MSCI World ESG USD Acc (XLON:SAWD)</v>
    <v>218956</v>
  </rv>
  <rv s="2">
    <v>8122</v>
  </rv>
  <rv s="3">
    <fb>6.7359999999999998</fb>
    <v>5</v>
  </rv>
  <rv s="3">
    <fb>6.7160000000000002</fb>
    <v>5</v>
  </rv>
  <rv s="3">
    <fb>6.8109999999999999</fb>
    <v>5</v>
  </rv>
  <rv s="3">
    <fb>6.8170000000000002</fb>
    <v>5</v>
  </rv>
  <rv s="3">
    <fb>6.7969999999999997</fb>
    <v>5</v>
  </rv>
  <rv s="3">
    <fb>6.7530000000000001</fb>
    <v>5</v>
  </rv>
  <rv s="3">
    <fb>6.9119999999999999</fb>
    <v>5</v>
  </rv>
  <rv s="3">
    <fb>6.9160000000000004</fb>
    <v>5</v>
  </rv>
  <rv s="3">
    <fb>6.9690000000000003</fb>
    <v>5</v>
  </rv>
  <rv s="3">
    <fb>6.9424999999999999</fb>
    <v>5</v>
  </rv>
  <rv s="3">
    <fb>6.9234999999999998</fb>
    <v>5</v>
  </rv>
  <rv s="3">
    <fb>6.952</fb>
    <v>5</v>
  </rv>
  <rv s="3">
    <fb>6.9615</fb>
    <v>5</v>
  </rv>
  <rv s="3">
    <fb>6.8765000000000001</fb>
    <v>5</v>
  </rv>
  <rv s="3">
    <fb>6.88</fb>
    <v>5</v>
  </rv>
  <rv s="3">
    <fb>6.89</fb>
    <v>5</v>
  </rv>
  <rv s="3">
    <fb>6.9820000000000002</fb>
    <v>5</v>
  </rv>
  <rv s="3">
    <fb>7.0019999999999998</fb>
    <v>5</v>
  </rv>
  <rv s="3">
    <fb>6.9740000000000002</fb>
    <v>5</v>
  </rv>
  <rv s="3">
    <fb>6.9059999999999997</fb>
    <v>5</v>
  </rv>
  <rv s="3">
    <fb>6.8689999999999998</fb>
    <v>5</v>
  </rv>
  <rv s="3">
    <fb>6.8929999999999998</fb>
    <v>5</v>
  </rv>
  <rv s="3">
    <fb>6.8159999999999998</fb>
    <v>5</v>
  </rv>
  <rv s="3">
    <fb>6.9349999999999996</fb>
    <v>5</v>
  </rv>
  <rv s="3">
    <fb>7.04</fb>
    <v>5</v>
  </rv>
  <rv s="3">
    <fb>7.0750000000000002</fb>
    <v>5</v>
  </rv>
  <rv s="3">
    <fb>7.101</fb>
    <v>5</v>
  </rv>
  <rv s="3">
    <fb>7.13</fb>
    <v>5</v>
  </rv>
  <rv s="3">
    <fb>7.2169999999999996</fb>
    <v>5</v>
  </rv>
  <rv s="3">
    <fb>7.1150000000000002</fb>
    <v>5</v>
  </rv>
  <rv s="3">
    <fb>7.0869999999999997</fb>
    <v>5</v>
  </rv>
  <rv s="3">
    <fb>7.0279999999999996</fb>
    <v>5</v>
  </rv>
  <rv s="3">
    <fb>7.0865</fb>
    <v>5</v>
  </rv>
  <rv s="3">
    <fb>7.0780000000000003</fb>
    <v>5</v>
  </rv>
  <rv s="3">
    <fb>7.024</fb>
    <v>5</v>
  </rv>
  <rv s="3">
    <fb>6.9610000000000003</fb>
    <v>5</v>
  </rv>
  <rv s="3">
    <fb>6.7930000000000001</fb>
    <v>5</v>
  </rv>
  <rv s="3">
    <fb>7.0140000000000002</fb>
    <v>5</v>
  </rv>
  <rv s="3">
    <fb>7.0579999999999998</fb>
    <v>5</v>
  </rv>
  <rv s="3">
    <fb>7.0990000000000002</fb>
    <v>5</v>
  </rv>
  <rv s="3">
    <fb>7.1749999999999998</fb>
    <v>5</v>
  </rv>
  <rv s="3">
    <fb>7.1779999999999999</fb>
    <v>5</v>
  </rv>
  <rv s="3">
    <fb>7.15</fb>
    <v>5</v>
  </rv>
  <rv s="3">
    <fb>7.1180000000000003</fb>
    <v>5</v>
  </rv>
  <rv s="3">
    <fb>7.0949999999999998</fb>
    <v>5</v>
  </rv>
  <rv s="3">
    <fb>7.0330000000000004</fb>
    <v>5</v>
  </rv>
  <rv s="3">
    <fb>7.1109999999999998</fb>
    <v>5</v>
  </rv>
  <rv s="3">
    <fb>7.1189999999999998</fb>
    <v>5</v>
  </rv>
  <rv s="3">
    <fb>7.3330000000000002</fb>
    <v>5</v>
  </rv>
  <rv s="3">
    <fb>7.3179999999999996</fb>
    <v>5</v>
  </rv>
  <rv s="3">
    <fb>7.3940000000000001</fb>
    <v>5</v>
  </rv>
  <rv s="3">
    <fb>7.415</fb>
    <v>5</v>
  </rv>
  <rv s="3">
    <fb>7.4409999999999998</fb>
    <v>5</v>
  </rv>
  <rv s="3">
    <fb>7.484</fb>
    <v>5</v>
  </rv>
  <rv s="3">
    <fb>7.3869999999999996</fb>
    <v>5</v>
  </rv>
  <rv s="3">
    <fb>7.4779999999999998</fb>
    <v>5</v>
  </rv>
  <rv s="3">
    <fb>7.4950000000000001</fb>
    <v>5</v>
  </rv>
  <rv s="3">
    <fb>7.5229999999999997</fb>
    <v>5</v>
  </rv>
  <rv s="3">
    <fb>7.5140000000000002</fb>
    <v>5</v>
  </rv>
  <rv s="3">
    <fb>7.5270000000000001</fb>
    <v>5</v>
  </rv>
  <rv s="3">
    <fb>7.4805000000000001</fb>
    <v>5</v>
  </rv>
  <rv s="3">
    <fb>7.4835000000000003</fb>
    <v>5</v>
  </rv>
  <rv s="3">
    <fb>7.468</fb>
    <v>5</v>
  </rv>
  <rv s="3">
    <fb>7.5940000000000003</fb>
    <v>5</v>
  </rv>
  <rv s="3">
    <fb>7.4710000000000001</fb>
    <v>5</v>
  </rv>
  <rv s="3">
    <fb>7.4820000000000002</fb>
    <v>5</v>
  </rv>
  <rv s="3">
    <fb>7.5</fb>
    <v>5</v>
  </rv>
  <rv s="3">
    <fb>7.5750000000000002</fb>
    <v>5</v>
  </rv>
  <rv s="3">
    <fb>7.5625</fb>
    <v>5</v>
  </rv>
  <rv s="3">
    <fb>7.6109999999999998</fb>
    <v>5</v>
  </rv>
  <rv s="3">
    <fb>7.6040000000000001</fb>
    <v>5</v>
  </rv>
  <rv s="3">
    <fb>7.6239999999999997</fb>
    <v>5</v>
  </rv>
  <rv s="3">
    <fb>7.6420000000000003</fb>
    <v>5</v>
  </rv>
  <rv s="3">
    <fb>7.64</fb>
    <v>5</v>
  </rv>
  <rv s="3">
    <fb>7.673</fb>
    <v>5</v>
  </rv>
  <rv s="3">
    <fb>7.68</fb>
    <v>5</v>
  </rv>
  <rv s="3">
    <fb>7.69</fb>
    <v>5</v>
  </rv>
  <rv s="3">
    <fb>7.702</fb>
    <v>5</v>
  </rv>
  <rv s="3">
    <fb>7.649</fb>
    <v>5</v>
  </rv>
  <rv s="3">
    <fb>7.5529999999999999</fb>
    <v>5</v>
  </rv>
  <rv s="3">
    <fb>7.609</fb>
    <v>5</v>
  </rv>
  <rv s="3">
    <fb>7.6559999999999997</fb>
    <v>5</v>
  </rv>
  <rv s="3">
    <fb>7.6580000000000004</fb>
    <v>5</v>
  </rv>
  <rv s="3">
    <fb>7.7030000000000003</fb>
    <v>5</v>
  </rv>
  <rv s="3">
    <fb>7.7290000000000001</fb>
    <v>5</v>
  </rv>
  <rv s="3">
    <fb>7.7389999999999999</fb>
    <v>5</v>
  </rv>
  <rv s="3">
    <fb>7.7080000000000002</fb>
    <v>5</v>
  </rv>
  <rv s="3">
    <fb>7.766</fb>
    <v>5</v>
  </rv>
  <rv s="3">
    <fb>7.8029999999999999</fb>
    <v>5</v>
  </rv>
  <rv s="3">
    <fb>7.7569999999999997</fb>
    <v>5</v>
  </rv>
  <rv s="3">
    <fb>7.6959999999999997</fb>
    <v>5</v>
  </rv>
  <rv s="3">
    <fb>7.7960000000000003</fb>
    <v>5</v>
  </rv>
  <rv s="3">
    <fb>7.8220000000000001</fb>
    <v>5</v>
  </rv>
  <rv s="3">
    <fb>7.8520000000000003</fb>
    <v>5</v>
  </rv>
  <rv s="3">
    <fb>7.8224999999999998</fb>
    <v>5</v>
  </rv>
  <rv s="3">
    <fb>7.7859999999999996</fb>
    <v>5</v>
  </rv>
  <rv s="3">
    <fb>7.5960000000000001</fb>
    <v>5</v>
  </rv>
  <rv s="3">
    <fb>7.6740000000000004</fb>
    <v>5</v>
  </rv>
  <rv s="3">
    <fb>7.7610000000000001</fb>
    <v>5</v>
  </rv>
  <rv s="3">
    <fb>7.7830000000000004</fb>
    <v>5</v>
  </rv>
  <rv s="3">
    <fb>7.8789999999999996</fb>
    <v>5</v>
  </rv>
  <rv s="3">
    <fb>7.8090000000000002</fb>
    <v>5</v>
  </rv>
  <rv s="3">
    <fb>7.8460000000000001</fb>
    <v>5</v>
  </rv>
  <rv s="3">
    <fb>7.9130000000000003</fb>
    <v>5</v>
  </rv>
  <rv s="3">
    <fb>7.8970000000000002</fb>
    <v>5</v>
  </rv>
  <rv s="3">
    <fb>7.867</fb>
    <v>5</v>
  </rv>
  <rv s="3">
    <fb>7.8920000000000003</fb>
    <v>5</v>
  </rv>
  <rv s="3">
    <fb>7.931</fb>
    <v>5</v>
  </rv>
  <rv s="3">
    <fb>7.9240000000000004</fb>
    <v>5</v>
  </rv>
  <rv s="3">
    <fb>7.9290000000000003</fb>
    <v>5</v>
  </rv>
  <rv s="3">
    <fb>7.9409999999999998</fb>
    <v>5</v>
  </rv>
  <rv s="3">
    <fb>7.9610000000000003</fb>
    <v>5</v>
  </rv>
  <rv s="3">
    <fb>7.9935</fb>
    <v>5</v>
  </rv>
  <rv s="3">
    <fb>7.9560000000000004</fb>
    <v>5</v>
  </rv>
  <rv s="3">
    <fb>7.9314999999999998</fb>
    <v>5</v>
  </rv>
  <rv s="3">
    <fb>7.8390000000000004</fb>
    <v>5</v>
  </rv>
  <rv s="3">
    <fb>7.8890000000000002</fb>
    <v>5</v>
  </rv>
  <rv s="3">
    <fb>7.9770000000000003</fb>
    <v>5</v>
  </rv>
  <rv s="3">
    <fb>8</fb>
    <v>5</v>
  </rv>
  <rv s="3">
    <fb>8.0139999999999993</fb>
    <v>5</v>
  </rv>
  <rv s="3">
    <fb>7.9885000000000002</fb>
    <v>5</v>
  </rv>
  <rv s="3">
    <fb>8.032</fb>
    <v>5</v>
  </rv>
  <rv s="3">
    <fb>8.0920000000000005</fb>
    <v>5</v>
  </rv>
  <rv s="3">
    <fb>8.1189999999999998</fb>
    <v>5</v>
  </rv>
  <rv s="3">
    <fb>8.1120000000000001</fb>
    <v>5</v>
  </rv>
  <rv s="3">
    <fb>8.1539999999999999</fb>
    <v>5</v>
  </rv>
  <rv s="3">
    <fb>8.1</fb>
    <v>5</v>
  </rv>
  <rv s="3">
    <fb>8.0530000000000008</fb>
    <v>5</v>
  </rv>
  <rv s="3">
    <fb>8.077</fb>
    <v>5</v>
  </rv>
  <rv s="3">
    <fb>8.0419999999999998</fb>
    <v>5</v>
  </rv>
  <rv s="3">
    <fb>8.0129999999999999</fb>
    <v>5</v>
  </rv>
  <rv s="3">
    <fb>8.01</fb>
    <v>5</v>
  </rv>
  <rv s="3">
    <fb>7.992</fb>
    <v>5</v>
  </rv>
  <rv s="3">
    <fb>7.99</fb>
    <v>5</v>
  </rv>
  <rv s="3">
    <fb>7.9545000000000003</fb>
    <v>5</v>
  </rv>
  <rv s="3">
    <fb>7.8540000000000001</fb>
    <v>5</v>
  </rv>
  <rv s="3">
    <fb>7.9059999999999997</fb>
    <v>5</v>
  </rv>
  <rv s="3">
    <fb>7.9889999999999999</fb>
    <v>5</v>
  </rv>
  <rv s="3">
    <fb>7.9489999999999998</fb>
    <v>5</v>
  </rv>
  <rv s="3">
    <fb>7.9509999999999996</fb>
    <v>5</v>
  </rv>
  <rv s="3">
    <fb>7.782</fb>
    <v>5</v>
  </rv>
  <rv s="3">
    <fb>7.7910000000000004</fb>
    <v>5</v>
  </rv>
  <rv s="3">
    <fb>7.7889999999999997</fb>
    <v>5</v>
  </rv>
  <rv s="3">
    <fb>7.7270000000000003</fb>
    <v>5</v>
  </rv>
  <rv s="3">
    <fb>7.6529999999999996</fb>
    <v>5</v>
  </rv>
  <rv s="3">
    <fb>7.7679999999999998</fb>
    <v>5</v>
  </rv>
  <rv s="3">
    <fb>7.8140000000000001</fb>
    <v>5</v>
  </rv>
  <rv s="3">
    <fb>7.8360000000000003</fb>
    <v>5</v>
  </rv>
  <rv s="3">
    <fb>7.7640000000000002</fb>
    <v>5</v>
  </rv>
  <rv s="3">
    <fb>7.9</fb>
    <v>5</v>
  </rv>
  <rv s="3">
    <fb>7.9729999999999999</fb>
    <v>5</v>
  </rv>
  <rv s="3">
    <fb>8.0459999999999994</fb>
    <v>5</v>
  </rv>
  <rv s="3">
    <fb>8.0730000000000004</fb>
    <v>5</v>
  </rv>
  <rv s="3">
    <fb>8.0739999999999998</fb>
    <v>5</v>
  </rv>
  <rv s="3">
    <fb>8.1080000000000005</fb>
    <v>5</v>
  </rv>
  <rv s="3">
    <fb>8.1140000000000008</fb>
    <v>5</v>
  </rv>
  <rv s="3">
    <fb>8.1679999999999993</fb>
    <v>5</v>
  </rv>
  <rv s="3">
    <fb>8.1470000000000002</fb>
    <v>5</v>
  </rv>
  <rv s="3">
    <fb>8.1910000000000007</fb>
    <v>5</v>
  </rv>
  <rv s="3">
    <fb>8.2219999999999995</fb>
    <v>5</v>
  </rv>
  <rv s="3">
    <fb>8.2880000000000003</fb>
    <v>5</v>
  </rv>
  <rv s="3">
    <fb>8.3339999999999996</fb>
    <v>5</v>
  </rv>
  <rv s="3">
    <fb>8.3335000000000008</fb>
    <v>5</v>
  </rv>
  <rv s="3">
    <fb>8.3040000000000003</fb>
    <v>5</v>
  </rv>
  <rv s="3">
    <fb>8.2910000000000004</fb>
    <v>5</v>
  </rv>
  <rv s="3">
    <fb>8.3119999999999994</fb>
    <v>5</v>
  </rv>
  <rv s="3">
    <fb>8.327</fb>
    <v>5</v>
  </rv>
  <rv s="3">
    <fb>8.2959999999999994</fb>
    <v>5</v>
  </rv>
  <rv s="3">
    <fb>8.3030000000000008</fb>
    <v>5</v>
  </rv>
  <rv s="3">
    <fb>8.3149999999999995</fb>
    <v>5</v>
  </rv>
  <rv s="3">
    <fb>8.2059999999999995</fb>
    <v>5</v>
  </rv>
  <rv s="3">
    <fb>8.2584999999999997</fb>
    <v>5</v>
  </rv>
  <rv s="3">
    <fb>8.0470000000000006</fb>
    <v>5</v>
  </rv>
  <rv s="3">
    <fb>8.109</fb>
    <v>5</v>
  </rv>
  <rv s="3">
    <fb>8.0079999999999991</fb>
    <v>5</v>
  </rv>
  <rv s="3">
    <fb>8.1404999999999994</fb>
    <v>5</v>
  </rv>
  <rv s="3">
    <fb>7.98</fb>
    <v>5</v>
  </rv>
  <rv s="3">
    <fb>7.944</fb>
    <v>5</v>
  </rv>
  <rv s="3">
    <fb>8.2170000000000005</fb>
    <v>5</v>
  </rv>
  <rv s="3">
    <fb>8.2029999999999994</fb>
    <v>5</v>
  </rv>
  <rv s="3">
    <fb>8.2025000000000006</fb>
    <v>5</v>
  </rv>
  <rv s="3">
    <fb>8.1850000000000005</fb>
    <v>5</v>
  </rv>
  <rv s="3">
    <fb>8.0589999999999993</fb>
    <v>5</v>
  </rv>
  <rv s="3">
    <fb>8.0649999999999995</fb>
    <v>5</v>
  </rv>
  <rv s="3">
    <fb>8.1950000000000003</fb>
    <v>5</v>
  </rv>
  <rv s="0">
    <v>https://www.bing.com/financeapi/forcetrigger?t=bpbb6h&amp;q=XLON%3aSWRD&amp;form=skydnc</v>
    <v>Learn more on Bing</v>
  </rv>
  <rv s="7">
    <v>en-US</v>
    <v>bpbb6h</v>
    <v>268435456</v>
    <v>1</v>
    <v>Powered by Refinitiv</v>
    <v>10</v>
    <v>SPDR MSCI World UCITS ETF USD (XLON:SWRD)</v>
    <v>2</v>
    <v>11</v>
    <v>Finance</v>
    <v>4</v>
    <v>0.33</v>
    <v>1.0345999999999999E-2</v>
    <v>USD</v>
    <v>London Stock Exchange</v>
    <v>XLON</v>
    <v>1.1999999999999999E-3</v>
    <v>32.225000000000001</v>
    <v>ETF</v>
    <v>44553.680905242967</v>
    <v>8309</v>
    <v>32.005000000000003</v>
    <v>1306721900</v>
    <v>SPDR MSCI World UCITS ETF USD</v>
    <v>32.045000000000002</v>
    <v>31.895</v>
    <v>32.202500000000001</v>
    <v>SWRD</v>
    <v>SPDR MSCI World UCITS ETF USD (XLON:SWRD)</v>
    <v>35876</v>
  </rv>
  <rv s="2">
    <v>8310</v>
  </rv>
  <rv s="3">
    <fb>26.322500000000002</fb>
    <v>5</v>
  </rv>
  <rv s="3">
    <fb>26.62</fb>
    <v>5</v>
  </rv>
  <rv s="3">
    <fb>26.612500000000001</fb>
    <v>5</v>
  </rv>
  <rv s="3">
    <fb>26.567499999999999</fb>
    <v>5</v>
  </rv>
  <rv s="3">
    <fb>26.442499999999999</fb>
    <v>5</v>
  </rv>
  <rv s="3">
    <fb>26.49</fb>
    <v>5</v>
  </rv>
  <rv s="3">
    <fb>26.914999999999999</fb>
    <v>5</v>
  </rv>
  <rv s="3">
    <fb>27.092500000000001</fb>
    <v>5</v>
  </rv>
  <rv s="3">
    <fb>27.202500000000001</fb>
    <v>5</v>
  </rv>
  <rv s="3">
    <fb>27.1175</fb>
    <v>5</v>
  </rv>
  <rv s="3">
    <fb>27.09</fb>
    <v>5</v>
  </rv>
  <rv s="3">
    <fb>27.137499999999999</fb>
    <v>5</v>
  </rv>
  <rv s="3">
    <fb>27.27</fb>
    <v>5</v>
  </rv>
  <rv s="3">
    <fb>26.912500000000001</fb>
    <v>5</v>
  </rv>
  <rv s="3">
    <fb>26.922499999999999</fb>
    <v>5</v>
  </rv>
  <rv s="3">
    <fb>27.012499999999999</fb>
    <v>5</v>
  </rv>
  <rv s="3">
    <fb>27.317499999999999</fb>
    <v>5</v>
  </rv>
  <rv s="3">
    <fb>27.395</fb>
    <v>5</v>
  </rv>
  <rv s="3">
    <fb>27.2775</fb>
    <v>5</v>
  </rv>
  <rv s="3">
    <fb>27.122499999999999</fb>
    <v>5</v>
  </rv>
  <rv s="3">
    <fb>27.37</fb>
    <v>5</v>
  </rv>
  <rv s="3">
    <fb>26.925000000000001</fb>
    <v>5</v>
  </rv>
  <rv s="3">
    <fb>26.984999999999999</fb>
    <v>5</v>
  </rv>
  <rv s="3">
    <fb>26.5</fb>
    <v>5</v>
  </rv>
  <rv s="3">
    <fb>26.672499999999999</fb>
    <v>5</v>
  </rv>
  <rv s="3">
    <fb>27.1525</fb>
    <v>5</v>
  </rv>
  <rv s="3">
    <fb>27.475000000000001</fb>
    <v>5</v>
  </rv>
  <rv s="3">
    <fb>27.6525</fb>
    <v>5</v>
  </rv>
  <rv s="3">
    <fb>27.712499999999999</fb>
    <v>5</v>
  </rv>
  <rv s="3">
    <fb>27.717500000000001</fb>
    <v>5</v>
  </rv>
  <rv s="3">
    <fb>27.835000000000001</fb>
    <v>5</v>
  </rv>
  <rv s="3">
    <fb>27.927499999999998</fb>
    <v>5</v>
  </rv>
  <rv s="3">
    <fb>28.202500000000001</fb>
    <v>5</v>
  </rv>
  <rv s="3">
    <fb>28.06</fb>
    <v>5</v>
  </rv>
  <rv s="3">
    <fb>27.81</fb>
    <v>5</v>
  </rv>
  <rv s="3">
    <fb>27.732500000000002</fb>
    <v>5</v>
  </rv>
  <rv s="3">
    <fb>27.987500000000001</fb>
    <v>5</v>
  </rv>
  <rv s="3">
    <fb>27.734999999999999</fb>
    <v>5</v>
  </rv>
  <rv s="3">
    <fb>27.522500000000001</fb>
    <v>5</v>
  </rv>
  <rv s="3">
    <fb>27.727499999999999</fb>
    <v>5</v>
  </rv>
  <rv s="3">
    <fb>27.7075</fb>
    <v>5</v>
  </rv>
  <rv s="3">
    <fb>27.22</fb>
    <v>5</v>
  </rv>
  <rv s="3">
    <fb>27.607500000000002</fb>
    <v>5</v>
  </rv>
  <rv s="3">
    <fb>27.572500000000002</fb>
    <v>5</v>
  </rv>
  <rv s="3">
    <fb>27.4725</fb>
    <v>5</v>
  </rv>
  <rv s="3">
    <fb>27.184999999999999</fb>
    <v>5</v>
  </rv>
  <rv s="3">
    <fb>26.54</fb>
    <v>5</v>
  </rv>
  <rv s="3">
    <fb>27.38</fb>
    <v>5</v>
  </rv>
  <rv s="3">
    <fb>27.532499999999999</fb>
    <v>5</v>
  </rv>
  <rv s="3">
    <fb>27.63</fb>
    <v>5</v>
  </rv>
  <rv s="3">
    <fb>27.942499999999999</fb>
    <v>5</v>
  </rv>
  <rv s="3">
    <fb>27.795000000000002</fb>
    <v>5</v>
  </rv>
  <rv s="3">
    <fb>27.905000000000001</fb>
    <v>5</v>
  </rv>
  <rv s="3">
    <fb>28.0825</fb>
    <v>5</v>
  </rv>
  <rv s="3">
    <fb>27.934999999999999</fb>
    <v>5</v>
  </rv>
  <rv s="3">
    <fb>28.11</fb>
    <v>5</v>
  </rv>
  <rv s="3">
    <fb>27.8325</fb>
    <v>5</v>
  </rv>
  <rv s="3">
    <fb>27.9575</fb>
    <v>5</v>
  </rv>
  <rv s="3">
    <fb>27.864999999999998</fb>
    <v>5</v>
  </rv>
  <rv s="3">
    <fb>27.78</fb>
    <v>5</v>
  </rv>
  <rv s="3">
    <fb>27.517499999999998</fb>
    <v>5</v>
  </rv>
  <rv s="3">
    <fb>27.8125</fb>
    <v>5</v>
  </rv>
  <rv s="3">
    <fb>27.892499999999998</fb>
    <v>5</v>
  </rv>
  <rv s="3">
    <fb>27.94</fb>
    <v>5</v>
  </rv>
  <rv s="3">
    <fb>28.037500000000001</fb>
    <v>5</v>
  </rv>
  <rv s="3">
    <fb>28.227499999999999</fb>
    <v>5</v>
  </rv>
  <rv s="3">
    <fb>28.677499999999998</fb>
    <v>5</v>
  </rv>
  <rv s="3">
    <fb>28.65</fb>
    <v>5</v>
  </rv>
  <rv s="3">
    <fb>28.8</fb>
    <v>5</v>
  </rv>
  <rv s="3">
    <fb>28.855</fb>
    <v>5</v>
  </rv>
  <rv s="3">
    <fb>28.927499999999998</fb>
    <v>5</v>
  </rv>
  <rv s="3">
    <fb>29.024999999999999</fb>
    <v>5</v>
  </rv>
  <rv s="3">
    <fb>29.125</fb>
    <v>5</v>
  </rv>
  <rv s="3">
    <fb>29.37</fb>
    <v>5</v>
  </rv>
  <rv s="3">
    <fb>29.342500000000001</fb>
    <v>5</v>
  </rv>
  <rv s="3">
    <fb>28.947500000000002</fb>
    <v>5</v>
  </rv>
  <rv s="3">
    <fb>29.122499999999999</fb>
    <v>5</v>
  </rv>
  <rv s="3">
    <fb>29.262499999999999</fb>
    <v>5</v>
  </rv>
  <rv s="3">
    <fb>29.31</fb>
    <v>5</v>
  </rv>
  <rv s="3">
    <fb>29.434999999999999</fb>
    <v>5</v>
  </rv>
  <rv s="3">
    <fb>29.395</fb>
    <v>5</v>
  </rv>
  <rv s="3">
    <fb>29.44</fb>
    <v>5</v>
  </rv>
  <rv s="3">
    <fb>28.97</fb>
    <v>5</v>
  </rv>
  <rv s="3">
    <fb>29.335000000000001</fb>
    <v>5</v>
  </rv>
  <rv s="3">
    <fb>29.26</fb>
    <v>5</v>
  </rv>
  <rv s="3">
    <fb>29.712499999999999</fb>
    <v>5</v>
  </rv>
  <rv s="3">
    <fb>29.7225</fb>
    <v>5</v>
  </rv>
  <rv s="3">
    <fb>29.1675</fb>
    <v>5</v>
  </rv>
  <rv s="3">
    <fb>28.875</fb>
    <v>5</v>
  </rv>
  <rv s="3">
    <fb>28.842500000000001</fb>
    <v>5</v>
  </rv>
  <rv s="3">
    <fb>29.2775</fb>
    <v>5</v>
  </rv>
  <rv s="3">
    <fb>29.38</fb>
    <v>5</v>
  </rv>
  <rv s="3">
    <fb>29.3475</fb>
    <v>5</v>
  </rv>
  <rv s="3">
    <fb>29.484999999999999</fb>
    <v>5</v>
  </rv>
  <rv s="3">
    <fb>29.657499999999999</fb>
    <v>5</v>
  </rv>
  <rv s="3">
    <fb>29.614999999999998</fb>
    <v>5</v>
  </rv>
  <rv s="3">
    <fb>29.6325</fb>
    <v>5</v>
  </rv>
  <rv s="3">
    <fb>29.672499999999999</fb>
    <v>5</v>
  </rv>
  <rv s="3">
    <fb>29.795000000000002</fb>
    <v>5</v>
  </rv>
  <rv s="3">
    <fb>29.8475</fb>
    <v>5</v>
  </rv>
  <rv s="3">
    <fb>29.9025</fb>
    <v>5</v>
  </rv>
  <rv s="3">
    <fb>29.932500000000001</fb>
    <v>5</v>
  </rv>
  <rv s="3">
    <fb>29.94</fb>
    <v>5</v>
  </rv>
  <rv s="3">
    <fb>29.99</fb>
    <v>5</v>
  </rv>
  <rv s="3">
    <fb>29.995000000000001</fb>
    <v>5</v>
  </rv>
  <rv s="3">
    <fb>30.08</fb>
    <v>5</v>
  </rv>
  <rv s="3">
    <fb>30.12</fb>
    <v>5</v>
  </rv>
  <rv s="3">
    <fb>30.157499999999999</fb>
    <v>5</v>
  </rv>
  <rv s="3">
    <fb>29.912500000000001</fb>
    <v>5</v>
  </rv>
  <rv s="3">
    <fb>29.54</fb>
    <v>5</v>
  </rv>
  <rv s="3">
    <fb>29.772500000000001</fb>
    <v>5</v>
  </rv>
  <rv s="3">
    <fb>29.962499999999999</fb>
    <v>5</v>
  </rv>
  <rv s="3">
    <fb>30.1</fb>
    <v>5</v>
  </rv>
  <rv s="3">
    <fb>30.2</fb>
    <v>5</v>
  </rv>
  <rv s="3">
    <fb>30.147500000000001</fb>
    <v>5</v>
  </rv>
  <rv s="3">
    <fb>30.25</fb>
    <v>5</v>
  </rv>
  <rv s="3">
    <fb>30.135000000000002</fb>
    <v>5</v>
  </rv>
  <rv s="3">
    <fb>30.197500000000002</fb>
    <v>5</v>
  </rv>
  <rv s="3">
    <fb>30.36</fb>
    <v>5</v>
  </rv>
  <rv s="3">
    <fb>30.4925</fb>
    <v>5</v>
  </rv>
  <rv s="3">
    <fb>30.26</fb>
    <v>5</v>
  </rv>
  <rv s="3">
    <fb>30.4375</fb>
    <v>5</v>
  </rv>
  <rv s="3">
    <fb>30.49</fb>
    <v>5</v>
  </rv>
  <rv s="3">
    <fb>30.635000000000002</fb>
    <v>5</v>
  </rv>
  <rv s="3">
    <fb>30.657499999999999</fb>
    <v>5</v>
  </rv>
  <rv s="3">
    <fb>30.58</fb>
    <v>5</v>
  </rv>
  <rv s="3">
    <fb>30.432500000000001</fb>
    <v>5</v>
  </rv>
  <rv s="3">
    <fb>30.287500000000001</fb>
    <v>5</v>
  </rv>
  <rv s="3">
    <fb>29.72</fb>
    <v>5</v>
  </rv>
  <rv s="3">
    <fb>30.0075</fb>
    <v>5</v>
  </rv>
  <rv s="3">
    <fb>30.33</fb>
    <v>5</v>
  </rv>
  <rv s="3">
    <fb>30.42</fb>
    <v>5</v>
  </rv>
  <rv s="3">
    <fb>30.712499999999999</fb>
    <v>5</v>
  </rv>
  <rv s="3">
    <fb>30.774999999999999</fb>
    <v>5</v>
  </rv>
  <rv s="3">
    <fb>30.574999999999999</fb>
    <v>5</v>
  </rv>
  <rv s="3">
    <fb>30.697500000000002</fb>
    <v>5</v>
  </rv>
  <rv s="3">
    <fb>30.912500000000001</fb>
    <v>5</v>
  </rv>
  <rv s="3">
    <fb>30.715</fb>
    <v>5</v>
  </rv>
  <rv s="3">
    <fb>30.85</fb>
    <v>5</v>
  </rv>
  <rv s="3">
    <fb>30.72</fb>
    <v>5</v>
  </rv>
  <rv s="3">
    <fb>30.824999999999999</fb>
    <v>5</v>
  </rv>
  <rv s="3">
    <fb>30.97</fb>
    <v>5</v>
  </rv>
  <rv s="3">
    <fb>30.962499999999999</fb>
    <v>5</v>
  </rv>
  <rv s="3">
    <fb>31</fb>
    <v>5</v>
  </rv>
  <rv s="3">
    <fb>31.07</fb>
    <v>5</v>
  </rv>
  <rv s="3">
    <fb>31.09</fb>
    <v>5</v>
  </rv>
  <rv s="3">
    <fb>31.24</fb>
    <v>5</v>
  </rv>
  <rv s="3">
    <fb>31.03</fb>
    <v>5</v>
  </rv>
  <rv s="3">
    <fb>30.984999999999999</fb>
    <v>5</v>
  </rv>
  <rv s="3">
    <fb>30.762499999999999</fb>
    <v>5</v>
  </rv>
  <rv s="3">
    <fb>31.164999999999999</fb>
    <v>5</v>
  </rv>
  <rv s="3">
    <fb>31.234999999999999</fb>
    <v>5</v>
  </rv>
  <rv s="3">
    <fb>31.265000000000001</fb>
    <v>5</v>
  </rv>
  <rv s="3">
    <fb>31.195</fb>
    <v>5</v>
  </rv>
  <rv s="3">
    <fb>31.2925</fb>
    <v>5</v>
  </rv>
  <rv s="3">
    <fb>31.46</fb>
    <v>5</v>
  </rv>
  <rv s="3">
    <fb>31.574999999999999</fb>
    <v>5</v>
  </rv>
  <rv s="3">
    <fb>31.692499999999999</fb>
    <v>5</v>
  </rv>
  <rv s="3">
    <fb>31.8475</fb>
    <v>5</v>
  </rv>
  <rv s="3">
    <fb>31.63</fb>
    <v>5</v>
  </rv>
  <rv s="3">
    <fb>31.454999999999998</fb>
    <v>5</v>
  </rv>
  <rv s="3">
    <fb>31.5075</fb>
    <v>5</v>
  </rv>
  <rv s="3">
    <fb>31.285</fb>
    <v>5</v>
  </rv>
  <rv s="3">
    <fb>31.17</fb>
    <v>5</v>
  </rv>
  <rv s="3">
    <fb>31.16</fb>
    <v>5</v>
  </rv>
  <rv s="3">
    <fb>31.035</fb>
    <v>5</v>
  </rv>
  <rv s="3">
    <fb>30.465</fb>
    <v>5</v>
  </rv>
  <rv s="3">
    <fb>30.547499999999999</fb>
    <v>5</v>
  </rv>
  <rv s="3">
    <fb>30.83</fb>
    <v>5</v>
  </rv>
  <rv s="3">
    <fb>31.155000000000001</fb>
    <v>5</v>
  </rv>
  <rv s="3">
    <fb>31.01</fb>
    <v>5</v>
  </rv>
  <rv s="3">
    <fb>31.017499999999998</fb>
    <v>5</v>
  </rv>
  <rv s="3">
    <fb>30.16</fb>
    <v>5</v>
  </rv>
  <rv s="3">
    <fb>29.92</fb>
    <v>5</v>
  </rv>
  <rv s="3">
    <fb>30.352499999999999</fb>
    <v>5</v>
  </rv>
  <rv s="3">
    <fb>29.965</fb>
    <v>5</v>
  </rv>
  <rv s="3">
    <fb>30.7075</fb>
    <v>5</v>
  </rv>
  <rv s="3">
    <fb>30.602499999999999</fb>
    <v>5</v>
  </rv>
  <rv s="3">
    <fb>30.65</fb>
    <v>5</v>
  </rv>
  <rv s="3">
    <fb>30.39</fb>
    <v>5</v>
  </rv>
  <rv s="3">
    <fb>30.38</fb>
    <v>5</v>
  </rv>
  <rv s="3">
    <fb>30.897500000000001</fb>
    <v>5</v>
  </rv>
  <rv s="3">
    <fb>31.184999999999999</fb>
    <v>5</v>
  </rv>
  <rv s="3">
    <fb>31.447500000000002</fb>
    <v>5</v>
  </rv>
  <rv s="3">
    <fb>31.587499999999999</fb>
    <v>5</v>
  </rv>
  <rv s="3">
    <fb>31.504999999999999</fb>
    <v>5</v>
  </rv>
  <rv s="3">
    <fb>31.577500000000001</fb>
    <v>5</v>
  </rv>
  <rv s="3">
    <fb>31.704999999999998</fb>
    <v>5</v>
  </rv>
  <rv s="3">
    <fb>31.86</fb>
    <v>5</v>
  </rv>
  <rv s="3">
    <fb>31.725000000000001</fb>
    <v>5</v>
  </rv>
  <rv s="3">
    <fb>31.875</fb>
    <v>5</v>
  </rv>
  <rv s="3">
    <fb>31.815000000000001</fb>
    <v>5</v>
  </rv>
  <rv s="3">
    <fb>31.982500000000002</fb>
    <v>5</v>
  </rv>
  <rv s="3">
    <fb>32.055</fb>
    <v>5</v>
  </rv>
  <rv s="3">
    <fb>32.0625</fb>
    <v>5</v>
  </rv>
  <rv s="3">
    <fb>32.314999999999998</fb>
    <v>5</v>
  </rv>
  <rv s="3">
    <fb>32.484999999999999</fb>
    <v>5</v>
  </rv>
  <rv s="3">
    <fb>32.545000000000002</fb>
    <v>5</v>
  </rv>
  <rv s="3">
    <fb>32.365000000000002</fb>
    <v>5</v>
  </rv>
  <rv s="3">
    <fb>32.337499999999999</fb>
    <v>5</v>
  </rv>
  <rv s="3">
    <fb>32.202500000000001</fb>
    <v>5</v>
  </rv>
  <rv s="3">
    <fb>32.35</fb>
    <v>5</v>
  </rv>
  <rv s="3">
    <fb>32.417499999999997</fb>
    <v>5</v>
  </rv>
  <rv s="3">
    <fb>32.392499999999998</fb>
    <v>5</v>
  </rv>
  <rv s="3">
    <fb>32.302500000000002</fb>
    <v>5</v>
  </rv>
  <rv s="3">
    <fb>32.352499999999999</fb>
    <v>5</v>
  </rv>
  <rv s="3">
    <fb>32</fb>
    <v>5</v>
  </rv>
  <rv s="3">
    <fb>31.37</fb>
    <v>5</v>
  </rv>
  <rv s="3">
    <fb>31.592500000000001</fb>
    <v>5</v>
  </rv>
  <rv s="3">
    <fb>31.72</fb>
    <v>5</v>
  </rv>
  <rv s="3">
    <fb>31.19</fb>
    <v>5</v>
  </rv>
  <rv s="3">
    <fb>30.925000000000001</fb>
    <v>5</v>
  </rv>
  <rv s="3">
    <fb>31.2575</fb>
    <v>5</v>
  </rv>
  <rv s="3">
    <fb>32.01</fb>
    <v>5</v>
  </rv>
  <rv s="3">
    <fb>32.024999999999999</fb>
    <v>5</v>
  </rv>
  <rv s="3">
    <fb>31.984999999999999</fb>
    <v>5</v>
  </rv>
  <rv s="3">
    <fb>31.927499999999998</fb>
    <v>5</v>
  </rv>
  <rv s="3">
    <fb>31.477499999999999</fb>
    <v>5</v>
  </rv>
  <rv s="3">
    <fb>31.425000000000001</fb>
    <v>5</v>
  </rv>
  <rv s="3">
    <fb>31.99</fb>
    <v>5</v>
  </rv>
  <rv s="3">
    <fb>30.98</fb>
    <v>5</v>
  </rv>
  <rv s="3">
    <fb>31.412500000000001</fb>
    <v>5</v>
  </rv>
  <rv s="3">
    <fb>31.895</fb>
    <v>5</v>
  </rv>
  <rv s="0">
    <v>https://www.bing.com/financeapi/forcetrigger?t=aoa5a2&amp;q=XLON%3aIEMA&amp;form=skydnc</v>
    <v>Learn more on Bing</v>
  </rv>
  <rv s="1">
    <v>en-US</v>
    <v>aoa5a2</v>
    <v>268435456</v>
    <v>1</v>
    <v>Powered by Refinitiv</v>
    <v>0</v>
    <v>iShs MSCI EM ETF USD A (XLON:IEMA)</v>
    <v>2</v>
    <v>3</v>
    <v>Finance</v>
    <v>4</v>
    <v>41.13</v>
    <v>20.62</v>
    <v>1.0036</v>
    <v>0.16</v>
    <v>3.9119999999999997E-3</v>
    <v>USD</v>
    <v>London Stock Exchange</v>
    <v>XLON</v>
    <v>1.8E-3</v>
    <v>41.13</v>
    <v>ETF</v>
    <v>44553.685648726561</v>
    <v>8535</v>
    <v>40.9</v>
    <v>1219453065.4100001</v>
    <v>iShs MSCI EM ETF USD A</v>
    <v>41</v>
    <v>40.9</v>
    <v>41.115000000000002</v>
    <v>IEMA</v>
    <v>iShs MSCI EM ETF USD A (XLON:IEMA)</v>
    <v>34661</v>
  </rv>
  <rv s="2">
    <v>8536</v>
  </rv>
  <rv s="3">
    <fb>41.54</fb>
    <v>5</v>
  </rv>
  <rv s="3">
    <fb>41.45</fb>
    <v>5</v>
  </rv>
  <rv s="3">
    <fb>42.02</fb>
    <v>5</v>
  </rv>
  <rv s="3">
    <fb>42.61</fb>
    <v>5</v>
  </rv>
  <rv s="3">
    <fb>42.76</fb>
    <v>5</v>
  </rv>
  <rv s="3">
    <fb>42.97</fb>
    <v>5</v>
  </rv>
  <rv s="3">
    <fb>43.454999999999998</fb>
    <v>5</v>
  </rv>
  <rv s="3">
    <fb>43.655000000000001</fb>
    <v>5</v>
  </rv>
  <rv s="3">
    <fb>43.62</fb>
    <v>5</v>
  </rv>
  <rv s="3">
    <fb>44.795000000000002</fb>
    <v>5</v>
  </rv>
  <rv s="3">
    <fb>44.52</fb>
    <v>5</v>
  </rv>
  <rv s="3">
    <fb>44.88</fb>
    <v>5</v>
  </rv>
  <rv s="3">
    <fb>45.515000000000001</fb>
    <v>5</v>
  </rv>
  <rv s="3">
    <fb>44.844999999999999</fb>
    <v>5</v>
  </rv>
  <rv s="3">
    <fb>44.96</fb>
    <v>5</v>
  </rv>
  <rv s="3">
    <fb>45.37</fb>
    <v>5</v>
  </rv>
  <rv s="3">
    <fb>46.1</fb>
    <v>5</v>
  </rv>
  <rv s="3">
    <fb>46.36</fb>
    <v>5</v>
  </rv>
  <rv s="3">
    <fb>45.835000000000001</fb>
    <v>5</v>
  </rv>
  <rv s="3">
    <fb>46.08</fb>
    <v>5</v>
  </rv>
  <rv s="3">
    <fb>45.81</fb>
    <v>5</v>
  </rv>
  <rv s="3">
    <fb>45</fb>
    <v>5</v>
  </rv>
  <rv s="3">
    <fb>44.86</fb>
    <v>5</v>
  </rv>
  <rv s="3">
    <fb>44.06</fb>
    <v>5</v>
  </rv>
  <rv s="3">
    <fb>44.825000000000003</fb>
    <v>5</v>
  </rv>
  <rv s="3">
    <fb>45.704999999999998</fb>
    <v>5</v>
  </rv>
  <rv s="3">
    <fb>45.94</fb>
    <v>5</v>
  </rv>
  <rv s="3">
    <fb>45.71</fb>
    <v>5</v>
  </rv>
  <rv s="3">
    <fb>46.21</fb>
    <v>5</v>
  </rv>
  <rv s="3">
    <fb>46.35</fb>
    <v>5</v>
  </rv>
  <rv s="3">
    <fb>46.73</fb>
    <v>5</v>
  </rv>
  <rv s="3">
    <fb>47.05</fb>
    <v>5</v>
  </rv>
  <rv s="3">
    <fb>47.695</fb>
    <v>5</v>
  </rv>
  <rv s="3">
    <fb>47.685000000000002</fb>
    <v>5</v>
  </rv>
  <rv s="3">
    <fb>47.76</fb>
    <v>5</v>
  </rv>
  <rv s="3">
    <fb>47.54</fb>
    <v>5</v>
  </rv>
  <rv s="3">
    <fb>46.81</fb>
    <v>5</v>
  </rv>
  <rv s="3">
    <fb>46.24</fb>
    <v>5</v>
  </rv>
  <rv s="3">
    <fb>45.645000000000003</fb>
    <v>5</v>
  </rv>
  <rv s="3">
    <fb>45.69</fb>
    <v>5</v>
  </rv>
  <rv s="3">
    <fb>44.38</fb>
    <v>5</v>
  </rv>
  <rv s="3">
    <fb>45.44</fb>
    <v>5</v>
  </rv>
  <rv s="3">
    <fb>44.91</fb>
    <v>5</v>
  </rv>
  <rv s="3">
    <fb>45.25</fb>
    <v>5</v>
  </rv>
  <rv s="3">
    <fb>44.73</fb>
    <v>5</v>
  </rv>
  <rv s="3">
    <fb>43.47</fb>
    <v>5</v>
  </rv>
  <rv s="3">
    <fb>43.31</fb>
    <v>5</v>
  </rv>
  <rv s="3">
    <fb>43.975000000000001</fb>
    <v>5</v>
  </rv>
  <rv s="3">
    <fb>43.73</fb>
    <v>5</v>
  </rv>
  <rv s="3">
    <fb>45.04</fb>
    <v>5</v>
  </rv>
  <rv s="3">
    <fb>44.26</fb>
    <v>5</v>
  </rv>
  <rv s="3">
    <fb>44.32</fb>
    <v>5</v>
  </rv>
  <rv s="3">
    <fb>44.68</fb>
    <v>5</v>
  </rv>
  <rv s="3">
    <fb>44.215000000000003</fb>
    <v>5</v>
  </rv>
  <rv s="3">
    <fb>44.43</fb>
    <v>5</v>
  </rv>
  <rv s="3">
    <fb>44.284999999999997</fb>
    <v>5</v>
  </rv>
  <rv s="3">
    <fb>44.36</fb>
    <v>5</v>
  </rv>
  <rv s="3">
    <fb>43.78</fb>
    <v>5</v>
  </rv>
  <rv s="3">
    <fb>42.994999999999997</fb>
    <v>5</v>
  </rv>
  <rv s="3">
    <fb>43.085000000000001</fb>
    <v>5</v>
  </rv>
  <rv s="3">
    <fb>43.43</fb>
    <v>5</v>
  </rv>
  <rv s="3">
    <fb>43.66</fb>
    <v>5</v>
  </rv>
  <rv s="3">
    <fb>43.86</fb>
    <v>5</v>
  </rv>
  <rv s="3">
    <fb>44.445</fb>
    <v>5</v>
  </rv>
  <rv s="3">
    <fb>44.77</fb>
    <v>5</v>
  </rv>
  <rv s="3">
    <fb>44.14</fb>
    <v>5</v>
  </rv>
  <rv s="3">
    <fb>44.48</fb>
    <v>5</v>
  </rv>
  <rv s="3">
    <fb>43.93</fb>
    <v>5</v>
  </rv>
  <rv s="3">
    <fb>43.725000000000001</fb>
    <v>5</v>
  </rv>
  <rv s="3">
    <fb>44.01</fb>
    <v>5</v>
  </rv>
  <rv s="3">
    <fb>44.44</fb>
    <v>5</v>
  </rv>
  <rv s="3">
    <fb>44.645000000000003</fb>
    <v>5</v>
  </rv>
  <rv s="3">
    <fb>44.51</fb>
    <v>5</v>
  </rv>
  <rv s="3">
    <fb>44.234999999999999</fb>
    <v>5</v>
  </rv>
  <rv s="3">
    <fb>44.854999999999997</fb>
    <v>5</v>
  </rv>
  <rv s="3">
    <fb>44.92</fb>
    <v>5</v>
  </rv>
  <rv s="3">
    <fb>45.06</fb>
    <v>5</v>
  </rv>
  <rv s="3">
    <fb>45.24</fb>
    <v>5</v>
  </rv>
  <rv s="3">
    <fb>45.05</fb>
    <v>5</v>
  </rv>
  <rv s="3">
    <fb>43.77</fb>
    <v>5</v>
  </rv>
  <rv s="3">
    <fb>44.21</fb>
    <v>5</v>
  </rv>
  <rv s="3">
    <fb>45.155000000000001</fb>
    <v>5</v>
  </rv>
  <rv s="3">
    <fb>44.41</fb>
    <v>5</v>
  </rv>
  <rv s="3">
    <fb>43.924999999999997</fb>
    <v>5</v>
  </rv>
  <rv s="3">
    <fb>42.89</fb>
    <v>5</v>
  </rv>
  <rv s="3">
    <fb>43.53</fb>
    <v>5</v>
  </rv>
  <rv s="3">
    <fb>44.22</fb>
    <v>5</v>
  </rv>
  <rv s="3">
    <fb>43.835000000000001</fb>
    <v>5</v>
  </rv>
  <rv s="3">
    <fb>44.145000000000003</fb>
    <v>5</v>
  </rv>
  <rv s="3">
    <fb>44.5</fb>
    <v>5</v>
  </rv>
  <rv s="3">
    <fb>44.8</fb>
    <v>5</v>
  </rv>
  <rv s="3">
    <fb>46.12</fb>
    <v>5</v>
  </rv>
  <rv s="3">
    <fb>46.2</fb>
    <v>5</v>
  </rv>
  <rv s="3">
    <fb>45.79</fb>
    <v>5</v>
  </rv>
  <rv s="3">
    <fb>46.075000000000003</fb>
    <v>5</v>
  </rv>
  <rv s="3">
    <fb>45.83</fb>
    <v>5</v>
  </rv>
  <rv s="3">
    <fb>45.625</fb>
    <v>5</v>
  </rv>
  <rv s="3">
    <fb>45.66</fb>
    <v>5</v>
  </rv>
  <rv s="3">
    <fb>45.88</fb>
    <v>5</v>
  </rv>
  <rv s="3">
    <fb>45.97</fb>
    <v>5</v>
  </rv>
  <rv s="3">
    <fb>45.615000000000002</fb>
    <v>5</v>
  </rv>
  <rv s="3">
    <fb>45.6</fb>
    <v>5</v>
  </rv>
  <rv s="3">
    <fb>44.835000000000001</fb>
    <v>5</v>
  </rv>
  <rv s="3">
    <fb>44.89</fb>
    <v>5</v>
  </rv>
  <rv s="3">
    <fb>44.695</fb>
    <v>5</v>
  </rv>
  <rv s="3">
    <fb>45.53</fb>
    <v>5</v>
  </rv>
  <rv s="3">
    <fb>45.875</fb>
    <v>5</v>
  </rv>
  <rv s="3">
    <fb>45.87</fb>
    <v>5</v>
  </rv>
  <rv s="3">
    <fb>45.67</fb>
    <v>5</v>
  </rv>
  <rv s="3">
    <fb>45.64</fb>
    <v>5</v>
  </rv>
  <rv s="3">
    <fb>45.215000000000003</fb>
    <v>5</v>
  </rv>
  <rv s="3">
    <fb>45.125</fb>
    <v>5</v>
  </rv>
  <rv s="3">
    <fb>45.02</fb>
    <v>5</v>
  </rv>
  <rv s="3">
    <fb>44.63</fb>
    <v>5</v>
  </rv>
  <rv s="3">
    <fb>43.58</fb>
    <v>5</v>
  </rv>
  <rv s="3">
    <fb>44.24</fb>
    <v>5</v>
  </rv>
  <rv s="3">
    <fb>44.31</fb>
    <v>5</v>
  </rv>
  <rv s="3">
    <fb>44.7</fb>
    <v>5</v>
  </rv>
  <rv s="3">
    <fb>44.66</fb>
    <v>5</v>
  </rv>
  <rv s="3">
    <fb>44.505000000000003</fb>
    <v>5</v>
  </rv>
  <rv s="3">
    <fb>43.564999999999998</fb>
    <v>5</v>
  </rv>
  <rv s="3">
    <fb>43.664999999999999</fb>
    <v>5</v>
  </rv>
  <rv s="3">
    <fb>43.814999999999998</fb>
    <v>5</v>
  </rv>
  <rv s="3">
    <fb>44.1</fb>
    <v>5</v>
  </rv>
  <rv s="3">
    <fb>42.75</fb>
    <v>5</v>
  </rv>
  <rv s="3">
    <fb>41.52</fb>
    <v>5</v>
  </rv>
  <rv s="3">
    <fb>43.234999999999999</fb>
    <v>5</v>
  </rv>
  <rv s="3">
    <fb>42.835000000000001</fb>
    <v>5</v>
  </rv>
  <rv s="3">
    <fb>43.295000000000002</fb>
    <v>5</v>
  </rv>
  <rv s="3">
    <fb>43.05</fb>
    <v>5</v>
  </rv>
  <rv s="3">
    <fb>43.505000000000003</fb>
    <v>5</v>
  </rv>
  <rv s="3">
    <fb>43.59</fb>
    <v>5</v>
  </rv>
  <rv s="3">
    <fb>43.06</fb>
    <v>5</v>
  </rv>
  <rv s="3">
    <fb>43.34</fb>
    <v>5</v>
  </rv>
  <rv s="3">
    <fb>43.3</fb>
    <v>5</v>
  </rv>
  <rv s="3">
    <fb>43.32</fb>
    <v>5</v>
  </rv>
  <rv s="3">
    <fb>43.005000000000003</fb>
    <v>5</v>
  </rv>
  <rv s="3">
    <fb>42.84</fb>
    <v>5</v>
  </rv>
  <rv s="3">
    <fb>42.47</fb>
    <v>5</v>
  </rv>
  <rv s="3">
    <fb>41.86</fb>
    <v>5</v>
  </rv>
  <rv s="3">
    <fb>42.094999999999999</fb>
    <v>5</v>
  </rv>
  <rv s="3">
    <fb>41.094999999999999</fb>
    <v>5</v>
  </rv>
  <rv s="3">
    <fb>40.994999999999997</fb>
    <v>5</v>
  </rv>
  <rv s="3">
    <fb>41.475000000000001</fb>
    <v>5</v>
  </rv>
  <rv s="3">
    <fb>42.4</fb>
    <v>5</v>
  </rv>
  <rv s="3">
    <fb>42.73</fb>
    <v>5</v>
  </rv>
  <rv s="3">
    <fb>42.95</fb>
    <v>5</v>
  </rv>
  <rv s="3">
    <fb>43.56</fb>
    <v>5</v>
  </rv>
  <rv s="3">
    <fb>44.08</fb>
    <v>5</v>
  </rv>
  <rv s="3">
    <fb>44.09</fb>
    <v>5</v>
  </rv>
  <rv s="3">
    <fb>44.104999999999997</fb>
    <v>5</v>
  </rv>
  <rv s="3">
    <fb>43.734999999999999</fb>
    <v>5</v>
  </rv>
  <rv s="3">
    <fb>43.71</fb>
    <v>5</v>
  </rv>
  <rv s="3">
    <fb>43.72</fb>
    <v>5</v>
  </rv>
  <rv s="3">
    <fb>43.42</fb>
    <v>5</v>
  </rv>
  <rv s="3">
    <fb>42.765000000000001</fb>
    <v>5</v>
  </rv>
  <rv s="3">
    <fb>42.64</fb>
    <v>5</v>
  </rv>
  <rv s="3">
    <fb>41.704999999999998</fb>
    <v>5</v>
  </rv>
  <rv s="3">
    <fb>41.69</fb>
    <v>5</v>
  </rv>
  <rv s="3">
    <fb>42.5</fb>
    <v>5</v>
  </rv>
  <rv s="3">
    <fb>42.58</fb>
    <v>5</v>
  </rv>
  <rv s="3">
    <fb>42.25</fb>
    <v>5</v>
  </rv>
  <rv s="3">
    <fb>42.39</fb>
    <v>5</v>
  </rv>
  <rv s="3">
    <fb>41.854999999999997</fb>
    <v>5</v>
  </rv>
  <rv s="3">
    <fb>41.76</fb>
    <v>5</v>
  </rv>
  <rv s="3">
    <fb>42.01</fb>
    <v>5</v>
  </rv>
  <rv s="3">
    <fb>41.65</fb>
    <v>5</v>
  </rv>
  <rv s="3">
    <fb>41</fb>
    <v>5</v>
  </rv>
  <rv s="3">
    <fb>41.06</fb>
    <v>5</v>
  </rv>
  <rv s="3">
    <fb>42.22</fb>
    <v>5</v>
  </rv>
  <rv s="3">
    <fb>42.234999999999999</fb>
    <v>5</v>
  </rv>
  <rv s="3">
    <fb>42.52</fb>
    <v>5</v>
  </rv>
  <rv s="3">
    <fb>42.125</fb>
    <v>5</v>
  </rv>
  <rv s="3">
    <fb>42.615000000000002</fb>
    <v>5</v>
  </rv>
  <rv s="3">
    <fb>43.25</fb>
    <v>5</v>
  </rv>
  <rv s="3">
    <fb>43.16</fb>
    <v>5</v>
  </rv>
  <rv s="3">
    <fb>43.63</fb>
    <v>5</v>
  </rv>
  <rv s="3">
    <fb>43.68</fb>
    <v>5</v>
  </rv>
  <rv s="3">
    <fb>43.28</fb>
    <v>5</v>
  </rv>
  <rv s="3">
    <fb>43.23</fb>
    <v>5</v>
  </rv>
  <rv s="3">
    <fb>43.51</fb>
    <v>5</v>
  </rv>
  <rv s="3">
    <fb>42.88</fb>
    <v>5</v>
  </rv>
  <rv s="3">
    <fb>42.695</fb>
    <v>5</v>
  </rv>
  <rv s="3">
    <fb>42.36</fb>
    <v>5</v>
  </rv>
  <rv s="3">
    <fb>42.34</fb>
    <v>5</v>
  </rv>
  <rv s="3">
    <fb>42.38</fb>
    <v>5</v>
  </rv>
  <rv s="3">
    <fb>42.44</fb>
    <v>5</v>
  </rv>
  <rv s="3">
    <fb>42.66</fb>
    <v>5</v>
  </rv>
  <rv s="3">
    <fb>42.82</fb>
    <v>5</v>
  </rv>
  <rv s="3">
    <fb>43.33</fb>
    <v>5</v>
  </rv>
  <rv s="3">
    <fb>43.255000000000003</fb>
    <v>5</v>
  </rv>
  <rv s="3">
    <fb>43.1</fb>
    <v>5</v>
  </rv>
  <rv s="3">
    <fb>42.56</fb>
    <v>5</v>
  </rv>
  <rv s="3">
    <fb>42.28</fb>
    <v>5</v>
  </rv>
  <rv s="3">
    <fb>41.954999999999998</fb>
    <v>5</v>
  </rv>
  <rv s="3">
    <fb>42.12</fb>
    <v>5</v>
  </rv>
  <rv s="3">
    <fb>40.435000000000002</fb>
    <v>5</v>
  </rv>
  <rv s="3">
    <fb>40.72</fb>
    <v>5</v>
  </rv>
  <rv s="3">
    <fb>40.57</fb>
    <v>5</v>
  </rv>
  <rv s="3">
    <fb>41.664999999999999</fb>
    <v>5</v>
  </rv>
  <rv s="3">
    <fb>41.59</fb>
    <v>5</v>
  </rv>
  <rv s="3">
    <fb>40.840000000000003</fb>
    <v>5</v>
  </rv>
  <rv s="3">
    <fb>40.96</fb>
    <v>5</v>
  </rv>
  <rv s="3">
    <fb>41.67</fb>
    <v>5</v>
  </rv>
  <rv s="3">
    <fb>41.905000000000001</fb>
    <v>5</v>
  </rv>
  <rv s="3">
    <fb>41.645000000000003</fb>
    <v>5</v>
  </rv>
  <rv s="3">
    <fb>41.01</fb>
    <v>5</v>
  </rv>
  <rv s="3">
    <fb>40.844999999999999</fb>
    <v>5</v>
  </rv>
  <rv s="3">
    <fb>40.380000000000003</fb>
    <v>5</v>
  </rv>
  <rv s="3">
    <fb>41.08</fb>
    <v>5</v>
  </rv>
  <rv s="3">
    <fb>40.814999999999998</fb>
    <v>5</v>
  </rv>
  <rv s="3">
    <fb>39.905000000000001</fb>
    <v>5</v>
  </rv>
  <rv s="3">
    <fb>40.615000000000002</fb>
    <v>5</v>
  </rv>
  <rv s="3">
    <fb>40.9</fb>
    <v>5</v>
  </rv>
  <rv s="8">
    <v>en-US</v>
    <v>avylgh</v>
    <v>268435456</v>
    <v>1</v>
    <v>Powered by Refinitiv</v>
    <v>12</v>
    <v>USD/BRL</v>
    <v>13</v>
    <v>14</v>
    <v>Finance</v>
    <v>15</v>
    <v>5.8784999999999998</v>
    <v>4.8921999999999999</v>
    <v>2.0899999999999998E-2</v>
    <v>3.6959999999999996E-3</v>
    <v>BRL</v>
    <v>USD</v>
    <v>5.7184999999999997</v>
    <v>Currency Pair</v>
    <v>44553.895821759259</v>
    <v>5.6266999999999996</v>
    <v>US Dollar/Brazilian Real FX Spot Rate</v>
    <v>5.6548999999999996</v>
    <v>5.6539999999999999</v>
    <v>5.6749000000000001</v>
    <v>USDBRL</v>
    <v>USD/BRL</v>
  </rv>
  <rv s="2">
    <v>8752</v>
  </rv>
  <rv s="8">
    <v>en-US</v>
    <v>avyn9c</v>
    <v>268435456</v>
    <v>1</v>
    <v>Powered by Refinitiv</v>
    <v>12</v>
    <v>USD/EUR</v>
    <v>13</v>
    <v>16</v>
    <v>Finance</v>
    <v>15</v>
    <v>0.89390000000000003</v>
    <v>0.80969999999999998</v>
    <v>-2.0000000000000001E-4</v>
    <v>-2.2660000000000001E-4</v>
    <v>EUR</v>
    <v>USD</v>
    <v>0.88570000000000004</v>
    <v>Currency Pair</v>
    <v>44553.911921296298</v>
    <v>0.88180000000000003</v>
    <v>US Dollar/Euro FX Cross Rate</v>
    <v>0.88280000000000003</v>
    <v>0.88280000000000003</v>
    <v>0.88260000000000005</v>
    <v>USDEUR</v>
    <v>USD/EUR</v>
  </rv>
  <rv s="2">
    <v>8754</v>
  </rv>
  <rv s="8">
    <v>en-US</v>
    <v>av2elh</v>
    <v>268435456</v>
    <v>1</v>
    <v>Powered by Refinitiv</v>
    <v>12</v>
    <v>BRL/USD</v>
    <v>13</v>
    <v>17</v>
    <v>Finance</v>
    <v>15</v>
    <v>0.2044</v>
    <v>0.1701</v>
    <v>-6.4999999999999997E-4</v>
    <v>-3.676E-3</v>
    <v>USD</v>
    <v>BRL</v>
    <v>0.1777</v>
    <v>Currency Pair</v>
    <v>44553.895821759259</v>
    <v>0.1749</v>
    <v>Brazilian Real/US Dollar FX Cross Rate</v>
    <v>0.17680000000000001</v>
    <v>0.17680000000000001</v>
    <v>0.1762</v>
    <v>BRLUSD</v>
    <v>BRL/USD</v>
  </rv>
  <rv s="2">
    <v>8756</v>
  </rv>
  <rv s="8">
    <v>en-US</v>
    <v>av27nm</v>
    <v>268435456</v>
    <v>1</v>
    <v>Powered by Refinitiv</v>
    <v>12</v>
    <v>BRL/EUR</v>
    <v>13</v>
    <v>16</v>
    <v>Finance</v>
    <v>15</v>
    <v>0.1711</v>
    <v>0.14280000000000001</v>
    <v>-5.9999999999999995E-4</v>
    <v>-3.8440000000000002E-3</v>
    <v>EUR</v>
    <v>BRL</v>
    <v>0.15709999999999999</v>
    <v>Currency Pair</v>
    <v>44553.911921296298</v>
    <v>0.1545</v>
    <v>Brazilian Real/Euro FX Cross Rate</v>
    <v>0.15609999999999999</v>
    <v>0.15609999999999999</v>
    <v>0.1555</v>
    <v>BRLEUR</v>
    <v>BRL/EUR</v>
  </rv>
  <rv s="2">
    <v>8758</v>
  </rv>
  <rv s="8">
    <v>en-US</v>
    <v>av932w</v>
    <v>268435456</v>
    <v>1</v>
    <v>Powered by Refinitiv</v>
    <v>12</v>
    <v>EUR/USD</v>
    <v>13</v>
    <v>17</v>
    <v>Finance</v>
    <v>15</v>
    <v>1.2349000000000001</v>
    <v>1.1184000000000001</v>
    <v>2.0000000000000001E-4</v>
    <v>1.7659999999999998E-4</v>
    <v>USD</v>
    <v>EUR</v>
    <v>1.1341000000000001</v>
    <v>Currency Pair</v>
    <v>44553.911921296298</v>
    <v>1.1291</v>
    <v>Euro/US Dollar FX Spot Rate</v>
    <v>1.1323000000000001</v>
    <v>1.1324000000000001</v>
    <v>1.1326000000000001</v>
    <v>EURUSD</v>
    <v>EUR/USD</v>
  </rv>
  <rv s="2">
    <v>8760</v>
  </rv>
  <rv s="8">
    <v>en-US</v>
    <v>av8tf2</v>
    <v>268435456</v>
    <v>1</v>
    <v>Powered by Refinitiv</v>
    <v>12</v>
    <v>EUR/BRL</v>
    <v>13</v>
    <v>14</v>
    <v>Finance</v>
    <v>15</v>
    <v>6.9988000000000001</v>
    <v>5.8428000000000004</v>
    <v>2.4799999999999999E-2</v>
    <v>3.8729999999999997E-3</v>
    <v>BRL</v>
    <v>EUR</v>
    <v>6.4744999999999999</v>
    <v>Currency Pair</v>
    <v>44553.911921296298</v>
    <v>6.3643999999999998</v>
    <v>Euro/Brazilian Real FX Cross Rate</v>
    <v>6.4025999999999996</v>
    <v>6.4025999999999996</v>
    <v>6.4273999999999996</v>
    <v>EURBRL</v>
    <v>EUR/BRL</v>
  </rv>
  <rv s="2">
    <v>8762</v>
  </rv>
  <rv s="9">
    <v>18</v>
    <v>ao7ia2</v>
    <v>Daily</v>
    <v>44188</v>
    <v>44553</v>
    <v>0</v>
    <v>1</v>
    <v>637757280000000000,637758881283984418,0</v>
    <v>0</v>
    <v>ao7ia2</v>
    <v>XLON:CSPX</v>
    <v>1</v>
  </rv>
  <rv s="9">
    <v>18</v>
    <v>aoamz2</v>
    <v>Daily</v>
    <v>44188</v>
    <v>44553</v>
    <v>0</v>
    <v>1</v>
    <v>637757280000000000,637758881367162151,0</v>
    <v>2</v>
    <v>aoamz2</v>
    <v>XLON:IWDA</v>
    <v>3</v>
  </rv>
  <rv s="9">
    <v>18</v>
    <v>b1162w</v>
    <v>Daily</v>
    <v>44188</v>
    <v>44553</v>
    <v>0</v>
    <v>1</v>
    <v>637757280000000000,637758881367232529,0</v>
    <v>2</v>
    <v>b1162w</v>
    <v>XLON:XZMU</v>
    <v>4</v>
  </rv>
  <rv s="9">
    <v>18</v>
    <v>azzyjc</v>
    <v>Daily</v>
    <v>44188</v>
    <v>44553</v>
    <v>0</v>
    <v>1</v>
    <v>637757280000000000,637758881367159679,0</v>
    <v>2</v>
    <v>azzyjc</v>
    <v>XLON:XZW0</v>
    <v>5</v>
  </rv>
  <rv s="9">
    <v>18</v>
    <v>aofkbh</v>
    <v>Daily</v>
    <v>44188</v>
    <v>44553</v>
    <v>0</v>
    <v>1</v>
    <v>637757280000000000,637758881367156359,0</v>
    <v>6</v>
    <v>aofkbh</v>
    <v>XLON:XDEW</v>
    <v>7</v>
  </rv>
  <rv s="9">
    <v>18</v>
    <v>aoe5oc</v>
    <v>Daily</v>
    <v>44188</v>
    <v>44553</v>
    <v>0</v>
    <v>1</v>
    <v>637757280000000000,637758881367196182,0</v>
    <v>0</v>
    <v>aoe5oc</v>
    <v>XLON:SUSM</v>
    <v>8</v>
  </rv>
  <rv s="9">
    <v>18</v>
    <v>ao5mvh</v>
    <v>Daily</v>
    <v>44188</v>
    <v>44553</v>
    <v>0</v>
    <v>1</v>
    <v>637757280000000000,637758881367413334,0</v>
    <v>2</v>
    <v>ao5mvh</v>
    <v>XLON:ACWD</v>
    <v>9</v>
  </rv>
  <rv s="9">
    <v>18</v>
    <v>aoansm</v>
    <v>Daily</v>
    <v>44188</v>
    <v>44553</v>
    <v>0</v>
    <v>1</v>
    <v>637757280000000000,637758881367608406,0</v>
    <v>0</v>
    <v>aoansm</v>
    <v>XLON:IWQU</v>
    <v>10</v>
  </rv>
  <rv s="9">
    <v>18</v>
    <v>ao717w</v>
    <v>Daily</v>
    <v>44188</v>
    <v>44553</v>
    <v>0</v>
    <v>1</v>
    <v>637757280000000000,637758881367388674,0</v>
    <v>0</v>
    <v>ao717w</v>
    <v>XLON:CEMA</v>
    <v>11</v>
  </rv>
  <rv s="9">
    <v>18</v>
    <v>aocs9c</v>
    <v>Daily</v>
    <v>44188</v>
    <v>44553</v>
    <v>0</v>
    <v>1</v>
    <v>637757280000000000,637758881367152874,0</v>
    <v>2</v>
    <v>aocs9c</v>
    <v>XLON:R2US</v>
    <v>12</v>
  </rv>
  <rv s="9">
    <v>18</v>
    <v>ao83fr</v>
    <v>Daily</v>
    <v>44188</v>
    <v>44553</v>
    <v>0</v>
    <v>1</v>
    <v>637757280000000000,637758881367160333,0</v>
    <v>2</v>
    <v>ao83fr</v>
    <v>XLON:EIMI</v>
    <v>13</v>
  </rv>
  <rv s="9">
    <v>18</v>
    <v>aofma2</v>
    <v>Daily</v>
    <v>44188</v>
    <v>44553</v>
    <v>0</v>
    <v>1</v>
    <v>637757280000000000,637758881367557927,0</v>
    <v>2</v>
    <v>aofma2</v>
    <v>XLON:XDWT</v>
    <v>14</v>
  </rv>
  <rv s="9">
    <v>18</v>
    <v>bnjk4c</v>
    <v>Daily</v>
    <v>44188</v>
    <v>44553</v>
    <v>0</v>
    <v>1</v>
    <v>637757280000000000,637758881367190207,0</v>
    <v>0</v>
    <v>bnjk4c</v>
    <v>XLON:SAEM</v>
    <v>15</v>
  </rv>
  <rv s="9">
    <v>18</v>
    <v>aoftxm</v>
    <v>Daily</v>
    <v>44188</v>
    <v>44553</v>
    <v>0</v>
    <v>1</v>
    <v>637757280000000000,637758881367457996,0</v>
    <v>2</v>
    <v>aoftxm</v>
    <v>XLON:XRSU</v>
    <v>16</v>
  </rv>
  <rv s="9">
    <v>18</v>
    <v>aodx6h</v>
    <v>Daily</v>
    <v>44188</v>
    <v>44553</v>
    <v>0</v>
    <v>1</v>
    <v>637757280000000000,637758881367391147,0</v>
    <v>0</v>
    <v>aodx6h</v>
    <v>XLON:SPXS</v>
    <v>17</v>
  </rv>
  <rv s="9">
    <v>18</v>
    <v>bnjkcw</v>
    <v>Daily</v>
    <v>44188</v>
    <v>44553</v>
    <v>0</v>
    <v>1</v>
    <v>637757280000000000,637758881367391969,0</v>
    <v>0</v>
    <v>bnjkcw</v>
    <v>XLON:SASU</v>
    <v>18</v>
  </rv>
  <rv s="9">
    <v>18</v>
    <v>aoanpr</v>
    <v>Daily</v>
    <v>44188</v>
    <v>44553</v>
    <v>0</v>
    <v>1</v>
    <v>637757280000000000,637758881367430966,0</v>
    <v>0</v>
    <v>aoanpr</v>
    <v>XLON:IWMO</v>
    <v>19</v>
  </rv>
  <rv s="9">
    <v>18</v>
    <v>bt6tu2</v>
    <v>Daily</v>
    <v>44188</v>
    <v>44553</v>
    <v>0</v>
    <v>1</v>
    <v>637757280000000000,637758881367383465,0</v>
    <v>2</v>
    <v>bt6tu2</v>
    <v>XLON:RIUS</v>
    <v>20</v>
  </rv>
  <rv s="9">
    <v>18</v>
    <v>bnjhtc</v>
    <v>Daily</v>
    <v>44188</v>
    <v>44553</v>
    <v>0</v>
    <v>1</v>
    <v>637757280000000000,637758881367202653,0</v>
    <v>2</v>
    <v>bnjhtc</v>
    <v>XLON:IEMU</v>
    <v>21</v>
  </rv>
  <rv s="9">
    <v>18</v>
    <v>bpbb6h</v>
    <v>Daily</v>
    <v>44188</v>
    <v>44553</v>
    <v>0</v>
    <v>1</v>
    <v>637757280000000000,637758881367608367,0</v>
    <v>2</v>
    <v>bpbb6h</v>
    <v>XLON:SWRD</v>
    <v>22</v>
  </rv>
  <rv s="9">
    <v>18</v>
    <v>aoflm7</v>
    <v>Daily</v>
    <v>44188</v>
    <v>44553</v>
    <v>0</v>
    <v>1</v>
    <v>637757280000000000,637758881367428131,0</v>
    <v>2</v>
    <v>aoflm7</v>
    <v>XLON:XDWD</v>
    <v>23</v>
  </rv>
  <rv s="9">
    <v>18</v>
    <v>aoao27</v>
    <v>Daily</v>
    <v>44188</v>
    <v>44553</v>
    <v>0</v>
    <v>1</v>
    <v>637757280000000000,637758881367564564,0</v>
    <v>0</v>
    <v>aoao27</v>
    <v>XLON:IWVL</v>
    <v>24</v>
  </rv>
  <rv s="9">
    <v>18</v>
    <v>aoahoc</v>
    <v>Daily</v>
    <v>44188</v>
    <v>44553</v>
    <v>0</v>
    <v>1</v>
    <v>637757280000000000,637758881367460837,0</v>
    <v>0</v>
    <v>aoahoc</v>
    <v>XLON:ISAC</v>
    <v>25</v>
  </rv>
  <rv s="9">
    <v>18</v>
    <v>aoa5a2</v>
    <v>Daily</v>
    <v>44188</v>
    <v>44553</v>
    <v>0</v>
    <v>1</v>
    <v>637757280000000000,637758881367282313,0</v>
    <v>0</v>
    <v>aoa5a2</v>
    <v>XLON:IEMA</v>
    <v>26</v>
  </rv>
  <rv s="9">
    <v>18</v>
    <v>ao79m7</v>
    <v>Daily</v>
    <v>44188</v>
    <v>44553</v>
    <v>0</v>
    <v>1</v>
    <v>637757280000000000,637758881367457996,0</v>
    <v>0</v>
    <v>ao79m7</v>
    <v>XLON:CNDX</v>
    <v>27</v>
  </rv>
  <rv s="9">
    <v>18</v>
    <v>br1n9c</v>
    <v>Daily</v>
    <v>44188</v>
    <v>44553</v>
    <v>0</v>
    <v>1</v>
    <v>637757280000000000,637758881367443442,0</v>
    <v>28</v>
    <v>br1n9c</v>
    <v>XLON:VWRA</v>
    <v>29</v>
  </rv>
  <rv s="9">
    <v>18</v>
    <v>ay362w</v>
    <v>Daily</v>
    <v>44188</v>
    <v>44553</v>
    <v>0</v>
    <v>1</v>
    <v>637757280000000000,637758881367451708,0</v>
    <v>0</v>
    <v>ay362w</v>
    <v>XLON:IUVL</v>
    <v>30</v>
  </rv>
  <rv s="9">
    <v>18</v>
    <v>bsiw5r</v>
    <v>Daily</v>
    <v>44188</v>
    <v>44553</v>
    <v>0</v>
    <v>1</v>
    <v>637757280000000000,637758881367481580,0</v>
    <v>2</v>
    <v>bsiw5r</v>
    <v>XLON:XZEM</v>
    <v>31</v>
  </rv>
  <rv s="9">
    <v>18</v>
    <v>aofrnm</v>
    <v>Daily</v>
    <v>44188</v>
    <v>44553</v>
    <v>0</v>
    <v>1</v>
    <v>637757280000000000,637758881367621909,0</v>
    <v>28</v>
    <v>aofrnm</v>
    <v>XLON:XMME</v>
    <v>32</v>
  </rv>
  <rv s="9">
    <v>18</v>
    <v>bq4eww</v>
    <v>Daily</v>
    <v>44188</v>
    <v>44553</v>
    <v>0</v>
    <v>1</v>
    <v>637757280000000000,637758881367388302,0</v>
    <v>2</v>
    <v>bq4eww</v>
    <v>XLON:VUAA</v>
    <v>33</v>
  </rv>
  <rv s="9">
    <v>18</v>
    <v>aoe3k2</v>
    <v>Daily</v>
    <v>44188</v>
    <v>44553</v>
    <v>0</v>
    <v>1</v>
    <v>637757280000000000,637758881367501490,0</v>
    <v>0</v>
    <v>aoe3k2</v>
    <v>XLON:SUAS</v>
    <v>34</v>
  </rv>
  <rv s="9">
    <v>18</v>
    <v>aobwh7</v>
    <v>Daily</v>
    <v>44188</v>
    <v>44553</v>
    <v>0</v>
    <v>1</v>
    <v>637757280000000000,637758881367453159,0</v>
    <v>2</v>
    <v>aobwh7</v>
    <v>XLON:MXWO</v>
    <v>35</v>
  </rv>
  <rv s="9">
    <v>18</v>
    <v>ao7dp2</v>
    <v>Daily</v>
    <v>44188</v>
    <v>44553</v>
    <v>0</v>
    <v>1</v>
    <v>637757280000000000,637758881367497823,0</v>
    <v>0</v>
    <v>ao7dp2</v>
    <v>XLON:CPXJ</v>
    <v>36</v>
  </rv>
  <rv s="9">
    <v>18</v>
    <v>aoaloc</v>
    <v>Daily</v>
    <v>44188</v>
    <v>44553</v>
    <v>0</v>
    <v>1</v>
    <v>637757280000000000,637758881367460837,0</v>
    <v>0</v>
    <v>aoaloc</v>
    <v>XLON:IUQA</v>
    <v>37</v>
  </rv>
  <rv s="9">
    <v>18</v>
    <v>aofjnm</v>
    <v>Daily</v>
    <v>44188</v>
    <v>44553</v>
    <v>0</v>
    <v>1</v>
    <v>637757280000000000,637758881367531362,0</v>
    <v>2</v>
    <v>aofjnm</v>
    <v>XLON:XD9U</v>
    <v>38</v>
  </rv>
  <rv s="9">
    <v>18</v>
    <v>aoala2</v>
    <v>Daily</v>
    <v>44188</v>
    <v>44553</v>
    <v>0</v>
    <v>1</v>
    <v>637757280000000000,637758881367492984,0</v>
    <v>0</v>
    <v>aoala2</v>
    <v>XLON:IUIT</v>
    <v>39</v>
  </rv>
  <rv s="9">
    <v>18</v>
    <v>ao7kvh</v>
    <v>Daily</v>
    <v>44188</v>
    <v>44553</v>
    <v>0</v>
    <v>1</v>
    <v>637757280000000000,637758881367568577,0</v>
    <v>0</v>
    <v>ao7kvh</v>
    <v>XLON:CUSS</v>
    <v>40</v>
  </rv>
  <rv s="9">
    <v>18</v>
    <v>aobwec</v>
    <v>Daily</v>
    <v>44188</v>
    <v>44553</v>
    <v>0</v>
    <v>1</v>
    <v>637757280000000000,637758881367556744,0</v>
    <v>6</v>
    <v>aobwec</v>
    <v>XLON:MXUS</v>
    <v>41</v>
  </rv>
  <rv s="9">
    <v>18</v>
    <v>bnjkim</v>
    <v>Daily</v>
    <v>44188</v>
    <v>44553</v>
    <v>0</v>
    <v>1</v>
    <v>637757280000000000,637758881367560397,0</v>
    <v>0</v>
    <v>bnjkim</v>
    <v>XLON:SAWD</v>
    <v>42</v>
  </rv>
  <rv s="9">
    <v>18</v>
    <v>aobuzr</v>
    <v>Daily</v>
    <v>44188</v>
    <v>44553</v>
    <v>0</v>
    <v>1</v>
    <v>637757280000000000,637758881367661730,0</v>
    <v>2</v>
    <v>aobuzr</v>
    <v>XLON:MVOL</v>
    <v>43</v>
  </rv>
  <rv s="9">
    <v>18</v>
    <v>azijz2</v>
    <v>Daily</v>
    <v>44188</v>
    <v>44553</v>
    <v>0</v>
    <v>1</v>
    <v>637757280000000000,637758881367568530,0</v>
    <v>0</v>
    <v>azijz2</v>
    <v>XLON:WSML</v>
    <v>44</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
    <k n="%cvi" t="r"/>
  </s>
  <s t="_formattednumber">
    <k n="_Format" t="spb"/>
  </s>
  <s t="_error">
    <k n="errorType" t="i"/>
    <k n="subType" t="i"/>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Instrument type" t="s"/>
    <k n="Last trade time"/>
    <k n="LearnMoreOnLink" t="r"/>
    <k n="Market cap"/>
    <k n="Name" t="s"/>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5">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a>
    <a count="30">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52 week high</v>
      <v t="s">52 week low</v>
      <v t="s">Volume</v>
      <v t="s">Market cap</v>
      <v t="s">Beta</v>
      <v t="s">Instrument type</v>
      <v t="s">_Flags</v>
      <v t="s">UniqueName</v>
      <v t="s">_DisplayString</v>
      <v t="s">LearnMoreOnLink</v>
      <v t="s">%ProviderInfo</v>
    </a>
    <a count="30">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Volume</v>
      <v t="s">Market cap</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9">
    <spb s="0">
      <v>0</v>
      <v>Name</v>
      <v>LearnMoreOnLink</v>
    </spb>
    <spb s="1">
      <v>0</v>
      <v>0</v>
      <v>0</v>
    </spb>
    <spb s="2">
      <v>1</v>
      <v>1</v>
      <v>1</v>
    </spb>
    <spb s="3">
      <v>1</v>
      <v>2</v>
      <v>1</v>
      <v>3</v>
      <v>1</v>
      <v>1</v>
      <v>1</v>
      <v>4</v>
      <v>5</v>
      <v>6</v>
      <v>1</v>
      <v>1</v>
      <v>5</v>
      <v>1</v>
      <v>7</v>
      <v>8</v>
    </spb>
    <spb s="4">
      <v>Delayed 15 minutes</v>
      <v>from previous close</v>
      <v>LSE</v>
      <v>from previous close</v>
      <v>GMT</v>
    </spb>
    <spb s="5">
      <v>1</v>
    </spb>
    <spb s="0">
      <v>1</v>
      <v>Name</v>
      <v>LearnMoreOnLink</v>
    </spb>
    <spb s="6">
      <v>1</v>
      <v>1</v>
      <v>3</v>
      <v>1</v>
      <v>1</v>
      <v>1</v>
      <v>4</v>
      <v>5</v>
      <v>6</v>
      <v>1</v>
      <v>1</v>
      <v>5</v>
      <v>1</v>
      <v>7</v>
      <v>8</v>
    </spb>
    <spb s="0">
      <v>2</v>
      <v>Name</v>
      <v>LearnMoreOnLink</v>
    </spb>
    <spb s="7">
      <v>2</v>
      <v>3</v>
      <v>1</v>
      <v>1</v>
      <v>4</v>
      <v>5</v>
      <v>6</v>
      <v>1</v>
      <v>1</v>
      <v>5</v>
      <v>1</v>
      <v>7</v>
      <v>8</v>
    </spb>
    <spb s="0">
      <v>3</v>
      <v>Name</v>
      <v>LearnMoreOnLink</v>
    </spb>
    <spb s="8">
      <v>1</v>
      <v>1</v>
      <v>3</v>
      <v>1</v>
      <v>1</v>
      <v>1</v>
      <v>4</v>
      <v>5</v>
      <v>6</v>
      <v>5</v>
      <v>1</v>
      <v>7</v>
      <v>8</v>
    </spb>
    <spb s="9">
      <v>4</v>
      <v>Name</v>
    </spb>
    <spb s="10">
      <v>1</v>
      <v>1</v>
    </spb>
    <spb s="11">
      <v>9</v>
      <v>9</v>
      <v>3</v>
      <v>9</v>
      <v>9</v>
      <v>9</v>
      <v>5</v>
      <v>9</v>
      <v>9</v>
      <v>9</v>
      <v>7</v>
      <v>8</v>
    </spb>
    <spb s="12">
      <v>GMT</v>
    </spb>
    <spb s="11">
      <v>10</v>
      <v>10</v>
      <v>3</v>
      <v>10</v>
      <v>10</v>
      <v>10</v>
      <v>5</v>
      <v>10</v>
      <v>10</v>
      <v>10</v>
      <v>7</v>
      <v>8</v>
    </spb>
    <spb s="11">
      <v>1</v>
      <v>1</v>
      <v>3</v>
      <v>1</v>
      <v>1</v>
      <v>1</v>
      <v>5</v>
      <v>1</v>
      <v>1</v>
      <v>1</v>
      <v>7</v>
      <v>8</v>
    </spb>
    <spb s="13">
      <v>11</v>
      <v>1</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_Self" t="i"/>
  </s>
  <s>
    <k n="Low" t="i"/>
    <k n="High" t="i"/>
    <k n="Name" t="i"/>
    <k n="Open" t="i"/>
    <k n="Price" t="i"/>
    <k n="Change" t="i"/>
    <k n="Volume" t="i"/>
    <k n="Change (%)" t="i"/>
    <k n="Market cap" t="i"/>
    <k n="52 week low" t="i"/>
    <k n="52 week high" t="i"/>
    <k n="Expense ratio" t="i"/>
    <k n="Previous close" t="i"/>
    <k n="Last trade time" t="i"/>
    <k n="`%EntityServiceId" t="i"/>
  </s>
  <s>
    <k n="Beta" t="i"/>
    <k n="Name" t="i"/>
    <k n="Price" t="i"/>
    <k n="Change" t="i"/>
    <k n="Volume" t="i"/>
    <k n="Change (%)" t="i"/>
    <k n="Market cap" t="i"/>
    <k n="52 week low" t="i"/>
    <k n="52 week high" t="i"/>
    <k n="Expense ratio" t="i"/>
    <k n="Previous close" t="i"/>
    <k n="Last trade time" t="i"/>
    <k n="`%EntityServiceId" t="i"/>
  </s>
  <s>
    <k n="Low" t="i"/>
    <k n="High" t="i"/>
    <k n="Name" t="i"/>
    <k n="Open" t="i"/>
    <k n="Price" t="i"/>
    <k n="Change" t="i"/>
    <k n="Volume" t="i"/>
    <k n="Change (%)" t="i"/>
    <k n="Market cap" t="i"/>
    <k n="Expense ratio" t="i"/>
    <k n="Previous close" t="i"/>
    <k n="Last trade time" t="i"/>
    <k n="`%EntityServiceId"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27" formatCode="dd/mm/yyyy\ hh:mm"/>
    </x:dxf>
    <x:dxf>
      <x:numFmt numFmtId="2" formatCode="0.00"/>
    </x:dxf>
    <x:dxf>
      <x:numFmt numFmtId="165" formatCode="_([$€-2]\ * #,##0.00_);_([$€-2]\ * \(#,##0.00\);_([$€-2]\ * &quot;-&quot;??_);_(@_)"/>
    </x:dxf>
    <x:dxf>
      <x:numFmt numFmtId="19" formatCode="dd/mm/yyyy"/>
    </x:dxf>
    <x:dxf>
      <x:numFmt numFmtId="164" formatCode="_-[$R$-416]\ * #,##0.00_-;\-[$R$-416]\ * #,##0.00_-;_-[$R$-416]\ * &quot;-&quot;??_-;_-@_-"/>
    </x:dxf>
  </dxfs>
  <richProperties>
    <rPr n="IsTitleField" t="b"/>
  </richProperties>
  <richStyles>
    <rSty dxfid="0"/>
    <rSty dxfid="1"/>
    <rSty>
      <rpv i="0">1</rpv>
    </rSty>
    <rSty dxfid="2"/>
    <rSty dxfid="3"/>
    <rSty dxfid="4"/>
    <rSty dxfid="5"/>
    <rSty dxfid="6"/>
    <rSty dxfid="9"/>
    <rSty dxfid="7"/>
    <rSty dxfid="8"/>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na" xr10:uid="{735F3A06-11D9-488A-BF52-689FB0D87FA0}" sourceName="Coluna">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na" xr10:uid="{93BE999B-B668-4054-9AFB-9D680EAEA9FE}" cache="Slicer_Coluna" caption="Coluna"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A91E8F-1F92-4220-94AC-28EE8B1E5F93}" name="Table1" displayName="Table1" ref="B3:D7" totalsRowCount="1" headerRowDxfId="102" dataDxfId="101">
  <autoFilter ref="B3:D6" xr:uid="{1CA91E8F-1F92-4220-94AC-28EE8B1E5F93}"/>
  <tableColumns count="3">
    <tableColumn id="1" xr3:uid="{A6E55C42-0300-4115-A020-B6A19E338234}" name="Coluna" totalsRowLabel="Total" dataDxfId="100" totalsRowDxfId="99"/>
    <tableColumn id="2" xr3:uid="{1A0B5802-30A2-45B1-8DEA-5F2C83D296DF}" name="Outra" dataDxfId="98" totalsRowDxfId="97"/>
    <tableColumn id="3" xr3:uid="{20920E1E-B0F1-4B2F-8920-20EE97A9AAF8}" name="Mais uma" totalsRowFunction="sum" dataDxfId="96" totalsRowDxfId="95"/>
  </tableColumns>
  <tableStyleInfo name="TableStyleLight12"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B47CE4-7FB8-4D93-A33D-A221DB479475}" name="Table13" displayName="Table13" ref="F3:H7" totalsRowCount="1" headerRowDxfId="94" dataDxfId="93">
  <autoFilter ref="F3:H6" xr:uid="{61B47CE4-7FB8-4D93-A33D-A221DB479475}"/>
  <tableColumns count="3">
    <tableColumn id="1" xr3:uid="{F1CF8AA3-881F-4DFC-9682-D9D3561FB0A0}" name="Coluna" totalsRowLabel="Total" dataDxfId="92" totalsRowDxfId="91"/>
    <tableColumn id="2" xr3:uid="{D8F17273-49E7-466A-94F5-C9C9F3E94CD3}" name="Outra" dataDxfId="90" totalsRowDxfId="89"/>
    <tableColumn id="3" xr3:uid="{2E2EA2C4-1BB9-49B3-A322-9C963A74648D}" name="Mais uma" totalsRowFunction="sum" dataDxfId="88" totalsRowDxfId="87"/>
  </tableColumns>
  <tableStyleInfo name="TableStyleMedium1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1B98F6-CBFD-46AF-88C2-A34A44D4D8FE}" name="Table134" displayName="Table134" ref="J3:L7" totalsRowCount="1" headerRowDxfId="86" dataDxfId="85">
  <autoFilter ref="J3:L6" xr:uid="{F91B98F6-CBFD-46AF-88C2-A34A44D4D8FE}"/>
  <tableColumns count="3">
    <tableColumn id="1" xr3:uid="{4C2D766F-7EC5-4F31-B534-36B55B75A6C3}" name="Coluna" totalsRowLabel="Total" dataDxfId="84" totalsRowDxfId="83"/>
    <tableColumn id="2" xr3:uid="{8FC58861-1C9C-449B-8583-2AC80EB37BFC}" name="Outra" dataDxfId="82" totalsRowDxfId="81"/>
    <tableColumn id="3" xr3:uid="{1B8D0353-71BB-4410-B264-0A390C4A95F2}" name="Mais uma" totalsRowFunction="sum" dataDxfId="80" totalsRowDxfId="79"/>
  </tableColumns>
  <tableStyleInfo name="TableStyleDark5"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58A26E1-7B95-4132-AF72-AEAC23095EB9}" name="Table14" displayName="Table14" ref="B3:K38" totalsRowCount="1" headerRowDxfId="78" dataDxfId="77" totalsRowDxfId="76" totalsRowCellStyle="Accent4">
  <autoFilter ref="B3:K37" xr:uid="{658A26E1-7B95-4132-AF72-AEAC23095EB9}"/>
  <tableColumns count="10">
    <tableColumn id="1" xr3:uid="{F817539B-D96C-422E-92D7-CBC96A2651FB}" name="Tipo" totalsRowLabel="Total" totalsRowDxfId="75" dataCellStyle="Lapis" totalsRowCellStyle="Accent4"/>
    <tableColumn id="2" xr3:uid="{F6AE2547-EEDD-45F0-AF07-873D3487534E}" name="Data" dataDxfId="74" totalsRowDxfId="73" dataCellStyle="Lapis" totalsRowCellStyle="Num. calculados"/>
    <tableColumn id="3" xr3:uid="{3F13318E-B97A-4556-A43F-26122E5126A0}" name="Ativo" dataDxfId="72" totalsRowDxfId="71" dataCellStyle="Lapis" totalsRowCellStyle="Num. calculados"/>
    <tableColumn id="4" xr3:uid="{26C29303-FF5C-4332-BB6A-54D437D1667A}" name="Qtd" totalsRowFunction="sum" dataDxfId="70" totalsRowDxfId="69" dataCellStyle="Lapis" totalsRowCellStyle="Num. calculados"/>
    <tableColumn id="5" xr3:uid="{EB65F013-7C8D-4411-BC96-E26B6E533E6C}" name="Preço" dataDxfId="68" totalsRowDxfId="67" dataCellStyle="Lapis" totalsRowCellStyle="Num. calculados"/>
    <tableColumn id="6" xr3:uid="{21B41106-FB1B-47BD-8640-387588ABE941}" name="Valor Total" totalsRowFunction="sum" dataDxfId="66" totalsRowDxfId="65" totalsRowCellStyle="Num. calculados">
      <calculatedColumnFormula>Table14[[#This Row],[Qtd]]*Table14[[#This Row],[Preço]]</calculatedColumnFormula>
    </tableColumn>
    <tableColumn id="7" xr3:uid="{A5C8DFE1-BE60-46A9-91C5-E770A9E1A35C}" name="Comissão" dataDxfId="64" totalsRowDxfId="63" dataCellStyle="Lapis" totalsRowCellStyle="Num. calculados"/>
    <tableColumn id="8" xr3:uid="{7ECF7D40-53EC-4BF7-9AFE-036F2DF37D7C}" name="Câmbio" dataDxfId="62" totalsRowDxfId="61" dataCellStyle="Lapis" totalsRowCellStyle="Num. calculados"/>
    <tableColumn id="9" xr3:uid="{8A7D544C-03E8-48BB-A930-D442BAF7BB5C}" name="V. Total BRL" dataDxfId="60" totalsRowDxfId="59" dataCellStyle="Num. calculados" totalsRowCellStyle="Num. calculados">
      <calculatedColumnFormula>Table14[[#This Row],[Valor Total]]*Table14[[#This Row],[Câmbio]]</calculatedColumnFormula>
    </tableColumn>
    <tableColumn id="10" xr3:uid="{C1D155BC-D32E-4E74-825F-15D92840B22C}" name="Comissão BRL" dataDxfId="58" totalsRowDxfId="57" dataCellStyle="Num. calculados" totalsRowCellStyle="Num. calculados">
      <calculatedColumnFormula>Table14[[#This Row],[Comissão]]*Table14[[#This Row],[Câmbio]]</calculatedColumnFormula>
    </tableColumn>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B54C92A-7FF9-4E41-B869-78C30101ECE9}" name="Table15" displayName="Table15" ref="B5:T47" totalsRowCount="1" headerRowDxfId="53" dataDxfId="52" totalsRowDxfId="51">
  <autoFilter ref="B5:T46" xr:uid="{6B54C92A-7FF9-4E41-B869-78C30101ECE9}"/>
  <sortState xmlns:xlrd2="http://schemas.microsoft.com/office/spreadsheetml/2017/richdata2" ref="B6:T46">
    <sortCondition descending="1" ref="O5:O46"/>
  </sortState>
  <tableColumns count="19">
    <tableColumn id="1" xr3:uid="{AD5586FE-A0C1-40AA-860F-A3904C28A388}" name="Fav" dataDxfId="50" dataCellStyle="Lapis"/>
    <tableColumn id="2" xr3:uid="{54F16C79-11F9-4D52-8BC2-D16A8275CFE4}" name="Geografía" dataDxfId="49" totalsRowDxfId="48"/>
    <tableColumn id="3" xr3:uid="{ED85E3D5-B6EE-45A9-89EB-66F99E4CACC0}" name="Ticker" dataDxfId="47" totalsRowDxfId="46">
      <calculatedColumnFormula array="1">_FV(Table15[[#This Row],[ ETF]],"Ticker symbol",TRUE)</calculatedColumnFormula>
    </tableColumn>
    <tableColumn id="4" xr3:uid="{658403D7-5C2D-4DF8-A839-CE4E78BD8A46}" name="Índice" dataDxfId="45" totalsRowDxfId="44"/>
    <tableColumn id="5" xr3:uid="{5C7DCDAA-6486-4226-97FF-13338F795DAF}" name="Descrição" dataDxfId="43" totalsRowDxfId="42"/>
    <tableColumn id="6" xr3:uid="{A2D289D3-20E0-4250-B30B-22F056FF9349}" name=" ETF" dataDxfId="41" totalsRowDxfId="40"/>
    <tableColumn id="7" xr3:uid="{9CAB38A5-BFFD-4DBF-89E2-C7AEF02D85B6}" name="Beta" dataDxfId="39" totalsRowDxfId="38" dataCellStyle="Num. calculados">
      <calculatedColumnFormula array="1">IFERROR(_FV(Table15[[#This Row],[ ETF]],"beta"),"")</calculatedColumnFormula>
    </tableColumn>
    <tableColumn id="8" xr3:uid="{9CE6ADB4-4033-45A7-9E46-815528BE5ED7}" name="Preço" dataDxfId="37" totalsRowDxfId="36" dataCellStyle="Num. calculados">
      <calculatedColumnFormula array="1">_FV(Table15[[#This Row],[ ETF]],"Price")</calculatedColumnFormula>
    </tableColumn>
    <tableColumn id="9" xr3:uid="{9BCC7968-6402-4C09-8D40-18913B677D6D}" name="Qtd" totalsRowFunction="sum" dataDxfId="35" totalsRowDxfId="34" dataCellStyle="Num. calculados" totalsRowCellStyle="Num. calculados">
      <calculatedColumnFormula>SUMIF(Table14[Ativo],Table15[[#This Row],[Ticker]],Table14[Qtd])</calculatedColumnFormula>
    </tableColumn>
    <tableColumn id="10" xr3:uid="{A109743B-6811-4B0B-B321-1D719AC0A586}" name="Valor de mercado" totalsRowFunction="sum" dataDxfId="33" totalsRowDxfId="32" totalsRowCellStyle="Num. calculados">
      <calculatedColumnFormula>Table15[[#This Row],[Preço]]*Table15[[#This Row],[Qtd]]</calculatedColumnFormula>
    </tableColumn>
    <tableColumn id="11" xr3:uid="{A90BF952-AC2D-4430-A9E9-E3726F65B4A9}" name="Possível" dataDxfId="31" totalsRowDxfId="30" dataCellStyle="Num. calculados" totalsRowCellStyle="Num. calculados">
      <calculatedColumnFormula>_xlfn.FLOOR.MATH((Aporte-2)/Table15[[#This Row],[Preço]])</calculatedColumnFormula>
    </tableColumn>
    <tableColumn id="12" xr3:uid="{85BF390B-39DD-4183-AC25-BD12146135AA}" name="Troco" dataDxfId="29" totalsRowDxfId="28" dataCellStyle="Num. calculados" totalsRowCellStyle="Num. calculados">
      <calculatedColumnFormula>Aporte-Table15[[#This Row],[Possível]]*Table15[[#This Row],[Preço]]</calculatedColumnFormula>
    </tableColumn>
    <tableColumn id="13" xr3:uid="{4BB051A5-726C-48A8-800A-7F9BECF80534}" name="TER" dataDxfId="27" totalsRowDxfId="26" dataCellStyle="Num. calculados" totalsRowCellStyle="Num. calculados">
      <calculatedColumnFormula array="1">_FV(Table15[[#This Row],[ ETF]],"Expense ratio",TRUE)</calculatedColumnFormula>
    </tableColumn>
    <tableColumn id="14" xr3:uid="{CC497FC6-646A-4901-8CF8-F1EC26A5985D}" name="Tamanho do ETF" dataDxfId="25" totalsRowDxfId="24" dataCellStyle="Num. calculados" totalsRowCellStyle="Num. calculados">
      <calculatedColumnFormula array="1">_FV(Table15[[#This Row],[ ETF]],"Market cap",TRUE)</calculatedColumnFormula>
    </tableColumn>
    <tableColumn id="15" xr3:uid="{368E6D91-2E09-4E34-B693-58E629652F6C}" name="Volume do ETF" dataDxfId="23" totalsRowDxfId="22" dataCellStyle="Num. calculados" totalsRowCellStyle="Num. calculados">
      <calculatedColumnFormula array="1">_FV(Table15[[#This Row],[ ETF]],"Volume")</calculatedColumnFormula>
    </tableColumn>
    <tableColumn id="16" xr3:uid="{8A488E69-AC49-4B6A-A7AE-C2BBFD82F583}" name="Var. dia" dataDxfId="21" totalsRowDxfId="20" dataCellStyle="Num. calculados" totalsRowCellStyle="Num. calculados">
      <calculatedColumnFormula array="1">_FV(Table15[[#This Row],[ ETF]],"Change (%)",TRUE)</calculatedColumnFormula>
    </tableColumn>
    <tableColumn id="17" xr3:uid="{C2151E0A-0D79-4627-A8CA-315573CAA742}" name="Var. ano" dataDxfId="19" totalsRowDxfId="18" dataCellStyle="Num. calculados" totalsRowCellStyle="Num. calculados">
      <calculatedColumnFormula>(Table15[[#This Row],[Preço]]-AF6)/AF6</calculatedColumnFormula>
    </tableColumn>
    <tableColumn id="18" xr3:uid="{0D7B54AF-8F73-444A-9F44-C24B1B7C2CE3}" name="Gráfico ano" dataDxfId="17" totalsRowDxfId="16" dataCellStyle="Num. calculados" totalsRowCellStyle="Num. calculados"/>
    <tableColumn id="19" xr3:uid="{A1294AD2-E5A1-4143-BEA0-3D23BE139492}" name="% Portfólio" dataDxfId="15" totalsRowDxfId="14" dataCellStyle="Num. calculados">
      <calculatedColumnFormula array="1">Table15[[#This Row],[Valor de mercado]]/Riqueza_hoje</calculatedColumnFormula>
    </tableColumn>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86707FA-00FA-403C-958F-49E533117844}" name="Table20" displayName="Table20" ref="G3:O745" totalsRowShown="0" headerRowDxfId="12" dataDxfId="11" dataCellStyle="Mono Número">
  <autoFilter ref="G3:O745" xr:uid="{986707FA-00FA-403C-958F-49E5331178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CF53ED6-5F91-4847-A67F-2AF940DE223F}" name="meses" dataDxfId="10" dataCellStyle="Mono Número"/>
    <tableColumn id="2" xr3:uid="{B7F804EC-7530-4C35-AC8B-A95255D499C2}" name="idade" dataDxfId="9" dataCellStyle="Mono Número">
      <calculatedColumnFormula>YEAR(TODAY())-YEAR(data_de_nascimento)+Table20[[#This Row],[meses]]/12</calculatedColumnFormula>
    </tableColumn>
    <tableColumn id="3" xr3:uid="{54985238-DBC6-41A8-93BF-D1079CED9491}" name="data" dataDxfId="8" dataCellStyle="Mono Número"/>
    <tableColumn id="4" xr3:uid="{456CA44D-9222-44C8-9162-5A741CEDA4DC}" name="aportes" dataDxfId="7" dataCellStyle="Lapis">
      <calculatedColumnFormula>aportes</calculatedColumnFormula>
    </tableColumn>
    <tableColumn id="5" xr3:uid="{E83D1A05-4760-4F37-80D3-75852E53CC6C}" name="saques" dataDxfId="6" dataCellStyle="Lapis">
      <calculatedColumnFormula>saques</calculatedColumnFormula>
    </tableColumn>
    <tableColumn id="6" xr3:uid="{6E1E9A03-E6AC-45BE-B92E-41F2EE75BC4E}" name="riqueza" dataDxfId="5" dataCellStyle="Mono Número"/>
    <tableColumn id="7" xr3:uid="{B50F4A16-ADFB-4421-8BD9-065FEB534C4A}" name="rendimento" dataDxfId="4" dataCellStyle="Mono Número">
      <calculatedColumnFormula>Table20[[#This Row],[riqueza]]*rendimento_hist_mensal</calculatedColumnFormula>
    </tableColumn>
    <tableColumn id="8" xr3:uid="{0EF61899-22F2-4A34-A780-CB8D6AF44D9A}" name="renda" dataDxfId="3" dataCellStyle="Mono Número">
      <calculatedColumnFormula>((Table20[[#This Row],[riqueza]]*SWR)/12)*(1-imposto_GCAP)</calculatedColumnFormula>
    </tableColumn>
    <tableColumn id="9" xr3:uid="{CD0983F1-B55A-4CC6-9C76-FAE2B7D581BF}" name="renda BRL" dataDxfId="2" dataCellStyle="Mono Número">
      <calculatedColumnFormula>Table20[[#This Row],[renda]]*cambio_hoje*(1-custo_repatriacao)</calculatedColumnFormula>
    </tableColumn>
  </tableColumns>
  <tableStyleInfo name="TableStyleLight5" showFirstColumn="0" showLastColumn="0" showRowStripes="0"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Capivara">
      <a:majorFont>
        <a:latin typeface="Cambria"/>
        <a:ea typeface=""/>
        <a:cs typeface=""/>
      </a:majorFont>
      <a:minorFont>
        <a:latin typeface="Corbe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9016B-03CF-4577-A12C-E244DCF25404}">
  <dimension ref="B1:L10"/>
  <sheetViews>
    <sheetView showGridLines="0" workbookViewId="0">
      <selection activeCell="B1" sqref="B1"/>
    </sheetView>
  </sheetViews>
  <sheetFormatPr defaultColWidth="12.64453125" defaultRowHeight="20" customHeight="1" x14ac:dyDescent="0.5"/>
  <cols>
    <col min="1" max="1" width="10.8203125" style="2" customWidth="1"/>
    <col min="2" max="16384" width="12.64453125" style="2"/>
  </cols>
  <sheetData>
    <row r="1" spans="2:12" ht="69" customHeight="1" x14ac:dyDescent="1.45">
      <c r="B1" s="3" t="s">
        <v>0</v>
      </c>
    </row>
    <row r="3" spans="2:12" ht="20" customHeight="1" x14ac:dyDescent="0.5">
      <c r="B3" s="1" t="s">
        <v>1</v>
      </c>
      <c r="C3" s="1" t="s">
        <v>2</v>
      </c>
      <c r="D3" s="1" t="s">
        <v>3</v>
      </c>
      <c r="F3" s="1" t="s">
        <v>1</v>
      </c>
      <c r="G3" s="1" t="s">
        <v>2</v>
      </c>
      <c r="H3" s="1" t="s">
        <v>3</v>
      </c>
      <c r="J3" s="1" t="s">
        <v>1</v>
      </c>
      <c r="K3" s="1" t="s">
        <v>2</v>
      </c>
      <c r="L3" s="1" t="s">
        <v>3</v>
      </c>
    </row>
    <row r="4" spans="2:12" ht="20" customHeight="1" x14ac:dyDescent="0.5">
      <c r="B4" s="1" t="s">
        <v>4</v>
      </c>
      <c r="C4" s="1">
        <v>10</v>
      </c>
      <c r="D4" s="1">
        <v>42</v>
      </c>
      <c r="F4" s="1" t="s">
        <v>4</v>
      </c>
      <c r="G4" s="1">
        <v>10</v>
      </c>
      <c r="H4" s="1">
        <v>42</v>
      </c>
      <c r="J4" s="1" t="s">
        <v>4</v>
      </c>
      <c r="K4" s="1">
        <v>10</v>
      </c>
      <c r="L4" s="1">
        <v>42</v>
      </c>
    </row>
    <row r="5" spans="2:12" ht="20" customHeight="1" x14ac:dyDescent="0.5">
      <c r="B5" s="1" t="s">
        <v>5</v>
      </c>
      <c r="C5" s="1">
        <v>20</v>
      </c>
      <c r="D5" s="1">
        <v>69</v>
      </c>
      <c r="F5" s="1" t="s">
        <v>5</v>
      </c>
      <c r="G5" s="1">
        <v>20</v>
      </c>
      <c r="H5" s="1">
        <v>69</v>
      </c>
      <c r="J5" s="1" t="s">
        <v>5</v>
      </c>
      <c r="K5" s="1">
        <v>20</v>
      </c>
      <c r="L5" s="1">
        <v>69</v>
      </c>
    </row>
    <row r="6" spans="2:12" ht="20" customHeight="1" x14ac:dyDescent="0.5">
      <c r="B6" s="1" t="s">
        <v>6</v>
      </c>
      <c r="C6" s="1">
        <v>240</v>
      </c>
      <c r="D6" s="1">
        <v>200</v>
      </c>
      <c r="F6" s="1" t="s">
        <v>6</v>
      </c>
      <c r="G6" s="1">
        <v>240</v>
      </c>
      <c r="H6" s="1">
        <v>200</v>
      </c>
      <c r="J6" s="1" t="s">
        <v>6</v>
      </c>
      <c r="K6" s="1">
        <v>240</v>
      </c>
      <c r="L6" s="1">
        <v>200</v>
      </c>
    </row>
    <row r="7" spans="2:12" ht="20" customHeight="1" x14ac:dyDescent="0.5">
      <c r="B7" s="1" t="s">
        <v>7</v>
      </c>
      <c r="C7" s="1"/>
      <c r="D7" s="1">
        <f>SUBTOTAL(109,Table1[Mais uma])</f>
        <v>311</v>
      </c>
      <c r="F7" s="1" t="s">
        <v>7</v>
      </c>
      <c r="G7" s="1"/>
      <c r="H7" s="1">
        <f>SUBTOTAL(109,Table13[Mais uma])</f>
        <v>311</v>
      </c>
      <c r="J7" s="1" t="s">
        <v>7</v>
      </c>
      <c r="K7" s="1"/>
      <c r="L7" s="1">
        <f>SUBTOTAL(109,Table134[Mais uma])</f>
        <v>311</v>
      </c>
    </row>
    <row r="10" spans="2:12" ht="20" customHeight="1" x14ac:dyDescent="0.5">
      <c r="B10" s="2" t="s">
        <v>8</v>
      </c>
    </row>
  </sheetData>
  <pageMargins left="0.7" right="0.7" top="0.75" bottom="0.75" header="0.3" footer="0.3"/>
  <pageSetup orientation="portrait"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91802-EAD8-49F5-B8D3-EEC6238FA331}">
  <dimension ref="B1:B3"/>
  <sheetViews>
    <sheetView showGridLines="0" workbookViewId="0">
      <selection activeCell="H10" sqref="H10"/>
    </sheetView>
  </sheetViews>
  <sheetFormatPr defaultColWidth="12.64453125" defaultRowHeight="20" customHeight="1" x14ac:dyDescent="0.5"/>
  <cols>
    <col min="1" max="1" width="10.8203125" style="2" customWidth="1"/>
    <col min="2" max="2" width="12.64453125" style="2" customWidth="1"/>
    <col min="3" max="16384" width="12.64453125" style="2"/>
  </cols>
  <sheetData>
    <row r="1" spans="2:2" ht="69" customHeight="1" x14ac:dyDescent="1.45">
      <c r="B1" s="3" t="s">
        <v>9</v>
      </c>
    </row>
    <row r="3" spans="2:2" ht="20" customHeight="1" x14ac:dyDescent="0.5">
      <c r="B3" s="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850F-9346-4A2A-90A6-DEF9A4EC402A}">
  <dimension ref="B1:K38"/>
  <sheetViews>
    <sheetView showGridLines="0" workbookViewId="0">
      <selection activeCell="D20" sqref="D20"/>
    </sheetView>
  </sheetViews>
  <sheetFormatPr defaultColWidth="12.64453125" defaultRowHeight="20" customHeight="1" x14ac:dyDescent="0.5"/>
  <cols>
    <col min="1" max="1" width="10.8203125" style="2" customWidth="1"/>
    <col min="2" max="2" width="9.5859375" style="2" customWidth="1"/>
    <col min="3" max="4" width="12.64453125" style="2"/>
    <col min="5" max="5" width="5.5859375" style="2" customWidth="1"/>
    <col min="6" max="6" width="12.64453125" style="2"/>
    <col min="7" max="7" width="14.5859375" style="2" bestFit="1" customWidth="1"/>
    <col min="8" max="9" width="12.64453125" style="2"/>
    <col min="10" max="10" width="16.703125" style="2" bestFit="1" customWidth="1"/>
    <col min="11" max="11" width="13.46875" style="2" customWidth="1"/>
    <col min="12" max="16384" width="12.64453125" style="2"/>
  </cols>
  <sheetData>
    <row r="1" spans="2:11" ht="69" customHeight="1" x14ac:dyDescent="1.45">
      <c r="B1" s="3" t="s">
        <v>10</v>
      </c>
    </row>
    <row r="3" spans="2:11" ht="20" customHeight="1" x14ac:dyDescent="0.5">
      <c r="B3" s="17" t="s">
        <v>11</v>
      </c>
      <c r="C3" s="17" t="s">
        <v>12</v>
      </c>
      <c r="D3" s="17" t="s">
        <v>13</v>
      </c>
      <c r="E3" s="17" t="s">
        <v>14</v>
      </c>
      <c r="F3" s="17" t="s">
        <v>15</v>
      </c>
      <c r="G3" s="17" t="s">
        <v>16</v>
      </c>
      <c r="H3" s="17" t="s">
        <v>17</v>
      </c>
      <c r="I3" s="17" t="s">
        <v>18</v>
      </c>
      <c r="J3" s="17" t="s">
        <v>20</v>
      </c>
      <c r="K3" s="17" t="s">
        <v>19</v>
      </c>
    </row>
    <row r="4" spans="2:11" ht="20" customHeight="1" x14ac:dyDescent="0.6">
      <c r="B4" s="10" t="s">
        <v>21</v>
      </c>
      <c r="C4" s="7">
        <v>43389</v>
      </c>
      <c r="D4" s="13" t="s">
        <v>22</v>
      </c>
      <c r="E4" s="13">
        <v>80</v>
      </c>
      <c r="F4" s="9">
        <v>271.2</v>
      </c>
      <c r="G4" s="12">
        <f>Table14[[#This Row],[Qtd]]*Table14[[#This Row],[Preço]]</f>
        <v>21696</v>
      </c>
      <c r="H4" s="9">
        <v>10.85</v>
      </c>
      <c r="I4" s="11">
        <v>3.7073</v>
      </c>
      <c r="J4" s="16">
        <f>Table14[[#This Row],[Valor Total]]*Table14[[#This Row],[Câmbio]]</f>
        <v>80433.580799999996</v>
      </c>
      <c r="K4" s="16">
        <f>Table14[[#This Row],[Comissão]]*Table14[[#This Row],[Câmbio]]</f>
        <v>40.224204999999998</v>
      </c>
    </row>
    <row r="5" spans="2:11" ht="20" customHeight="1" x14ac:dyDescent="0.6">
      <c r="B5" s="10" t="s">
        <v>21</v>
      </c>
      <c r="C5" s="7">
        <v>43392</v>
      </c>
      <c r="D5" s="13" t="s">
        <v>23</v>
      </c>
      <c r="E5" s="13">
        <v>300</v>
      </c>
      <c r="F5" s="9">
        <v>25.74</v>
      </c>
      <c r="G5" s="12">
        <f>Table14[[#This Row],[Qtd]]*Table14[[#This Row],[Preço]]</f>
        <v>7721.9999999999991</v>
      </c>
      <c r="H5" s="9">
        <v>5</v>
      </c>
      <c r="I5" s="11">
        <v>3.7073</v>
      </c>
      <c r="J5" s="16">
        <f>Table14[[#This Row],[Valor Total]]*Table14[[#This Row],[Câmbio]]</f>
        <v>28627.770599999996</v>
      </c>
      <c r="K5" s="16">
        <f>Table14[[#This Row],[Comissão]]*Table14[[#This Row],[Câmbio]]</f>
        <v>18.5365</v>
      </c>
    </row>
    <row r="6" spans="2:11" ht="20" customHeight="1" x14ac:dyDescent="0.6">
      <c r="B6" s="10" t="s">
        <v>21</v>
      </c>
      <c r="C6" s="7">
        <v>43392</v>
      </c>
      <c r="D6" s="13" t="s">
        <v>24</v>
      </c>
      <c r="E6" s="13">
        <v>550</v>
      </c>
      <c r="F6" s="9">
        <v>53.98</v>
      </c>
      <c r="G6" s="12">
        <f>Table14[[#This Row],[Qtd]]*Table14[[#This Row],[Preço]]</f>
        <v>29689</v>
      </c>
      <c r="H6" s="9">
        <v>14.8445</v>
      </c>
      <c r="I6" s="11">
        <v>3.7073</v>
      </c>
      <c r="J6" s="16">
        <f>Table14[[#This Row],[Valor Total]]*Table14[[#This Row],[Câmbio]]</f>
        <v>110066.0297</v>
      </c>
      <c r="K6" s="16">
        <f>Table14[[#This Row],[Comissão]]*Table14[[#This Row],[Câmbio]]</f>
        <v>55.033014850000001</v>
      </c>
    </row>
    <row r="7" spans="2:11" ht="20" customHeight="1" x14ac:dyDescent="0.6">
      <c r="B7" s="10" t="s">
        <v>21</v>
      </c>
      <c r="C7" s="7">
        <v>43417</v>
      </c>
      <c r="D7" s="13" t="s">
        <v>22</v>
      </c>
      <c r="E7" s="13">
        <v>16</v>
      </c>
      <c r="F7" s="9">
        <v>266.93</v>
      </c>
      <c r="G7" s="12">
        <f>Table14[[#This Row],[Qtd]]*Table14[[#This Row],[Preço]]</f>
        <v>4270.88</v>
      </c>
      <c r="H7" s="9">
        <v>5</v>
      </c>
      <c r="I7" s="11">
        <v>3.7786</v>
      </c>
      <c r="J7" s="16">
        <f>Table14[[#This Row],[Valor Total]]*Table14[[#This Row],[Câmbio]]</f>
        <v>16137.947168000001</v>
      </c>
      <c r="K7" s="16">
        <f>Table14[[#This Row],[Comissão]]*Table14[[#This Row],[Câmbio]]</f>
        <v>18.893000000000001</v>
      </c>
    </row>
    <row r="8" spans="2:11" ht="20" customHeight="1" x14ac:dyDescent="0.6">
      <c r="B8" s="10" t="s">
        <v>21</v>
      </c>
      <c r="C8" s="7">
        <v>43441</v>
      </c>
      <c r="D8" s="13" t="s">
        <v>24</v>
      </c>
      <c r="E8" s="13">
        <v>112</v>
      </c>
      <c r="F8" s="9">
        <v>52.18</v>
      </c>
      <c r="G8" s="12">
        <f>Table14[[#This Row],[Qtd]]*Table14[[#This Row],[Preço]]</f>
        <v>5844.16</v>
      </c>
      <c r="H8" s="9">
        <v>5</v>
      </c>
      <c r="I8" s="11">
        <v>3.8957999999999999</v>
      </c>
      <c r="J8" s="16">
        <f>Table14[[#This Row],[Valor Total]]*Table14[[#This Row],[Câmbio]]</f>
        <v>22767.678528</v>
      </c>
      <c r="K8" s="16">
        <f>Table14[[#This Row],[Comissão]]*Table14[[#This Row],[Câmbio]]</f>
        <v>19.478999999999999</v>
      </c>
    </row>
    <row r="9" spans="2:11" ht="20" customHeight="1" x14ac:dyDescent="0.6">
      <c r="B9" s="10" t="s">
        <v>21</v>
      </c>
      <c r="C9" s="7">
        <v>43441</v>
      </c>
      <c r="D9" s="13" t="s">
        <v>22</v>
      </c>
      <c r="E9" s="13">
        <v>9</v>
      </c>
      <c r="F9" s="9">
        <v>261.75</v>
      </c>
      <c r="G9" s="12">
        <f>Table14[[#This Row],[Qtd]]*Table14[[#This Row],[Preço]]</f>
        <v>2355.75</v>
      </c>
      <c r="H9" s="9">
        <v>5</v>
      </c>
      <c r="I9" s="11">
        <v>3.8957999999999999</v>
      </c>
      <c r="J9" s="16">
        <f>Table14[[#This Row],[Valor Total]]*Table14[[#This Row],[Câmbio]]</f>
        <v>9177.5308499999992</v>
      </c>
      <c r="K9" s="16">
        <f>Table14[[#This Row],[Comissão]]*Table14[[#This Row],[Câmbio]]</f>
        <v>19.478999999999999</v>
      </c>
    </row>
    <row r="10" spans="2:11" ht="20" customHeight="1" x14ac:dyDescent="0.6">
      <c r="B10" s="10" t="s">
        <v>21</v>
      </c>
      <c r="C10" s="7">
        <v>43480</v>
      </c>
      <c r="D10" s="13" t="s">
        <v>22</v>
      </c>
      <c r="E10" s="13">
        <v>16</v>
      </c>
      <c r="F10" s="9">
        <v>253.1</v>
      </c>
      <c r="G10" s="12">
        <f>Table14[[#This Row],[Qtd]]*Table14[[#This Row],[Preço]]</f>
        <v>4049.6</v>
      </c>
      <c r="H10" s="9">
        <v>5</v>
      </c>
      <c r="I10" s="11">
        <v>3.7042999999999999</v>
      </c>
      <c r="J10" s="16">
        <f>Table14[[#This Row],[Valor Total]]*Table14[[#This Row],[Câmbio]]</f>
        <v>15000.933279999999</v>
      </c>
      <c r="K10" s="16">
        <f>Table14[[#This Row],[Comissão]]*Table14[[#This Row],[Câmbio]]</f>
        <v>18.5215</v>
      </c>
    </row>
    <row r="11" spans="2:11" ht="20" customHeight="1" x14ac:dyDescent="0.6">
      <c r="B11" s="10" t="s">
        <v>25</v>
      </c>
      <c r="C11" s="7">
        <v>43550</v>
      </c>
      <c r="D11" s="13" t="s">
        <v>22</v>
      </c>
      <c r="E11" s="13">
        <v>-30</v>
      </c>
      <c r="F11" s="9">
        <v>277.08</v>
      </c>
      <c r="G11" s="12">
        <f>Table14[[#This Row],[Qtd]]*Table14[[#This Row],[Preço]]</f>
        <v>-8312.4</v>
      </c>
      <c r="H11" s="9">
        <v>5</v>
      </c>
      <c r="I11" s="11">
        <v>3.8639999999999999</v>
      </c>
      <c r="J11" s="16">
        <f>Table14[[#This Row],[Valor Total]]*Table14[[#This Row],[Câmbio]]</f>
        <v>-32119.113599999997</v>
      </c>
      <c r="K11" s="16">
        <f>Table14[[#This Row],[Comissão]]*Table14[[#This Row],[Câmbio]]</f>
        <v>19.32</v>
      </c>
    </row>
    <row r="12" spans="2:11" ht="20" customHeight="1" x14ac:dyDescent="0.6">
      <c r="B12" s="10" t="s">
        <v>25</v>
      </c>
      <c r="C12" s="7">
        <v>43615</v>
      </c>
      <c r="D12" s="13" t="s">
        <v>22</v>
      </c>
      <c r="E12" s="13">
        <v>-20</v>
      </c>
      <c r="F12" s="9">
        <v>274.56</v>
      </c>
      <c r="G12" s="12">
        <f>Table14[[#This Row],[Qtd]]*Table14[[#This Row],[Preço]]</f>
        <v>-5491.2</v>
      </c>
      <c r="H12" s="9">
        <v>5</v>
      </c>
      <c r="I12" s="11">
        <v>3.9714</v>
      </c>
      <c r="J12" s="16">
        <f>Table14[[#This Row],[Valor Total]]*Table14[[#This Row],[Câmbio]]</f>
        <v>-21807.751680000001</v>
      </c>
      <c r="K12" s="16">
        <f>Table14[[#This Row],[Comissão]]*Table14[[#This Row],[Câmbio]]</f>
        <v>19.856999999999999</v>
      </c>
    </row>
    <row r="13" spans="2:11" ht="20" customHeight="1" x14ac:dyDescent="0.6">
      <c r="B13" s="10" t="s">
        <v>25</v>
      </c>
      <c r="C13" s="7">
        <v>43637</v>
      </c>
      <c r="D13" s="13" t="s">
        <v>22</v>
      </c>
      <c r="E13" s="13">
        <v>-69</v>
      </c>
      <c r="F13" s="9">
        <v>289.95</v>
      </c>
      <c r="G13" s="12">
        <f>Table14[[#This Row],[Qtd]]*Table14[[#This Row],[Preço]]</f>
        <v>-20006.55</v>
      </c>
      <c r="H13" s="9">
        <v>10.050000000000001</v>
      </c>
      <c r="I13" s="11">
        <v>3.8249</v>
      </c>
      <c r="J13" s="16">
        <f>Table14[[#This Row],[Valor Total]]*Table14[[#This Row],[Câmbio]]</f>
        <v>-76523.053094999996</v>
      </c>
      <c r="K13" s="16">
        <f>Table14[[#This Row],[Comissão]]*Table14[[#This Row],[Câmbio]]</f>
        <v>38.440245000000004</v>
      </c>
    </row>
    <row r="14" spans="2:11" ht="20" customHeight="1" x14ac:dyDescent="0.6">
      <c r="B14" s="10" t="s">
        <v>21</v>
      </c>
      <c r="C14" s="7">
        <v>43810</v>
      </c>
      <c r="D14" s="13" t="s">
        <v>22</v>
      </c>
      <c r="E14" s="13">
        <v>51</v>
      </c>
      <c r="F14" s="9">
        <v>311.85000000000002</v>
      </c>
      <c r="G14" s="12">
        <f>Table14[[#This Row],[Qtd]]*Table14[[#This Row],[Preço]]</f>
        <v>15904.35</v>
      </c>
      <c r="H14" s="9">
        <v>7.9521750000000004</v>
      </c>
      <c r="I14" s="11">
        <v>4.1147</v>
      </c>
      <c r="J14" s="16">
        <f>Table14[[#This Row],[Valor Total]]*Table14[[#This Row],[Câmbio]]</f>
        <v>65441.628945000004</v>
      </c>
      <c r="K14" s="16">
        <f>Table14[[#This Row],[Comissão]]*Table14[[#This Row],[Câmbio]]</f>
        <v>32.720814472500003</v>
      </c>
    </row>
    <row r="15" spans="2:11" ht="20" customHeight="1" x14ac:dyDescent="0.6">
      <c r="B15" s="10" t="s">
        <v>21</v>
      </c>
      <c r="C15" s="7">
        <v>43829</v>
      </c>
      <c r="D15" s="13" t="s">
        <v>22</v>
      </c>
      <c r="E15" s="13">
        <v>20</v>
      </c>
      <c r="F15" s="9">
        <v>322.20999999999998</v>
      </c>
      <c r="G15" s="12">
        <f>Table14[[#This Row],[Qtd]]*Table14[[#This Row],[Preço]]</f>
        <v>6444.2</v>
      </c>
      <c r="H15" s="9">
        <v>5</v>
      </c>
      <c r="I15" s="11">
        <v>4.0301</v>
      </c>
      <c r="J15" s="16">
        <f>Table14[[#This Row],[Valor Total]]*Table14[[#This Row],[Câmbio]]</f>
        <v>25970.770420000001</v>
      </c>
      <c r="K15" s="16">
        <f>Table14[[#This Row],[Comissão]]*Table14[[#This Row],[Câmbio]]</f>
        <v>20.150500000000001</v>
      </c>
    </row>
    <row r="16" spans="2:11" ht="20" customHeight="1" x14ac:dyDescent="0.6">
      <c r="B16" s="10" t="s">
        <v>21</v>
      </c>
      <c r="C16" s="7">
        <v>43844</v>
      </c>
      <c r="D16" s="13" t="s">
        <v>22</v>
      </c>
      <c r="E16" s="13">
        <v>26</v>
      </c>
      <c r="F16" s="9">
        <v>327.12</v>
      </c>
      <c r="G16" s="12">
        <f>Table14[[#This Row],[Qtd]]*Table14[[#This Row],[Preço]]</f>
        <v>8505.1200000000008</v>
      </c>
      <c r="H16" s="9">
        <v>5</v>
      </c>
      <c r="I16" s="11">
        <v>4.1436999999999999</v>
      </c>
      <c r="J16" s="16">
        <f>Table14[[#This Row],[Valor Total]]*Table14[[#This Row],[Câmbio]]</f>
        <v>35242.665744000005</v>
      </c>
      <c r="K16" s="16">
        <f>Table14[[#This Row],[Comissão]]*Table14[[#This Row],[Câmbio]]</f>
        <v>20.718499999999999</v>
      </c>
    </row>
    <row r="17" spans="2:11" ht="20" customHeight="1" x14ac:dyDescent="0.6">
      <c r="B17" s="10" t="s">
        <v>21</v>
      </c>
      <c r="C17" s="7">
        <v>43927</v>
      </c>
      <c r="D17" s="13" t="s">
        <v>22</v>
      </c>
      <c r="E17" s="13">
        <v>11</v>
      </c>
      <c r="F17" s="9">
        <v>258.77999999999997</v>
      </c>
      <c r="G17" s="12">
        <f>Table14[[#This Row],[Qtd]]*Table14[[#This Row],[Preço]]</f>
        <v>2846.58</v>
      </c>
      <c r="H17" s="9">
        <v>5</v>
      </c>
      <c r="I17" s="11">
        <v>5.2465000000000002</v>
      </c>
      <c r="J17" s="16">
        <f>Table14[[#This Row],[Valor Total]]*Table14[[#This Row],[Câmbio]]</f>
        <v>14934.581969999999</v>
      </c>
      <c r="K17" s="16">
        <f>Table14[[#This Row],[Comissão]]*Table14[[#This Row],[Câmbio]]</f>
        <v>26.232500000000002</v>
      </c>
    </row>
    <row r="18" spans="2:11" ht="20" customHeight="1" x14ac:dyDescent="0.6">
      <c r="B18" s="10" t="s">
        <v>21</v>
      </c>
      <c r="C18" s="7">
        <v>43965</v>
      </c>
      <c r="D18" s="13" t="s">
        <v>24</v>
      </c>
      <c r="E18" s="13">
        <v>61</v>
      </c>
      <c r="F18" s="9">
        <v>52.8</v>
      </c>
      <c r="G18" s="12">
        <f>Table14[[#This Row],[Qtd]]*Table14[[#This Row],[Preço]]</f>
        <v>3220.7999999999997</v>
      </c>
      <c r="H18" s="9">
        <v>5</v>
      </c>
      <c r="I18" s="11">
        <v>5.9366000000000003</v>
      </c>
      <c r="J18" s="16">
        <f>Table14[[#This Row],[Valor Total]]*Table14[[#This Row],[Câmbio]]</f>
        <v>19120.601279999999</v>
      </c>
      <c r="K18" s="16">
        <f>Table14[[#This Row],[Comissão]]*Table14[[#This Row],[Câmbio]]</f>
        <v>29.683</v>
      </c>
    </row>
    <row r="19" spans="2:11" ht="20" customHeight="1" x14ac:dyDescent="0.6">
      <c r="B19" s="10" t="s">
        <v>21</v>
      </c>
      <c r="C19" s="7">
        <v>43990</v>
      </c>
      <c r="D19" s="13" t="s">
        <v>23</v>
      </c>
      <c r="E19" s="13">
        <v>112</v>
      </c>
      <c r="F19" s="9">
        <v>27.34</v>
      </c>
      <c r="G19" s="12">
        <f>Table14[[#This Row],[Qtd]]*Table14[[#This Row],[Preço]]</f>
        <v>3062.08</v>
      </c>
      <c r="H19" s="9">
        <v>5</v>
      </c>
      <c r="I19" s="11">
        <v>4.9325000000000001</v>
      </c>
      <c r="J19" s="16">
        <f>Table14[[#This Row],[Valor Total]]*Table14[[#This Row],[Câmbio]]</f>
        <v>15103.7096</v>
      </c>
      <c r="K19" s="16">
        <f>Table14[[#This Row],[Comissão]]*Table14[[#This Row],[Câmbio]]</f>
        <v>24.662500000000001</v>
      </c>
    </row>
    <row r="20" spans="2:11" ht="20" customHeight="1" x14ac:dyDescent="0.6">
      <c r="B20" s="10" t="s">
        <v>21</v>
      </c>
      <c r="C20" s="7">
        <v>44018</v>
      </c>
      <c r="D20" s="13" t="s">
        <v>24</v>
      </c>
      <c r="E20" s="13">
        <v>65</v>
      </c>
      <c r="F20" s="9">
        <v>60.94</v>
      </c>
      <c r="G20" s="12">
        <f>Table14[[#This Row],[Qtd]]*Table14[[#This Row],[Preço]]</f>
        <v>3961.1</v>
      </c>
      <c r="H20" s="9">
        <v>5</v>
      </c>
      <c r="I20" s="11">
        <v>5.3079000000000001</v>
      </c>
      <c r="J20" s="16">
        <f>Table14[[#This Row],[Valor Total]]*Table14[[#This Row],[Câmbio]]</f>
        <v>21025.12269</v>
      </c>
      <c r="K20" s="16">
        <f>Table14[[#This Row],[Comissão]]*Table14[[#This Row],[Câmbio]]</f>
        <v>26.5395</v>
      </c>
    </row>
    <row r="21" spans="2:11" ht="20" customHeight="1" x14ac:dyDescent="0.6">
      <c r="B21" s="10" t="s">
        <v>21</v>
      </c>
      <c r="C21" s="7">
        <v>44060</v>
      </c>
      <c r="D21" s="13" t="s">
        <v>24</v>
      </c>
      <c r="E21" s="13">
        <v>46</v>
      </c>
      <c r="F21" s="9">
        <v>64.599999999999994</v>
      </c>
      <c r="G21" s="12">
        <f>Table14[[#This Row],[Qtd]]*Table14[[#This Row],[Preço]]</f>
        <v>2971.6</v>
      </c>
      <c r="H21" s="9">
        <v>5</v>
      </c>
      <c r="I21" s="11">
        <v>5.4490999999999996</v>
      </c>
      <c r="J21" s="16">
        <f>Table14[[#This Row],[Valor Total]]*Table14[[#This Row],[Câmbio]]</f>
        <v>16192.545559999999</v>
      </c>
      <c r="K21" s="16">
        <f>Table14[[#This Row],[Comissão]]*Table14[[#This Row],[Câmbio]]</f>
        <v>27.2455</v>
      </c>
    </row>
    <row r="22" spans="2:11" ht="20" customHeight="1" x14ac:dyDescent="0.6">
      <c r="B22" s="10" t="s">
        <v>21</v>
      </c>
      <c r="C22" s="7">
        <v>44089</v>
      </c>
      <c r="D22" s="13" t="s">
        <v>22</v>
      </c>
      <c r="E22" s="13">
        <v>8</v>
      </c>
      <c r="F22" s="9">
        <v>342.56</v>
      </c>
      <c r="G22" s="12">
        <f>Table14[[#This Row],[Qtd]]*Table14[[#This Row],[Preço]]</f>
        <v>2740.48</v>
      </c>
      <c r="H22" s="9">
        <v>5</v>
      </c>
      <c r="I22" s="11">
        <v>5.2721999999999998</v>
      </c>
      <c r="J22" s="16">
        <f>Table14[[#This Row],[Valor Total]]*Table14[[#This Row],[Câmbio]]</f>
        <v>14448.358656</v>
      </c>
      <c r="K22" s="16">
        <f>Table14[[#This Row],[Comissão]]*Table14[[#This Row],[Câmbio]]</f>
        <v>26.360999999999997</v>
      </c>
    </row>
    <row r="23" spans="2:11" ht="20" customHeight="1" x14ac:dyDescent="0.6">
      <c r="B23" s="10" t="s">
        <v>21</v>
      </c>
      <c r="C23" s="7">
        <v>44111</v>
      </c>
      <c r="D23" s="13" t="s">
        <v>22</v>
      </c>
      <c r="E23" s="13">
        <v>12</v>
      </c>
      <c r="F23" s="9">
        <v>339.9</v>
      </c>
      <c r="G23" s="12">
        <f>Table14[[#This Row],[Qtd]]*Table14[[#This Row],[Preço]]</f>
        <v>4078.7999999999997</v>
      </c>
      <c r="H23" s="9">
        <v>5</v>
      </c>
      <c r="I23" s="11">
        <v>5.6012000000000004</v>
      </c>
      <c r="J23" s="16">
        <f>Table14[[#This Row],[Valor Total]]*Table14[[#This Row],[Câmbio]]</f>
        <v>22846.174559999999</v>
      </c>
      <c r="K23" s="16">
        <f>Table14[[#This Row],[Comissão]]*Table14[[#This Row],[Câmbio]]</f>
        <v>28.006</v>
      </c>
    </row>
    <row r="24" spans="2:11" ht="20" customHeight="1" x14ac:dyDescent="0.6">
      <c r="B24" s="10" t="s">
        <v>21</v>
      </c>
      <c r="C24" s="7">
        <v>44141</v>
      </c>
      <c r="D24" s="13" t="s">
        <v>24</v>
      </c>
      <c r="E24" s="13">
        <v>41</v>
      </c>
      <c r="F24" s="9">
        <v>66.64</v>
      </c>
      <c r="G24" s="12">
        <f>Table14[[#This Row],[Qtd]]*Table14[[#This Row],[Preço]]</f>
        <v>2732.2400000000002</v>
      </c>
      <c r="H24" s="9">
        <v>5</v>
      </c>
      <c r="I24" s="11">
        <v>5.5307000000000004</v>
      </c>
      <c r="J24" s="16">
        <f>Table14[[#This Row],[Valor Total]]*Table14[[#This Row],[Câmbio]]</f>
        <v>15111.199768000002</v>
      </c>
      <c r="K24" s="16">
        <f>Table14[[#This Row],[Comissão]]*Table14[[#This Row],[Câmbio]]</f>
        <v>27.653500000000001</v>
      </c>
    </row>
    <row r="25" spans="2:11" ht="20" customHeight="1" x14ac:dyDescent="0.6">
      <c r="B25" s="10" t="s">
        <v>21</v>
      </c>
      <c r="C25" s="7">
        <v>44169</v>
      </c>
      <c r="D25" s="13" t="s">
        <v>22</v>
      </c>
      <c r="E25" s="13">
        <v>20</v>
      </c>
      <c r="F25" s="9">
        <v>370.95</v>
      </c>
      <c r="G25" s="12">
        <f>Table14[[#This Row],[Qtd]]*Table14[[#This Row],[Preço]]</f>
        <v>7419</v>
      </c>
      <c r="H25" s="9">
        <v>5</v>
      </c>
      <c r="I25" s="11">
        <v>5.17</v>
      </c>
      <c r="J25" s="16">
        <f>Table14[[#This Row],[Valor Total]]*Table14[[#This Row],[Câmbio]]</f>
        <v>38356.229999999996</v>
      </c>
      <c r="K25" s="16">
        <f>Table14[[#This Row],[Comissão]]*Table14[[#This Row],[Câmbio]]</f>
        <v>25.85</v>
      </c>
    </row>
    <row r="26" spans="2:11" ht="20" customHeight="1" x14ac:dyDescent="0.6">
      <c r="B26" s="10" t="s">
        <v>21</v>
      </c>
      <c r="C26" s="7">
        <v>44211</v>
      </c>
      <c r="D26" s="13" t="s">
        <v>24</v>
      </c>
      <c r="E26" s="13">
        <v>17</v>
      </c>
      <c r="F26" s="9">
        <v>74.319999999999993</v>
      </c>
      <c r="G26" s="12">
        <f>Table14[[#This Row],[Qtd]]*Table14[[#This Row],[Preço]]</f>
        <v>1263.4399999999998</v>
      </c>
      <c r="H26" s="9">
        <v>5</v>
      </c>
      <c r="I26" s="11">
        <v>5.2708000000000004</v>
      </c>
      <c r="J26" s="16">
        <f>Table14[[#This Row],[Valor Total]]*Table14[[#This Row],[Câmbio]]</f>
        <v>6659.3395519999995</v>
      </c>
      <c r="K26" s="16">
        <f>Table14[[#This Row],[Comissão]]*Table14[[#This Row],[Câmbio]]</f>
        <v>26.354000000000003</v>
      </c>
    </row>
    <row r="27" spans="2:11" ht="20" customHeight="1" x14ac:dyDescent="0.6">
      <c r="B27" s="10" t="s">
        <v>21</v>
      </c>
      <c r="C27" s="7">
        <v>44327</v>
      </c>
      <c r="D27" s="13" t="s">
        <v>24</v>
      </c>
      <c r="E27" s="13">
        <v>79</v>
      </c>
      <c r="F27" s="9">
        <v>80.36</v>
      </c>
      <c r="G27" s="12">
        <f>Table14[[#This Row],[Qtd]]*Table14[[#This Row],[Preço]]</f>
        <v>6348.44</v>
      </c>
      <c r="H27" s="9">
        <v>5</v>
      </c>
      <c r="I27" s="11">
        <v>5.2708000000000004</v>
      </c>
      <c r="J27" s="16">
        <f>Table14[[#This Row],[Valor Total]]*Table14[[#This Row],[Câmbio]]</f>
        <v>33461.357552000001</v>
      </c>
      <c r="K27" s="16">
        <f>Table14[[#This Row],[Comissão]]*Table14[[#This Row],[Câmbio]]</f>
        <v>26.354000000000003</v>
      </c>
    </row>
    <row r="28" spans="2:11" ht="20" customHeight="1" x14ac:dyDescent="0.6">
      <c r="B28" s="10" t="s">
        <v>21</v>
      </c>
      <c r="C28" s="7">
        <v>44356</v>
      </c>
      <c r="D28" s="13" t="s">
        <v>24</v>
      </c>
      <c r="E28" s="13">
        <v>80</v>
      </c>
      <c r="F28" s="9">
        <v>82.49</v>
      </c>
      <c r="G28" s="12">
        <f>Table14[[#This Row],[Qtd]]*Table14[[#This Row],[Preço]]</f>
        <v>6599.2</v>
      </c>
      <c r="H28" s="9">
        <v>5</v>
      </c>
      <c r="I28" s="11">
        <v>5.2397</v>
      </c>
      <c r="J28" s="16">
        <f>Table14[[#This Row],[Valor Total]]*Table14[[#This Row],[Câmbio]]</f>
        <v>34577.828240000003</v>
      </c>
      <c r="K28" s="16">
        <f>Table14[[#This Row],[Comissão]]*Table14[[#This Row],[Câmbio]]</f>
        <v>26.198499999999999</v>
      </c>
    </row>
    <row r="29" spans="2:11" ht="20" customHeight="1" x14ac:dyDescent="0.6">
      <c r="B29" s="10" t="s">
        <v>21</v>
      </c>
      <c r="C29" s="7">
        <v>44385</v>
      </c>
      <c r="D29" s="13" t="s">
        <v>22</v>
      </c>
      <c r="E29" s="13">
        <v>16</v>
      </c>
      <c r="F29" s="9">
        <v>438.52</v>
      </c>
      <c r="G29" s="12">
        <f>Table14[[#This Row],[Qtd]]*Table14[[#This Row],[Preço]]</f>
        <v>7016.32</v>
      </c>
      <c r="H29" s="9">
        <v>5</v>
      </c>
      <c r="I29" s="11">
        <v>5.2580999999999998</v>
      </c>
      <c r="J29" s="16">
        <f>Table14[[#This Row],[Valor Total]]*Table14[[#This Row],[Câmbio]]</f>
        <v>36892.512191999995</v>
      </c>
      <c r="K29" s="16">
        <f>Table14[[#This Row],[Comissão]]*Table14[[#This Row],[Câmbio]]</f>
        <v>26.290499999999998</v>
      </c>
    </row>
    <row r="30" spans="2:11" ht="20" customHeight="1" x14ac:dyDescent="0.6">
      <c r="B30" s="10" t="s">
        <v>21</v>
      </c>
      <c r="C30" s="7">
        <v>44414</v>
      </c>
      <c r="D30" s="13" t="s">
        <v>22</v>
      </c>
      <c r="E30" s="13">
        <v>7</v>
      </c>
      <c r="F30" s="9">
        <v>449.75</v>
      </c>
      <c r="G30" s="12">
        <f>Table14[[#This Row],[Qtd]]*Table14[[#This Row],[Preço]]</f>
        <v>3148.25</v>
      </c>
      <c r="H30" s="9">
        <v>4</v>
      </c>
      <c r="I30" s="11">
        <v>5.2404000000000002</v>
      </c>
      <c r="J30" s="16">
        <f>Table14[[#This Row],[Valor Total]]*Table14[[#This Row],[Câmbio]]</f>
        <v>16498.0893</v>
      </c>
      <c r="K30" s="16">
        <f>Table14[[#This Row],[Comissão]]*Table14[[#This Row],[Câmbio]]</f>
        <v>20.961600000000001</v>
      </c>
    </row>
    <row r="31" spans="2:11" ht="20" customHeight="1" x14ac:dyDescent="0.6">
      <c r="B31" s="10" t="s">
        <v>25</v>
      </c>
      <c r="C31" s="7">
        <v>44439</v>
      </c>
      <c r="D31" s="13" t="s">
        <v>24</v>
      </c>
      <c r="E31" s="13">
        <v>-75</v>
      </c>
      <c r="F31" s="9">
        <v>86.74</v>
      </c>
      <c r="G31" s="12">
        <f>Table14[[#This Row],[Qtd]]*Table14[[#This Row],[Preço]]</f>
        <v>-6505.5</v>
      </c>
      <c r="H31" s="9">
        <v>4.01</v>
      </c>
      <c r="I31" s="11">
        <v>5.1426999999999996</v>
      </c>
      <c r="J31" s="16">
        <f>Table14[[#This Row],[Valor Total]]*Table14[[#This Row],[Câmbio]]</f>
        <v>-33455.834849999999</v>
      </c>
      <c r="K31" s="16">
        <f>Table14[[#This Row],[Comissão]]*Table14[[#This Row],[Câmbio]]</f>
        <v>20.622226999999999</v>
      </c>
    </row>
    <row r="32" spans="2:11" ht="20" customHeight="1" x14ac:dyDescent="0.6">
      <c r="B32" s="10" t="s">
        <v>21</v>
      </c>
      <c r="C32" s="7">
        <v>44447</v>
      </c>
      <c r="D32" s="13" t="s">
        <v>26</v>
      </c>
      <c r="E32" s="13">
        <v>828</v>
      </c>
      <c r="F32" s="9">
        <v>12.755000000000001</v>
      </c>
      <c r="G32" s="12">
        <f>Table14[[#This Row],[Qtd]]*Table14[[#This Row],[Preço]]</f>
        <v>10561.140000000001</v>
      </c>
      <c r="H32" s="9">
        <v>5.2805700000000009</v>
      </c>
      <c r="I32" s="11">
        <v>5.2518000000000002</v>
      </c>
      <c r="J32" s="16">
        <f>Table14[[#This Row],[Valor Total]]*Table14[[#This Row],[Câmbio]]</f>
        <v>55464.995052000006</v>
      </c>
      <c r="K32" s="16">
        <f>Table14[[#This Row],[Comissão]]*Table14[[#This Row],[Câmbio]]</f>
        <v>27.732497526000007</v>
      </c>
    </row>
    <row r="33" spans="2:11" ht="20" customHeight="1" x14ac:dyDescent="0.6">
      <c r="B33" s="10" t="s">
        <v>21</v>
      </c>
      <c r="C33" s="7">
        <v>44476</v>
      </c>
      <c r="D33" s="13" t="s">
        <v>22</v>
      </c>
      <c r="E33" s="13">
        <v>11</v>
      </c>
      <c r="F33" s="9">
        <v>448.54</v>
      </c>
      <c r="G33" s="12">
        <f>Table14[[#This Row],[Qtd]]*Table14[[#This Row],[Preço]]</f>
        <v>4933.9400000000005</v>
      </c>
      <c r="H33" s="9">
        <v>4</v>
      </c>
      <c r="I33" s="11">
        <v>5.5133999999999999</v>
      </c>
      <c r="J33" s="16">
        <f>Table14[[#This Row],[Valor Total]]*Table14[[#This Row],[Câmbio]]</f>
        <v>27202.784796000004</v>
      </c>
      <c r="K33" s="16">
        <f>Table14[[#This Row],[Comissão]]*Table14[[#This Row],[Câmbio]]</f>
        <v>22.053599999999999</v>
      </c>
    </row>
    <row r="34" spans="2:11" ht="20" customHeight="1" x14ac:dyDescent="0.6">
      <c r="B34" s="10" t="s">
        <v>25</v>
      </c>
      <c r="C34" s="7">
        <v>44498</v>
      </c>
      <c r="D34" s="13" t="s">
        <v>22</v>
      </c>
      <c r="E34" s="13">
        <v>-13</v>
      </c>
      <c r="F34" s="9">
        <v>465.88</v>
      </c>
      <c r="G34" s="12">
        <f>Table14[[#This Row],[Qtd]]*Table14[[#This Row],[Preço]]</f>
        <v>-6056.44</v>
      </c>
      <c r="H34" s="9">
        <v>4</v>
      </c>
      <c r="I34" s="11">
        <v>5.6424000000000003</v>
      </c>
      <c r="J34" s="16">
        <f>Table14[[#This Row],[Valor Total]]*Table14[[#This Row],[Câmbio]]</f>
        <v>-34172.857056000001</v>
      </c>
      <c r="K34" s="16">
        <f>Table14[[#This Row],[Comissão]]*Table14[[#This Row],[Câmbio]]</f>
        <v>22.569600000000001</v>
      </c>
    </row>
    <row r="35" spans="2:11" ht="20" customHeight="1" x14ac:dyDescent="0.6">
      <c r="B35" s="10" t="s">
        <v>21</v>
      </c>
      <c r="C35" s="7">
        <v>44474</v>
      </c>
      <c r="D35" s="13" t="s">
        <v>23</v>
      </c>
      <c r="E35" s="13">
        <v>51</v>
      </c>
      <c r="F35" s="9">
        <v>36.22</v>
      </c>
      <c r="G35" s="12">
        <f>Table14[[#This Row],[Qtd]]*Table14[[#This Row],[Preço]]</f>
        <v>1847.22</v>
      </c>
      <c r="H35" s="9">
        <v>1.0900000000000001</v>
      </c>
      <c r="I35" s="11">
        <v>5.5936000000000003</v>
      </c>
      <c r="J35" s="16">
        <f>Table14[[#This Row],[Valor Total]]*Table14[[#This Row],[Câmbio]]</f>
        <v>10332.609792000001</v>
      </c>
      <c r="K35" s="16">
        <f>Table14[[#This Row],[Comissão]]*Table14[[#This Row],[Câmbio]]</f>
        <v>6.0970240000000011</v>
      </c>
    </row>
    <row r="36" spans="2:11" ht="20" customHeight="1" x14ac:dyDescent="0.6">
      <c r="B36" s="10" t="s">
        <v>21</v>
      </c>
      <c r="C36" s="7">
        <v>44474</v>
      </c>
      <c r="D36" s="13" t="s">
        <v>23</v>
      </c>
      <c r="E36" s="13">
        <v>233</v>
      </c>
      <c r="F36" s="9">
        <v>36.22</v>
      </c>
      <c r="G36" s="12">
        <f>Table14[[#This Row],[Qtd]]*Table14[[#This Row],[Preço]]</f>
        <v>8439.26</v>
      </c>
      <c r="H36" s="9">
        <v>4.68</v>
      </c>
      <c r="I36" s="11">
        <v>5.5936000000000003</v>
      </c>
      <c r="J36" s="16">
        <f>Table14[[#This Row],[Valor Total]]*Table14[[#This Row],[Câmbio]]</f>
        <v>47205.844736000006</v>
      </c>
      <c r="K36" s="16">
        <f>Table14[[#This Row],[Comissão]]*Table14[[#This Row],[Câmbio]]</f>
        <v>26.178048</v>
      </c>
    </row>
    <row r="37" spans="2:11" ht="20" customHeight="1" x14ac:dyDescent="0.6">
      <c r="B37" s="10" t="s">
        <v>21</v>
      </c>
      <c r="C37" s="7">
        <v>44537</v>
      </c>
      <c r="D37" s="13" t="s">
        <v>27</v>
      </c>
      <c r="E37" s="13">
        <v>153</v>
      </c>
      <c r="F37" s="9">
        <v>31.774999999999999</v>
      </c>
      <c r="G37" s="12">
        <f>Table14[[#This Row],[Qtd]]*Table14[[#This Row],[Preço]]</f>
        <v>4861.5749999999998</v>
      </c>
      <c r="H37" s="9">
        <v>2.73</v>
      </c>
      <c r="I37" s="11">
        <v>5.6877000000000004</v>
      </c>
      <c r="J37" s="16">
        <f>Table14[[#This Row],[Valor Total]]*Table14[[#This Row],[Câmbio]]</f>
        <v>27651.1801275</v>
      </c>
      <c r="K37" s="16">
        <f>Table14[[#This Row],[Comissão]]*Table14[[#This Row],[Câmbio]]</f>
        <v>15.527421</v>
      </c>
    </row>
    <row r="38" spans="2:11" ht="20" customHeight="1" x14ac:dyDescent="0.5">
      <c r="B38" s="18" t="s">
        <v>7</v>
      </c>
      <c r="C38" s="19"/>
      <c r="D38" s="20"/>
      <c r="E38" s="21">
        <f>SUBTOTAL(109,Table14[Qtd])</f>
        <v>2824</v>
      </c>
      <c r="F38" s="22"/>
      <c r="G38" s="23">
        <f>SUBTOTAL(109,Table14[Valor Total])</f>
        <v>148160.43500000006</v>
      </c>
      <c r="H38" s="22"/>
      <c r="I38" s="22"/>
      <c r="J38" s="24"/>
      <c r="K38" s="2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E1363-7EF4-476A-8DC0-0EB31D494FF3}">
  <dimension ref="B1:KB47"/>
  <sheetViews>
    <sheetView showGridLines="0" workbookViewId="0">
      <selection activeCell="A6" sqref="A6:XFD6"/>
    </sheetView>
  </sheetViews>
  <sheetFormatPr defaultColWidth="12.64453125" defaultRowHeight="20" customHeight="1" x14ac:dyDescent="0.5"/>
  <cols>
    <col min="1" max="1" width="10.8203125" style="2" customWidth="1"/>
    <col min="2" max="2" width="3.3515625" style="2" customWidth="1"/>
    <col min="3" max="3" width="8.29296875" style="2" customWidth="1"/>
    <col min="4" max="4" width="7.234375" style="2" customWidth="1"/>
    <col min="5" max="5" width="16.1171875" style="2" customWidth="1"/>
    <col min="6" max="6" width="48.1171875" style="2" customWidth="1"/>
    <col min="7" max="7" width="41.05859375" style="2" customWidth="1"/>
    <col min="8" max="8" width="6.41015625" style="2" customWidth="1"/>
    <col min="9" max="9" width="11.5859375" style="2" customWidth="1"/>
    <col min="10" max="10" width="6.234375" style="2" customWidth="1"/>
    <col min="11" max="11" width="16.3515625" style="2" customWidth="1"/>
    <col min="12" max="12" width="8.05859375" style="2" customWidth="1"/>
    <col min="13" max="13" width="12.64453125" style="2"/>
    <col min="14" max="14" width="6.76171875" style="2" customWidth="1"/>
    <col min="15" max="16" width="14.29296875" style="2" customWidth="1"/>
    <col min="17" max="18" width="9.1171875" style="2" customWidth="1"/>
    <col min="19" max="19" width="17.8203125" style="2" customWidth="1"/>
    <col min="20" max="20" width="9.46875" style="2" customWidth="1"/>
    <col min="21" max="16384" width="12.64453125" style="2"/>
  </cols>
  <sheetData>
    <row r="1" spans="2:288" ht="69" customHeight="1" x14ac:dyDescent="1.45">
      <c r="B1" s="3" t="s">
        <v>28</v>
      </c>
    </row>
    <row r="2" spans="2:288" ht="20" customHeight="1" x14ac:dyDescent="1.45">
      <c r="B2" s="3"/>
    </row>
    <row r="3" spans="2:288" ht="27.4" x14ac:dyDescent="0.7">
      <c r="B3" s="4" t="s">
        <v>112</v>
      </c>
      <c r="E3" s="28">
        <v>4500</v>
      </c>
    </row>
    <row r="5" spans="2:288" ht="27.4" customHeight="1" x14ac:dyDescent="0.5">
      <c r="B5" s="29" t="s">
        <v>29</v>
      </c>
      <c r="C5" s="29" t="s">
        <v>39</v>
      </c>
      <c r="D5" s="29" t="s">
        <v>30</v>
      </c>
      <c r="E5" s="29" t="s">
        <v>31</v>
      </c>
      <c r="F5" s="29" t="s">
        <v>32</v>
      </c>
      <c r="G5" s="29" t="s">
        <v>111</v>
      </c>
      <c r="H5" s="29" t="s">
        <v>33</v>
      </c>
      <c r="I5" s="29" t="s">
        <v>15</v>
      </c>
      <c r="J5" s="29" t="s">
        <v>14</v>
      </c>
      <c r="K5" s="29" t="s">
        <v>34</v>
      </c>
      <c r="L5" s="29" t="s">
        <v>35</v>
      </c>
      <c r="M5" s="29" t="s">
        <v>36</v>
      </c>
      <c r="N5" s="29" t="s">
        <v>37</v>
      </c>
      <c r="O5" s="29" t="s">
        <v>42</v>
      </c>
      <c r="P5" s="29" t="s">
        <v>41</v>
      </c>
      <c r="Q5" s="29" t="s">
        <v>40</v>
      </c>
      <c r="R5" s="29" t="s">
        <v>113</v>
      </c>
      <c r="S5" s="29" t="s">
        <v>114</v>
      </c>
      <c r="T5" s="29" t="s">
        <v>38</v>
      </c>
    </row>
    <row r="6" spans="2:288" ht="20" customHeight="1" x14ac:dyDescent="0.6">
      <c r="B6" s="13" t="s">
        <v>43</v>
      </c>
      <c r="C6" s="2" t="s">
        <v>44</v>
      </c>
      <c r="D6" s="2" t="str" cm="1">
        <f t="array" ref="D6">_FV(Table15[[#This Row],[ ETF]],"Ticker symbol",TRUE)</f>
        <v>CSPX</v>
      </c>
      <c r="E6" s="2" t="s">
        <v>45</v>
      </c>
      <c r="F6" s="2" t="s">
        <v>46</v>
      </c>
      <c r="G6" s="2" t="e" vm="1">
        <v>#VALUE!</v>
      </c>
      <c r="H6" s="27" cm="1">
        <f t="array" ref="H6">IFERROR(_FV(Table15[[#This Row],[ ETF]],"beta"),"")</f>
        <v>1.0024999999999999</v>
      </c>
      <c r="I6" s="30" cm="1">
        <f t="array" ref="I6">_FV(Table15[[#This Row],[ ETF]],"Price")</f>
        <v>482.78</v>
      </c>
      <c r="J6" s="26">
        <f>SUMIF(Table14[Ativo],Table15[[#This Row],[Ticker]],Table14[Qtd])</f>
        <v>171</v>
      </c>
      <c r="K6" s="6">
        <f>Table15[[#This Row],[Preço]]*Table15[[#This Row],[Qtd]]</f>
        <v>82555.37999999999</v>
      </c>
      <c r="L6" s="15">
        <f>_xlfn.FLOOR.MATH((Aporte-2)/Table15[[#This Row],[Preço]])</f>
        <v>9</v>
      </c>
      <c r="M6" s="14">
        <f>Aporte-Table15[[#This Row],[Possível]]*Table15[[#This Row],[Preço]]</f>
        <v>154.98000000000047</v>
      </c>
      <c r="N6" s="35" cm="1">
        <f t="array" ref="N6">_FV(Table15[[#This Row],[ ETF]],"Expense ratio",TRUE)</f>
        <v>7.000000000000001E-4</v>
      </c>
      <c r="O6" s="38" cm="1">
        <f t="array" ref="O6">_FV(Table15[[#This Row],[ ETF]],"Market cap",TRUE)</f>
        <v>54696727357.699997</v>
      </c>
      <c r="P6" s="36" cm="1">
        <f t="array" ref="P6">_FV(Table15[[#This Row],[ ETF]],"Volume")</f>
        <v>305136</v>
      </c>
      <c r="Q6" s="35" cm="1">
        <f t="array" ref="Q6">_FV(Table15[[#This Row],[ ETF]],"Change (%)",TRUE)</f>
        <v>8.9750000000000003E-3</v>
      </c>
      <c r="R6" s="40">
        <f ca="1">(Table15[[#This Row],[Preço]]-AF6)/AF6</f>
        <v>0.29230686867605332</v>
      </c>
      <c r="S6" s="44"/>
      <c r="T6" s="37" cm="1">
        <f t="array" ref="T6">Table15[[#This Row],[Valor de mercado]]/Riqueza_hoje</f>
        <v>0.39298371985975888</v>
      </c>
      <c r="AF6" s="39" cm="1" vm="2">
        <f t="array" aca="1" ref="AF6:KB6" ca="1">TRANSPOSE(_xlfn.STOCKHISTORY(G6,TODAY()-365,TODAY(),0,0,1))</f>
        <v>373.58</v>
      </c>
      <c r="AG6" s="39" vm="3">
        <f ca="1"/>
        <v>373.04</v>
      </c>
      <c r="AH6" s="39" vm="4">
        <f ca="1"/>
        <v>376.85</v>
      </c>
      <c r="AI6" s="39" vm="5">
        <f ca="1"/>
        <v>377.62</v>
      </c>
      <c r="AJ6" s="39" vm="6">
        <f ca="1"/>
        <v>377.55</v>
      </c>
      <c r="AK6" s="39" vm="7">
        <f ca="1"/>
        <v>376.75</v>
      </c>
      <c r="AL6" s="39" vm="8">
        <f ca="1"/>
        <v>373.71</v>
      </c>
      <c r="AM6" s="39" vm="9">
        <f ca="1"/>
        <v>374.65</v>
      </c>
      <c r="AN6" s="39" vm="10">
        <f ca="1"/>
        <v>380.69</v>
      </c>
      <c r="AO6" s="39" vm="11">
        <f ca="1"/>
        <v>383.83</v>
      </c>
      <c r="AP6" s="39" vm="12">
        <f ca="1"/>
        <v>384.77</v>
      </c>
      <c r="AQ6" s="39" vm="13">
        <f ca="1"/>
        <v>384.59</v>
      </c>
      <c r="AR6" s="39" vm="14">
        <f ca="1"/>
        <v>383.81</v>
      </c>
      <c r="AS6" s="39" vm="15">
        <f ca="1"/>
        <v>384.66</v>
      </c>
      <c r="AT6" s="39" vm="16">
        <f ca="1"/>
        <v>385.16</v>
      </c>
      <c r="AU6" s="39" vm="17">
        <f ca="1"/>
        <v>381.19</v>
      </c>
      <c r="AV6" s="39" vm="18">
        <f ca="1"/>
        <v>381.12</v>
      </c>
      <c r="AW6" s="39" vm="19">
        <f ca="1"/>
        <v>382</v>
      </c>
      <c r="AX6" s="39" vm="20">
        <f ca="1"/>
        <v>387.67</v>
      </c>
      <c r="AY6" s="39" vm="21">
        <f ca="1"/>
        <v>388.88</v>
      </c>
      <c r="AZ6" s="39" vm="22">
        <f ca="1"/>
        <v>387.74</v>
      </c>
      <c r="BA6" s="39" vm="23">
        <f ca="1"/>
        <v>386.29</v>
      </c>
      <c r="BB6" s="39" vm="24">
        <f ca="1"/>
        <v>389.18</v>
      </c>
      <c r="BC6" s="39" vm="25">
        <f ca="1"/>
        <v>382.15</v>
      </c>
      <c r="BD6" s="39" vm="26">
        <f ca="1"/>
        <v>385.06</v>
      </c>
      <c r="BE6" s="39" vm="27">
        <f ca="1"/>
        <v>377.05</v>
      </c>
      <c r="BF6" s="39" vm="28">
        <f ca="1"/>
        <v>379.56</v>
      </c>
      <c r="BG6" s="39" vm="29">
        <f ca="1"/>
        <v>387.48</v>
      </c>
      <c r="BH6" s="39" vm="30">
        <f ca="1"/>
        <v>386.87</v>
      </c>
      <c r="BI6" s="39" vm="31">
        <f ca="1"/>
        <v>389.45</v>
      </c>
      <c r="BJ6" s="39" vm="32">
        <f ca="1"/>
        <v>392.66</v>
      </c>
      <c r="BK6" s="39" vm="33">
        <f ca="1"/>
        <v>393.68</v>
      </c>
      <c r="BL6" s="39" vm="34">
        <f ca="1"/>
        <v>395</v>
      </c>
      <c r="BM6" s="39" vm="35">
        <f ca="1"/>
        <v>394.77</v>
      </c>
      <c r="BN6" s="39" vm="36">
        <f ca="1"/>
        <v>395.94</v>
      </c>
      <c r="BO6" s="39" vm="37">
        <f ca="1"/>
        <v>396.49</v>
      </c>
      <c r="BP6" s="39" vm="38">
        <f ca="1"/>
        <v>399.73</v>
      </c>
      <c r="BQ6" s="39" vm="39">
        <f ca="1"/>
        <v>397.75</v>
      </c>
      <c r="BR6" s="39" vm="40">
        <f ca="1"/>
        <v>395.09</v>
      </c>
      <c r="BS6" s="39" vm="41">
        <f ca="1"/>
        <v>394.12</v>
      </c>
      <c r="BT6" s="39" vm="42">
        <f ca="1"/>
        <v>397.16</v>
      </c>
      <c r="BU6" s="39" vm="43">
        <f ca="1"/>
        <v>392.76</v>
      </c>
      <c r="BV6" s="39" vm="44">
        <f ca="1"/>
        <v>390.25</v>
      </c>
      <c r="BW6" s="39" vm="45">
        <f ca="1"/>
        <v>394.67</v>
      </c>
      <c r="BX6" s="39" vm="46">
        <f ca="1"/>
        <v>393.26</v>
      </c>
      <c r="BY6" s="39" vm="47">
        <f ca="1"/>
        <v>388.44</v>
      </c>
      <c r="BZ6" s="39" vm="48">
        <f ca="1"/>
        <v>393.98</v>
      </c>
      <c r="CA6" s="39" vm="49">
        <f ca="1"/>
        <v>391.98</v>
      </c>
      <c r="CB6" s="39" vm="50">
        <f ca="1"/>
        <v>390.86</v>
      </c>
      <c r="CC6" s="39" vm="51">
        <f ca="1"/>
        <v>386.93</v>
      </c>
      <c r="CD6" s="39" vm="52">
        <f ca="1"/>
        <v>378.23</v>
      </c>
      <c r="CE6" s="39" vm="53">
        <f ca="1"/>
        <v>391.35</v>
      </c>
      <c r="CF6" s="39" vm="54">
        <f ca="1"/>
        <v>393.4</v>
      </c>
      <c r="CG6" s="39" vm="55">
        <f ca="1"/>
        <v>394.54</v>
      </c>
      <c r="CH6" s="39" vm="56">
        <f ca="1"/>
        <v>399.98</v>
      </c>
      <c r="CI6" s="39" vm="57">
        <f ca="1"/>
        <v>397.14</v>
      </c>
      <c r="CJ6" s="39" vm="58">
        <f ca="1"/>
        <v>398.84</v>
      </c>
      <c r="CK6" s="39" vm="59">
        <f ca="1"/>
        <v>401.61</v>
      </c>
      <c r="CL6" s="39" vm="60">
        <f ca="1"/>
        <v>399.16</v>
      </c>
      <c r="CM6" s="39" vm="61">
        <f ca="1"/>
        <v>400.87</v>
      </c>
      <c r="CN6" s="39" vm="62">
        <f ca="1"/>
        <v>396.97</v>
      </c>
      <c r="CO6" s="39" vm="63">
        <f ca="1"/>
        <v>399.06</v>
      </c>
      <c r="CP6" s="39" vm="64">
        <f ca="1"/>
        <v>398.45</v>
      </c>
      <c r="CQ6" s="39" vm="65">
        <f ca="1"/>
        <v>398.15</v>
      </c>
      <c r="CR6" s="39" vm="66">
        <f ca="1"/>
        <v>393.92</v>
      </c>
      <c r="CS6" s="39" vm="67">
        <f ca="1"/>
        <v>398.88</v>
      </c>
      <c r="CT6" s="39" vm="68">
        <f ca="1"/>
        <v>400.52</v>
      </c>
      <c r="CU6" s="39" vm="69">
        <f ca="1"/>
        <v>400.95</v>
      </c>
      <c r="CV6" s="39" vm="70">
        <f ca="1"/>
        <v>402.94</v>
      </c>
      <c r="CW6" s="39" vm="71">
        <f ca="1"/>
        <v>405.58</v>
      </c>
      <c r="CX6" s="39" vm="72">
        <f ca="1"/>
        <v>413.2</v>
      </c>
      <c r="CY6" s="39" vm="73">
        <f ca="1"/>
        <v>412.7</v>
      </c>
      <c r="CZ6" s="39" vm="74">
        <f ca="1"/>
        <v>414.32</v>
      </c>
      <c r="DA6" s="39" vm="75">
        <f ca="1"/>
        <v>415.55</v>
      </c>
      <c r="DB6" s="39" vm="76">
        <f ca="1"/>
        <v>417.24</v>
      </c>
      <c r="DC6" s="39" vm="77">
        <f ca="1"/>
        <v>418.61</v>
      </c>
      <c r="DD6" s="39" vm="78">
        <f ca="1"/>
        <v>419.67</v>
      </c>
      <c r="DE6" s="39" vm="79">
        <f ca="1"/>
        <v>421.24</v>
      </c>
      <c r="DF6" s="39" vm="80">
        <f ca="1"/>
        <v>423.1</v>
      </c>
      <c r="DG6" s="39" vm="81">
        <f ca="1"/>
        <v>421.81</v>
      </c>
      <c r="DH6" s="39" vm="82">
        <f ca="1"/>
        <v>417.36</v>
      </c>
      <c r="DI6" s="39" vm="83">
        <f ca="1"/>
        <v>421.01</v>
      </c>
      <c r="DJ6" s="39" vm="84">
        <f ca="1"/>
        <v>423.36</v>
      </c>
      <c r="DK6" s="39" vm="85">
        <f ca="1"/>
        <v>422.88</v>
      </c>
      <c r="DL6" s="39" vm="86">
        <f ca="1"/>
        <v>424.48</v>
      </c>
      <c r="DM6" s="39" vm="87">
        <f ca="1"/>
        <v>423.95</v>
      </c>
      <c r="DN6" s="39" vm="88">
        <f ca="1"/>
        <v>424.46</v>
      </c>
      <c r="DO6" s="39" vm="89">
        <f ca="1"/>
        <v>424.77</v>
      </c>
      <c r="DP6" s="39" vm="90">
        <f ca="1"/>
        <v>423.81</v>
      </c>
      <c r="DQ6" s="39" vm="91">
        <f ca="1"/>
        <v>425.45</v>
      </c>
      <c r="DR6" s="39" vm="92">
        <f ca="1"/>
        <v>419.33</v>
      </c>
      <c r="DS6" s="39" vm="93">
        <f ca="1"/>
        <v>423.6</v>
      </c>
      <c r="DT6" s="39" vm="94">
        <f ca="1"/>
        <v>423.29</v>
      </c>
      <c r="DU6" s="39" vm="95">
        <f ca="1"/>
        <v>429.28</v>
      </c>
      <c r="DV6" s="39" vm="96">
        <f ca="1"/>
        <v>428.93</v>
      </c>
      <c r="DW6" s="39" vm="97">
        <f ca="1"/>
        <v>420.45</v>
      </c>
      <c r="DX6" s="39" vm="98">
        <f ca="1"/>
        <v>415.09</v>
      </c>
      <c r="DY6" s="39" vm="99">
        <f ca="1"/>
        <v>416.46</v>
      </c>
      <c r="DZ6" s="39" vm="100">
        <f ca="1"/>
        <v>422.1</v>
      </c>
      <c r="EA6" s="39" vm="101">
        <f ca="1"/>
        <v>420.84</v>
      </c>
      <c r="EB6" s="39" vm="102">
        <f ca="1"/>
        <v>421.57</v>
      </c>
      <c r="EC6" s="39" vm="103">
        <f ca="1"/>
        <v>414.01</v>
      </c>
      <c r="ED6" s="39" vm="104">
        <f ca="1"/>
        <v>421.77</v>
      </c>
      <c r="EE6" s="39" vm="105">
        <f ca="1"/>
        <v>423.13</v>
      </c>
      <c r="EF6" s="39" vm="106">
        <f ca="1"/>
        <v>426.15</v>
      </c>
      <c r="EG6" s="39" vm="107">
        <f ca="1"/>
        <v>424.76</v>
      </c>
      <c r="EH6" s="39" vm="108">
        <f ca="1"/>
        <v>425.41</v>
      </c>
      <c r="EI6" s="39" vm="109">
        <f ca="1"/>
        <v>426.38</v>
      </c>
      <c r="EJ6" s="39" vm="110">
        <f ca="1"/>
        <v>427.35</v>
      </c>
      <c r="EK6" s="39" vm="111">
        <f ca="1"/>
        <v>426.50349999999997</v>
      </c>
      <c r="EL6" s="39" vm="112">
        <f ca="1"/>
        <v>426.72</v>
      </c>
      <c r="EM6" s="39" vm="113">
        <f ca="1"/>
        <v>427.64</v>
      </c>
      <c r="EN6" s="39" vm="114">
        <f ca="1"/>
        <v>425.79</v>
      </c>
      <c r="EO6" s="39" vm="115">
        <f ca="1"/>
        <v>428.42</v>
      </c>
      <c r="EP6" s="39" vm="116">
        <f ca="1"/>
        <v>428.02</v>
      </c>
      <c r="EQ6" s="39" vm="117">
        <f ca="1"/>
        <v>427.84</v>
      </c>
      <c r="ER6" s="39" vm="118">
        <f ca="1"/>
        <v>429.26</v>
      </c>
      <c r="ES6" s="39" vm="119">
        <f ca="1"/>
        <v>429.93</v>
      </c>
      <c r="ET6" s="39" vm="120">
        <f ca="1"/>
        <v>430.11</v>
      </c>
      <c r="EU6" s="39" vm="121">
        <f ca="1"/>
        <v>430.01</v>
      </c>
      <c r="EV6" s="39" vm="122">
        <f ca="1"/>
        <v>430.43</v>
      </c>
      <c r="EW6" s="39" vm="123">
        <f ca="1"/>
        <v>431.03</v>
      </c>
      <c r="EX6" s="39" vm="124">
        <f ca="1"/>
        <v>429.03</v>
      </c>
      <c r="EY6" s="39" vm="125">
        <f ca="1"/>
        <v>424.32</v>
      </c>
      <c r="EZ6" s="39" vm="126">
        <f ca="1"/>
        <v>427.83</v>
      </c>
      <c r="FA6" s="39" vm="127">
        <f ca="1"/>
        <v>430.36</v>
      </c>
      <c r="FB6" s="39" vm="128">
        <f ca="1"/>
        <v>430.92</v>
      </c>
      <c r="FC6" s="39" vm="129">
        <f ca="1"/>
        <v>432.92</v>
      </c>
      <c r="FD6" s="39" vm="130">
        <f ca="1"/>
        <v>434.46</v>
      </c>
      <c r="FE6" s="39" vm="131">
        <f ca="1"/>
        <v>434.3</v>
      </c>
      <c r="FF6" s="39" vm="132">
        <f ca="1"/>
        <v>436.15</v>
      </c>
      <c r="FG6" s="39" vm="133">
        <f ca="1"/>
        <v>435.94</v>
      </c>
      <c r="FH6" s="39" vm="134">
        <f ca="1"/>
        <v>437.5</v>
      </c>
      <c r="FI6" s="39" vm="135">
        <f ca="1"/>
        <v>440.31</v>
      </c>
      <c r="FJ6" s="39" vm="136">
        <f ca="1"/>
        <v>442.06</v>
      </c>
      <c r="FK6" s="39" vm="137">
        <f ca="1"/>
        <v>439.47</v>
      </c>
      <c r="FL6" s="39" vm="138">
        <f ca="1"/>
        <v>441.53</v>
      </c>
      <c r="FM6" s="39" vm="139">
        <f ca="1"/>
        <v>437.97</v>
      </c>
      <c r="FN6" s="39" vm="140">
        <f ca="1"/>
        <v>443.05</v>
      </c>
      <c r="FO6" s="39" vm="141">
        <f ca="1"/>
        <v>444.36</v>
      </c>
      <c r="FP6" s="39" vm="142">
        <f ca="1"/>
        <v>445.99</v>
      </c>
      <c r="FQ6" s="39" vm="143">
        <f ca="1"/>
        <v>444.07</v>
      </c>
      <c r="FR6" s="39" vm="144">
        <f ca="1"/>
        <v>443.39</v>
      </c>
      <c r="FS6" s="39" vm="145">
        <f ca="1"/>
        <v>441.81</v>
      </c>
      <c r="FT6" s="39" vm="146">
        <f ca="1"/>
        <v>433.06</v>
      </c>
      <c r="FU6" s="39" vm="147">
        <f ca="1"/>
        <v>437.92</v>
      </c>
      <c r="FV6" s="39" vm="148">
        <f ca="1"/>
        <v>441.64</v>
      </c>
      <c r="FW6" s="39" vm="149">
        <f ca="1"/>
        <v>442.58</v>
      </c>
      <c r="FX6" s="39" vm="150">
        <f ca="1"/>
        <v>447.4</v>
      </c>
      <c r="FY6" s="39" vm="151">
        <f ca="1"/>
        <v>448.69</v>
      </c>
      <c r="FZ6" s="39" vm="152">
        <f ca="1"/>
        <v>445.5</v>
      </c>
      <c r="GA6" s="39" vm="153">
        <f ca="1"/>
        <v>447.27</v>
      </c>
      <c r="GB6" s="39" vm="154">
        <f ca="1"/>
        <v>449.43</v>
      </c>
      <c r="GC6" s="39" vm="155">
        <f ca="1"/>
        <v>446.64</v>
      </c>
      <c r="GD6" s="39" vm="156">
        <f ca="1"/>
        <v>448.51</v>
      </c>
      <c r="GE6" s="39" vm="157">
        <f ca="1"/>
        <v>446.44</v>
      </c>
      <c r="GF6" s="39" vm="158">
        <f ca="1"/>
        <v>447.64</v>
      </c>
      <c r="GG6" s="39" vm="159">
        <f ca="1"/>
        <v>449.31</v>
      </c>
      <c r="GH6" s="39" vm="160">
        <f ca="1"/>
        <v>450.47</v>
      </c>
      <c r="GI6" s="39" vm="161">
        <f ca="1"/>
        <v>450.22</v>
      </c>
      <c r="GJ6" s="39" vm="162">
        <f ca="1"/>
        <v>450.9</v>
      </c>
      <c r="GK6" s="39" vm="163">
        <f ca="1"/>
        <v>451.3</v>
      </c>
      <c r="GL6" s="39" vm="164">
        <f ca="1"/>
        <v>452.13</v>
      </c>
      <c r="GM6" s="39" vm="165">
        <f ca="1"/>
        <v>453.88</v>
      </c>
      <c r="GN6" s="39" vm="166">
        <f ca="1"/>
        <v>452.47</v>
      </c>
      <c r="GO6" s="39" vm="167">
        <f ca="1"/>
        <v>452.62</v>
      </c>
      <c r="GP6" s="39" vm="168">
        <f ca="1"/>
        <v>451.53</v>
      </c>
      <c r="GQ6" s="39" vm="169">
        <f ca="1"/>
        <v>447.23</v>
      </c>
      <c r="GR6" s="39" vm="170">
        <f ca="1"/>
        <v>450.92</v>
      </c>
      <c r="GS6" s="39" vm="171">
        <f ca="1"/>
        <v>455.94</v>
      </c>
      <c r="GT6" s="39" vm="172">
        <f ca="1"/>
        <v>456.16</v>
      </c>
      <c r="GU6" s="39" vm="173">
        <f ca="1"/>
        <v>457.24</v>
      </c>
      <c r="GV6" s="39" vm="174">
        <f ca="1"/>
        <v>455.7</v>
      </c>
      <c r="GW6" s="39" vm="175">
        <f ca="1"/>
        <v>458.06</v>
      </c>
      <c r="GX6" s="39" vm="176">
        <f ca="1"/>
        <v>461.178</v>
      </c>
      <c r="GY6" s="39" vm="177">
        <f ca="1"/>
        <v>460.73</v>
      </c>
      <c r="GZ6" s="39" vm="178">
        <f ca="1"/>
        <v>460.9</v>
      </c>
      <c r="HA6" s="39" vm="179">
        <f ca="1"/>
        <v>462.01</v>
      </c>
      <c r="HB6" s="39" vm="180">
        <f ca="1"/>
        <v>461.26</v>
      </c>
      <c r="HC6" s="39" vm="181">
        <f ca="1"/>
        <v>462.68</v>
      </c>
      <c r="HD6" s="39" vm="182">
        <f ca="1"/>
        <v>459.75</v>
      </c>
      <c r="HE6" s="39" vm="183">
        <f ca="1"/>
        <v>457.97</v>
      </c>
      <c r="HF6" s="39" vm="184">
        <f ca="1"/>
        <v>459.36</v>
      </c>
      <c r="HG6" s="39" vm="185">
        <f ca="1"/>
        <v>456.31</v>
      </c>
      <c r="HH6" s="39" vm="186">
        <f ca="1"/>
        <v>454.33</v>
      </c>
      <c r="HI6" s="39" vm="187">
        <f ca="1"/>
        <v>453.79</v>
      </c>
      <c r="HJ6" s="39" vm="188">
        <f ca="1"/>
        <v>453.37</v>
      </c>
      <c r="HK6" s="39" vm="189">
        <f ca="1"/>
        <v>453.11</v>
      </c>
      <c r="HL6" s="39" vm="190">
        <f ca="1"/>
        <v>451.96</v>
      </c>
      <c r="HM6" s="39" vm="191">
        <f ca="1"/>
        <v>443.47</v>
      </c>
      <c r="HN6" s="39" vm="192">
        <f ca="1"/>
        <v>445.27</v>
      </c>
      <c r="HO6" s="39" vm="193">
        <f ca="1"/>
        <v>448.03</v>
      </c>
      <c r="HP6" s="39" vm="194">
        <f ca="1"/>
        <v>453.03</v>
      </c>
      <c r="HQ6" s="39" vm="195">
        <f ca="1"/>
        <v>452.19</v>
      </c>
      <c r="HR6" s="39" vm="196">
        <f ca="1"/>
        <v>452.85</v>
      </c>
      <c r="HS6" s="39" vm="197">
        <f ca="1"/>
        <v>444.13</v>
      </c>
      <c r="HT6" s="39" vm="198">
        <f ca="1"/>
        <v>445.14</v>
      </c>
      <c r="HU6" s="39" vm="199">
        <f ca="1"/>
        <v>442.62</v>
      </c>
      <c r="HV6" s="39" vm="200">
        <f ca="1"/>
        <v>440.52</v>
      </c>
      <c r="HW6" s="39" vm="201">
        <f ca="1"/>
        <v>436.2</v>
      </c>
      <c r="HX6" s="39" vm="202">
        <f ca="1"/>
        <v>444.24</v>
      </c>
      <c r="HY6" s="39" vm="203">
        <f ca="1"/>
        <v>438.41</v>
      </c>
      <c r="HZ6" s="39" vm="204">
        <f ca="1"/>
        <v>450.57</v>
      </c>
      <c r="IA6" s="39" vm="205">
        <f ca="1"/>
        <v>448.19</v>
      </c>
      <c r="IB6" s="39" vm="206">
        <f ca="1"/>
        <v>449.08</v>
      </c>
      <c r="IC6" s="39" vm="207">
        <f ca="1"/>
        <v>443.64</v>
      </c>
      <c r="ID6" s="39" vm="208">
        <f ca="1"/>
        <v>441.86</v>
      </c>
      <c r="IE6" s="39" vm="209">
        <f ca="1"/>
        <v>450.78</v>
      </c>
      <c r="IF6" s="39" vm="210">
        <f ca="1"/>
        <v>454.89</v>
      </c>
      <c r="IG6" s="39" vm="211">
        <f ca="1"/>
        <v>456.4</v>
      </c>
      <c r="IH6" s="39" vm="212">
        <f ca="1"/>
        <v>459.59</v>
      </c>
      <c r="II6" s="39" vm="213">
        <f ca="1"/>
        <v>461.85</v>
      </c>
      <c r="IJ6" s="39" vm="214">
        <f ca="1"/>
        <v>461.16</v>
      </c>
      <c r="IK6" s="39" vm="215">
        <f ca="1"/>
        <v>461.75</v>
      </c>
      <c r="IL6" s="39" vm="216">
        <f ca="1"/>
        <v>464.62</v>
      </c>
      <c r="IM6" s="39" vm="217">
        <f ca="1"/>
        <v>467.3</v>
      </c>
      <c r="IN6" s="39" vm="218">
        <f ca="1"/>
        <v>466.02</v>
      </c>
      <c r="IO6" s="39" vm="219">
        <f ca="1"/>
        <v>467.57</v>
      </c>
      <c r="IP6" s="39" vm="220">
        <f ca="1"/>
        <v>468.21</v>
      </c>
      <c r="IQ6" s="39" vm="221">
        <f ca="1"/>
        <v>469.53</v>
      </c>
      <c r="IR6" s="39" vm="222">
        <f ca="1"/>
        <v>471.81</v>
      </c>
      <c r="IS6" s="39" vm="223">
        <f ca="1"/>
        <v>471.47</v>
      </c>
      <c r="IT6" s="39" vm="224">
        <f ca="1"/>
        <v>475.8</v>
      </c>
      <c r="IU6" s="39" vm="225">
        <f ca="1"/>
        <v>479.69</v>
      </c>
      <c r="IV6" s="39" vm="226">
        <f ca="1"/>
        <v>479.17</v>
      </c>
      <c r="IW6" s="39" vm="227">
        <f ca="1"/>
        <v>477.12</v>
      </c>
      <c r="IX6" s="39" vm="228">
        <f ca="1"/>
        <v>476.95</v>
      </c>
      <c r="IY6" s="39" vm="229">
        <f ca="1"/>
        <v>474.67</v>
      </c>
      <c r="IZ6" s="39" vm="230">
        <f ca="1"/>
        <v>477.08</v>
      </c>
      <c r="JA6" s="39" vm="231">
        <f ca="1"/>
        <v>477.93</v>
      </c>
      <c r="JB6" s="39" vm="232">
        <f ca="1"/>
        <v>479.96</v>
      </c>
      <c r="JC6" s="39" vm="233">
        <f ca="1"/>
        <v>478.49</v>
      </c>
      <c r="JD6" s="39" vm="234">
        <f ca="1"/>
        <v>478.87</v>
      </c>
      <c r="JE6" s="39" vm="235">
        <f ca="1"/>
        <v>480.1</v>
      </c>
      <c r="JF6" s="39" vm="236">
        <f ca="1"/>
        <v>482.47</v>
      </c>
      <c r="JG6" s="39" vm="237">
        <f ca="1"/>
        <v>476.17</v>
      </c>
      <c r="JH6" s="39" vm="238">
        <f ca="1"/>
        <v>478.16</v>
      </c>
      <c r="JI6" s="39" vm="239">
        <f ca="1"/>
        <v>480.06</v>
      </c>
      <c r="JJ6" s="39" vm="240">
        <f ca="1"/>
        <v>468.65</v>
      </c>
      <c r="JK6" s="39" vm="241">
        <f ca="1"/>
        <v>473.39</v>
      </c>
      <c r="JL6" s="39" vm="242">
        <f ca="1"/>
        <v>467.74</v>
      </c>
      <c r="JM6" s="39" vm="243">
        <f ca="1"/>
        <v>474.16</v>
      </c>
      <c r="JN6" s="39" vm="244">
        <f ca="1"/>
        <v>464.56</v>
      </c>
      <c r="JO6" s="39" vm="245">
        <f ca="1"/>
        <v>463.25</v>
      </c>
      <c r="JP6" s="39" vm="246">
        <f ca="1"/>
        <v>467.61</v>
      </c>
      <c r="JQ6" s="39" vm="247">
        <f ca="1"/>
        <v>478.21</v>
      </c>
      <c r="JR6" s="39" vm="248">
        <f ca="1"/>
        <v>477.47</v>
      </c>
      <c r="JS6" s="39" vm="249">
        <f ca="1"/>
        <v>478.45</v>
      </c>
      <c r="JT6" s="39" vm="250">
        <f ca="1"/>
        <v>477.74</v>
      </c>
      <c r="JU6" s="39" vm="251">
        <f ca="1"/>
        <v>476.98</v>
      </c>
      <c r="JV6" s="39" vm="252">
        <f ca="1"/>
        <v>471.31</v>
      </c>
      <c r="JW6" s="39" vm="253">
        <f ca="1"/>
        <v>470.92</v>
      </c>
      <c r="JX6" s="39" vm="254">
        <f ca="1"/>
        <v>480.14</v>
      </c>
      <c r="JY6" s="39" vm="255">
        <f ca="1"/>
        <v>473.88</v>
      </c>
      <c r="JZ6" s="39" vm="256">
        <f ca="1"/>
        <v>462.78</v>
      </c>
      <c r="KA6" s="39" vm="257">
        <f ca="1"/>
        <v>469.9</v>
      </c>
      <c r="KB6" s="39" vm="258">
        <f ca="1"/>
        <v>478.09</v>
      </c>
    </row>
    <row r="7" spans="2:288" ht="20" customHeight="1" x14ac:dyDescent="0.6">
      <c r="B7" s="13" t="s">
        <v>43</v>
      </c>
      <c r="C7" s="2" t="s">
        <v>47</v>
      </c>
      <c r="D7" s="2" t="str" cm="1">
        <f t="array" ref="D7">_FV(Table15[[#This Row],[ ETF]],"Ticker symbol",TRUE)</f>
        <v>IWDA</v>
      </c>
      <c r="E7" s="2" t="s">
        <v>48</v>
      </c>
      <c r="F7" s="2" t="s">
        <v>49</v>
      </c>
      <c r="G7" s="2" t="e" vm="259">
        <v>#VALUE!</v>
      </c>
      <c r="H7" s="27" cm="1">
        <f t="array" ref="H7">IFERROR(_FV(Table15[[#This Row],[ ETF]],"beta"),"")</f>
        <v>1.0025999999999999</v>
      </c>
      <c r="I7" s="30" cm="1">
        <f t="array" ref="I7">_FV(Table15[[#This Row],[ ETF]],"Price")</f>
        <v>88.68</v>
      </c>
      <c r="J7" s="26">
        <f>SUMIF(Table14[Ativo],Table15[[#This Row],[Ticker]],Table14[Qtd])</f>
        <v>976</v>
      </c>
      <c r="K7" s="6">
        <f>Table15[[#This Row],[Preço]]*Table15[[#This Row],[Qtd]]</f>
        <v>86551.680000000008</v>
      </c>
      <c r="L7" s="15">
        <f>_xlfn.FLOOR.MATH((Aporte-2)/Table15[[#This Row],[Preço]])</f>
        <v>50</v>
      </c>
      <c r="M7" s="14">
        <f>Aporte-Table15[[#This Row],[Possível]]*Table15[[#This Row],[Preço]]</f>
        <v>66</v>
      </c>
      <c r="N7" s="35" cm="1">
        <f t="array" ref="N7">_FV(Table15[[#This Row],[ ETF]],"Expense ratio",TRUE)</f>
        <v>2E-3</v>
      </c>
      <c r="O7" s="38" cm="1">
        <f t="array" ref="O7">_FV(Table15[[#This Row],[ ETF]],"Market cap",TRUE)</f>
        <v>44924706864.519997</v>
      </c>
      <c r="P7" s="36" cm="1">
        <f t="array" ref="P7">_FV(Table15[[#This Row],[ ETF]],"Volume")</f>
        <v>442348</v>
      </c>
      <c r="Q7" s="35" cm="1">
        <f t="array" ref="Q7">_FV(Table15[[#This Row],[ ETF]],"Change (%)",TRUE)</f>
        <v>9.58E-3</v>
      </c>
      <c r="R7" s="40">
        <f ca="1">(Table15[[#This Row],[Preço]]-AF7)/AF7</f>
        <v>0.22317241379310354</v>
      </c>
      <c r="S7" s="44"/>
      <c r="T7" s="37" cm="1">
        <f t="array" ref="T7">Table15[[#This Row],[Valor de mercado]]/Riqueza_hoje</f>
        <v>0.41200708138599207</v>
      </c>
      <c r="AF7" s="39" cm="1" vm="260">
        <f t="array" aca="1" ref="AF7:JZ7" ca="1">TRANSPOSE(_xlfn.STOCKHISTORY(G7,TODAY()-365,TODAY(),0,0,1))</f>
        <v>72.5</v>
      </c>
      <c r="AG7" s="39" vm="261">
        <f ca="1"/>
        <v>72.430000000000007</v>
      </c>
      <c r="AH7" s="39" vm="262">
        <f ca="1"/>
        <v>73.033000000000001</v>
      </c>
      <c r="AI7" s="39" vm="263">
        <f ca="1"/>
        <v>73.28</v>
      </c>
      <c r="AJ7" s="39" vm="264">
        <f ca="1"/>
        <v>73.319999999999993</v>
      </c>
      <c r="AK7" s="39" vm="265">
        <f ca="1"/>
        <v>73.150000000000006</v>
      </c>
      <c r="AL7" s="39" vm="266">
        <f ca="1"/>
        <v>72.75</v>
      </c>
      <c r="AM7" s="39" vm="267">
        <f ca="1"/>
        <v>72.98</v>
      </c>
      <c r="AN7" s="39" vm="268">
        <f ca="1"/>
        <v>74.02</v>
      </c>
      <c r="AO7" s="39" vm="269">
        <f ca="1"/>
        <v>74.56</v>
      </c>
      <c r="AP7" s="39" vm="270">
        <f ca="1"/>
        <v>74.87</v>
      </c>
      <c r="AQ7" s="39" vm="271">
        <f ca="1"/>
        <v>74.62</v>
      </c>
      <c r="AR7" s="39" vm="272">
        <f ca="1"/>
        <v>74.52</v>
      </c>
      <c r="AS7" s="39" vm="273">
        <f ca="1"/>
        <v>74.680000000000007</v>
      </c>
      <c r="AT7" s="39" vm="274">
        <f ca="1"/>
        <v>75</v>
      </c>
      <c r="AU7" s="39" vm="275">
        <f ca="1"/>
        <v>74.099999999999994</v>
      </c>
      <c r="AV7" s="39" vm="276">
        <f ca="1"/>
        <v>74.11</v>
      </c>
      <c r="AW7" s="39" vm="277">
        <f ca="1"/>
        <v>74.27</v>
      </c>
      <c r="AX7" s="39" vm="278">
        <f ca="1"/>
        <v>75.13</v>
      </c>
      <c r="AY7" s="39" vm="279">
        <f ca="1"/>
        <v>75.33</v>
      </c>
      <c r="AZ7" s="39" vm="280">
        <f ca="1"/>
        <v>75.040000000000006</v>
      </c>
      <c r="BA7" s="39" vm="273">
        <f ca="1"/>
        <v>74.680000000000007</v>
      </c>
      <c r="BB7" s="39" vm="281">
        <f ca="1"/>
        <v>75.19</v>
      </c>
      <c r="BC7" s="39" vm="282">
        <f ca="1"/>
        <v>73.92</v>
      </c>
      <c r="BD7" s="39" vm="283">
        <f ca="1"/>
        <v>74.23</v>
      </c>
      <c r="BE7" s="39" vm="284">
        <f ca="1"/>
        <v>72.790000000000006</v>
      </c>
      <c r="BF7" s="39" vm="285">
        <f ca="1"/>
        <v>73.36</v>
      </c>
      <c r="BG7" s="39" vm="271">
        <f ca="1"/>
        <v>74.62</v>
      </c>
      <c r="BH7" s="39" vm="273">
        <f ca="1"/>
        <v>74.680000000000007</v>
      </c>
      <c r="BI7" s="39" vm="286">
        <f ca="1"/>
        <v>75.069999999999993</v>
      </c>
      <c r="BJ7" s="39" vm="287">
        <f ca="1"/>
        <v>75.67</v>
      </c>
      <c r="BK7" s="39" vm="288">
        <f ca="1"/>
        <v>75.989999999999995</v>
      </c>
      <c r="BL7" s="39" vm="289">
        <f ca="1"/>
        <v>76.3</v>
      </c>
      <c r="BM7" s="39" vm="290">
        <f ca="1"/>
        <v>76.319999999999993</v>
      </c>
      <c r="BN7" s="39" vm="291">
        <f ca="1"/>
        <v>76.56</v>
      </c>
      <c r="BO7" s="39" vm="292">
        <f ca="1"/>
        <v>76.819999999999993</v>
      </c>
      <c r="BP7" s="39" vm="293">
        <f ca="1"/>
        <v>77.53</v>
      </c>
      <c r="BQ7" s="39" vm="294">
        <f ca="1"/>
        <v>77.22</v>
      </c>
      <c r="BR7" s="39" vm="295">
        <f ca="1"/>
        <v>76.45</v>
      </c>
      <c r="BS7" s="39" vm="296">
        <f ca="1"/>
        <v>76.28</v>
      </c>
      <c r="BT7" s="39" vm="297">
        <f ca="1"/>
        <v>76.930000000000007</v>
      </c>
      <c r="BU7" s="39" vm="298">
        <f ca="1"/>
        <v>76.25</v>
      </c>
      <c r="BV7" s="39" vm="299">
        <f ca="1"/>
        <v>75.78</v>
      </c>
      <c r="BW7" s="39" vm="289">
        <f ca="1"/>
        <v>76.3</v>
      </c>
      <c r="BX7" s="39" vm="300">
        <f ca="1"/>
        <v>76.13</v>
      </c>
      <c r="BY7" s="39" vm="301">
        <f ca="1"/>
        <v>74.83</v>
      </c>
      <c r="BZ7" s="39" vm="302">
        <f ca="1"/>
        <v>75.95</v>
      </c>
      <c r="CA7" s="39" vm="303">
        <f ca="1"/>
        <v>75.709999999999994</v>
      </c>
      <c r="CB7" s="39" vm="304">
        <f ca="1"/>
        <v>75.540000000000006</v>
      </c>
      <c r="CC7" s="39" vm="305">
        <f ca="1"/>
        <v>74.7</v>
      </c>
      <c r="CD7" s="39" vm="306">
        <f ca="1"/>
        <v>73.040000000000006</v>
      </c>
      <c r="CE7" s="39" vm="307">
        <f ca="1"/>
        <v>75.17</v>
      </c>
      <c r="CF7" s="39" vm="287">
        <f ca="1"/>
        <v>75.67</v>
      </c>
      <c r="CG7" s="39" vm="308">
        <f ca="1"/>
        <v>75.94</v>
      </c>
      <c r="CH7" s="39" vm="309">
        <f ca="1"/>
        <v>76.83</v>
      </c>
      <c r="CI7" s="39" vm="310">
        <f ca="1"/>
        <v>76.44</v>
      </c>
      <c r="CJ7" s="39" vm="311">
        <f ca="1"/>
        <v>76.78</v>
      </c>
      <c r="CK7" s="39" vm="312">
        <f ca="1"/>
        <v>77.260000000000005</v>
      </c>
      <c r="CL7" s="39" vm="313">
        <f ca="1"/>
        <v>76.8</v>
      </c>
      <c r="CM7" s="39" vm="314">
        <f ca="1"/>
        <v>77.209999999999994</v>
      </c>
      <c r="CN7" s="39" vm="315">
        <f ca="1"/>
        <v>76.52</v>
      </c>
      <c r="CO7" s="39" vm="316">
        <f ca="1"/>
        <v>76.89</v>
      </c>
      <c r="CP7" s="39" vm="317">
        <f ca="1"/>
        <v>76.55</v>
      </c>
      <c r="CQ7" s="39" vm="289">
        <f ca="1"/>
        <v>76.3</v>
      </c>
      <c r="CR7" s="39" vm="318">
        <f ca="1"/>
        <v>75.7</v>
      </c>
      <c r="CS7" s="39" vm="319">
        <f ca="1"/>
        <v>76.53</v>
      </c>
      <c r="CT7" s="39" vm="320">
        <f ca="1"/>
        <v>76.72</v>
      </c>
      <c r="CU7" s="39" vm="311">
        <f ca="1"/>
        <v>76.78</v>
      </c>
      <c r="CV7" s="39" vm="321">
        <f ca="1"/>
        <v>77.069999999999993</v>
      </c>
      <c r="CW7" s="39" vm="322">
        <f ca="1"/>
        <v>77.61</v>
      </c>
      <c r="CX7" s="39" vm="323">
        <f ca="1"/>
        <v>78.849999999999994</v>
      </c>
      <c r="CY7" s="39" vm="324">
        <f ca="1"/>
        <v>78.77</v>
      </c>
      <c r="CZ7" s="39" vm="325">
        <f ca="1"/>
        <v>79.08</v>
      </c>
      <c r="DA7" s="39" vm="326">
        <f ca="1"/>
        <v>79.37</v>
      </c>
      <c r="DB7" s="39" vm="327">
        <f ca="1"/>
        <v>79.53</v>
      </c>
      <c r="DC7" s="39" vm="328">
        <f ca="1"/>
        <v>79.81</v>
      </c>
      <c r="DD7" s="39" vm="329">
        <f ca="1"/>
        <v>80.09</v>
      </c>
      <c r="DE7" s="39" vm="330">
        <f ca="1"/>
        <v>80.42</v>
      </c>
      <c r="DF7" s="39" vm="331">
        <f ca="1"/>
        <v>80.790000000000006</v>
      </c>
      <c r="DG7" s="39" vm="332">
        <f ca="1"/>
        <v>80.62</v>
      </c>
      <c r="DH7" s="39" vm="333">
        <f ca="1"/>
        <v>79.510000000000005</v>
      </c>
      <c r="DI7" s="39" vm="334">
        <f ca="1"/>
        <v>80.17</v>
      </c>
      <c r="DJ7" s="39" vm="335">
        <f ca="1"/>
        <v>80.69</v>
      </c>
      <c r="DK7" s="39" vm="336">
        <f ca="1"/>
        <v>80.66</v>
      </c>
      <c r="DL7" s="39" vm="337">
        <f ca="1"/>
        <v>80.989999999999995</v>
      </c>
      <c r="DM7" s="39" vm="338">
        <f ca="1"/>
        <v>80.849999999999994</v>
      </c>
      <c r="DN7" s="39" vm="339">
        <f ca="1"/>
        <v>80.98</v>
      </c>
      <c r="DO7" s="39" vm="340">
        <f ca="1"/>
        <v>81.040000000000006</v>
      </c>
      <c r="DP7" s="39" vm="341">
        <f ca="1"/>
        <v>80.58</v>
      </c>
      <c r="DQ7" s="39" t="e" vm="342">
        <f ca="1"/>
        <v>#N/A</v>
      </c>
      <c r="DR7" s="39" vm="343">
        <f ca="1"/>
        <v>79.69</v>
      </c>
      <c r="DS7" s="39" vm="344">
        <f ca="1"/>
        <v>80.67</v>
      </c>
      <c r="DT7" s="39" vm="345">
        <f ca="1"/>
        <v>80.599999999999994</v>
      </c>
      <c r="DU7" s="39" vm="346">
        <f ca="1"/>
        <v>81.81</v>
      </c>
      <c r="DV7" s="39" vm="347">
        <f ca="1"/>
        <v>81.790000000000006</v>
      </c>
      <c r="DW7" s="39" vm="348">
        <f ca="1"/>
        <v>80.260000000000005</v>
      </c>
      <c r="DX7" s="39" vm="349">
        <f ca="1"/>
        <v>79.33</v>
      </c>
      <c r="DY7" s="39" vm="350">
        <f ca="1"/>
        <v>79.400000000000006</v>
      </c>
      <c r="DZ7" s="39" vm="351">
        <f ca="1"/>
        <v>80.55</v>
      </c>
      <c r="EA7" s="39" vm="352">
        <f ca="1"/>
        <v>80.709999999999994</v>
      </c>
      <c r="EB7" s="39" vm="353">
        <f ca="1"/>
        <v>80.83</v>
      </c>
      <c r="EC7" s="39" vm="340">
        <f ca="1"/>
        <v>81.040000000000006</v>
      </c>
      <c r="ED7" s="39" vm="354">
        <f ca="1"/>
        <v>81.569999999999993</v>
      </c>
      <c r="EE7" s="39" vm="355">
        <f ca="1"/>
        <v>81.400000000000006</v>
      </c>
      <c r="EF7" s="39" vm="356">
        <f ca="1"/>
        <v>81.47</v>
      </c>
      <c r="EG7" s="39" vm="357">
        <f ca="1"/>
        <v>81.63</v>
      </c>
      <c r="EH7" s="39" vm="358">
        <f ca="1"/>
        <v>81.96</v>
      </c>
      <c r="EI7" s="39" t="e" vm="342">
        <f ca="1"/>
        <v>#N/A</v>
      </c>
      <c r="EJ7" s="39" vm="359">
        <f ca="1"/>
        <v>81.97</v>
      </c>
      <c r="EK7" s="39" vm="360">
        <f ca="1"/>
        <v>82.12</v>
      </c>
      <c r="EL7" s="39" vm="361">
        <f ca="1"/>
        <v>81.66</v>
      </c>
      <c r="EM7" s="39" vm="362">
        <f ca="1"/>
        <v>82.24</v>
      </c>
      <c r="EN7" s="39" vm="363">
        <f ca="1"/>
        <v>82.31</v>
      </c>
      <c r="EO7" s="39" vm="364">
        <f ca="1"/>
        <v>82.26</v>
      </c>
      <c r="EP7" s="39" vm="365">
        <f ca="1"/>
        <v>82.45</v>
      </c>
      <c r="EQ7" s="39" vm="366">
        <f ca="1"/>
        <v>82.53</v>
      </c>
      <c r="ER7" s="39" vm="367">
        <f ca="1"/>
        <v>82.63</v>
      </c>
      <c r="ES7" s="39" vm="368">
        <f ca="1"/>
        <v>82.69</v>
      </c>
      <c r="ET7" s="39" vm="369">
        <f ca="1"/>
        <v>82.82</v>
      </c>
      <c r="EU7" s="39" vm="370">
        <f ca="1"/>
        <v>82.94</v>
      </c>
      <c r="EV7" s="39" vm="371">
        <f ca="1"/>
        <v>82.4</v>
      </c>
      <c r="EW7" s="39" vm="372">
        <f ca="1"/>
        <v>81.27</v>
      </c>
      <c r="EX7" s="39" vm="373">
        <f ca="1"/>
        <v>81.94</v>
      </c>
      <c r="EY7" s="39" vm="374">
        <f ca="1"/>
        <v>82.34</v>
      </c>
      <c r="EZ7" s="39" vm="375">
        <f ca="1"/>
        <v>82.36</v>
      </c>
      <c r="FA7" s="39" vm="376">
        <f ca="1"/>
        <v>82.8</v>
      </c>
      <c r="FB7" s="39" vm="377">
        <f ca="1"/>
        <v>83.07</v>
      </c>
      <c r="FC7" s="39" vm="370">
        <f ca="1"/>
        <v>82.94</v>
      </c>
      <c r="FD7" s="39" vm="378">
        <f ca="1"/>
        <v>83.2</v>
      </c>
      <c r="FE7" s="39" vm="379">
        <f ca="1"/>
        <v>82.84</v>
      </c>
      <c r="FF7" s="39" vm="380">
        <f ca="1"/>
        <v>83.06</v>
      </c>
      <c r="FG7" s="39" vm="381">
        <f ca="1"/>
        <v>83.53</v>
      </c>
      <c r="FH7" s="39" vm="382">
        <f ca="1"/>
        <v>83.85</v>
      </c>
      <c r="FI7" s="39" vm="383">
        <f ca="1"/>
        <v>83.38</v>
      </c>
      <c r="FJ7" s="39" vm="384">
        <f ca="1"/>
        <v>83.74</v>
      </c>
      <c r="FK7" s="39" vm="385">
        <f ca="1"/>
        <v>82.83</v>
      </c>
      <c r="FL7" s="39" vm="386">
        <f ca="1"/>
        <v>83.9</v>
      </c>
      <c r="FM7" s="39" vm="387">
        <f ca="1"/>
        <v>84.24</v>
      </c>
      <c r="FN7" s="39" vm="388">
        <f ca="1"/>
        <v>84.36</v>
      </c>
      <c r="FO7" s="39" vm="389">
        <f ca="1"/>
        <v>84.09</v>
      </c>
      <c r="FP7" s="39" vm="390">
        <f ca="1"/>
        <v>83.76</v>
      </c>
      <c r="FQ7" s="39" vm="391">
        <f ca="1"/>
        <v>83.44</v>
      </c>
      <c r="FR7" s="39" vm="392">
        <f ca="1"/>
        <v>81.78</v>
      </c>
      <c r="FS7" s="39" vm="393">
        <f ca="1"/>
        <v>82.56</v>
      </c>
      <c r="FT7" s="39" vm="394">
        <f ca="1"/>
        <v>83.39</v>
      </c>
      <c r="FU7" s="39" vm="395">
        <f ca="1"/>
        <v>83.66</v>
      </c>
      <c r="FV7" s="39" vm="396">
        <f ca="1"/>
        <v>84.49</v>
      </c>
      <c r="FW7" s="39" vm="397">
        <f ca="1"/>
        <v>84.67</v>
      </c>
      <c r="FX7" s="39" vm="398">
        <f ca="1"/>
        <v>84.03</v>
      </c>
      <c r="FY7" s="39" vm="399">
        <f ca="1"/>
        <v>84.44</v>
      </c>
      <c r="FZ7" s="39" vm="400">
        <f ca="1"/>
        <v>85.05</v>
      </c>
      <c r="GA7" s="39" vm="401">
        <f ca="1"/>
        <v>84.46</v>
      </c>
      <c r="GB7" s="39" vm="402">
        <f ca="1"/>
        <v>84.94</v>
      </c>
      <c r="GC7" s="39" vm="403">
        <f ca="1"/>
        <v>84.61</v>
      </c>
      <c r="GD7" s="39" vm="404">
        <f ca="1"/>
        <v>84.86</v>
      </c>
      <c r="GE7" s="39" vm="405">
        <f ca="1"/>
        <v>85.24</v>
      </c>
      <c r="GF7" s="39" vm="406">
        <f ca="1"/>
        <v>85.18</v>
      </c>
      <c r="GG7" s="39" vm="407">
        <f ca="1"/>
        <v>85.2</v>
      </c>
      <c r="GH7" s="39" vm="408">
        <f ca="1"/>
        <v>85.25</v>
      </c>
      <c r="GI7" s="39" vm="409">
        <f ca="1"/>
        <v>85.48</v>
      </c>
      <c r="GJ7" s="39" vm="410">
        <f ca="1"/>
        <v>85.6</v>
      </c>
      <c r="GK7" s="39" vm="411">
        <f ca="1"/>
        <v>85.96</v>
      </c>
      <c r="GL7" s="39" vm="412">
        <f ca="1"/>
        <v>85.56</v>
      </c>
      <c r="GM7" s="39" vm="413">
        <f ca="1"/>
        <v>85.37</v>
      </c>
      <c r="GN7" s="39" vm="414">
        <f ca="1"/>
        <v>85.26</v>
      </c>
      <c r="GO7" s="39" vm="415">
        <f ca="1"/>
        <v>84.27</v>
      </c>
      <c r="GP7" s="39" vm="416">
        <f ca="1"/>
        <v>84.71</v>
      </c>
      <c r="GQ7" s="39" vm="417">
        <f ca="1"/>
        <v>85.75</v>
      </c>
      <c r="GR7" s="39" vm="418">
        <f ca="1"/>
        <v>85.93</v>
      </c>
      <c r="GS7" s="39" vm="419">
        <f ca="1"/>
        <v>86.07</v>
      </c>
      <c r="GT7" s="39" vm="420">
        <f ca="1"/>
        <v>85.78</v>
      </c>
      <c r="GU7" s="39" vm="421">
        <f ca="1"/>
        <v>86.25</v>
      </c>
      <c r="GV7" s="39" vm="421">
        <f ca="1"/>
        <v>86.25</v>
      </c>
      <c r="GW7" s="39" vm="422">
        <f ca="1"/>
        <v>86.61</v>
      </c>
      <c r="GX7" s="39" vm="423">
        <f ca="1"/>
        <v>86.9</v>
      </c>
      <c r="GY7" s="39" vm="424">
        <f ca="1"/>
        <v>87.19</v>
      </c>
      <c r="GZ7" s="39" vm="425">
        <f ca="1"/>
        <v>87.18</v>
      </c>
      <c r="HA7" s="39" vm="426">
        <f ca="1"/>
        <v>87.62</v>
      </c>
      <c r="HB7" s="39" vm="427">
        <f ca="1"/>
        <v>87</v>
      </c>
      <c r="HC7" s="39" vm="428">
        <f ca="1"/>
        <v>86.51</v>
      </c>
      <c r="HD7" s="39" vm="429">
        <f ca="1"/>
        <v>86.74</v>
      </c>
      <c r="HE7" s="39" vm="430">
        <f ca="1"/>
        <v>86.36</v>
      </c>
      <c r="HF7" s="39" vm="431">
        <f ca="1"/>
        <v>86.13</v>
      </c>
      <c r="HG7" s="39" vm="432">
        <f ca="1"/>
        <v>86.06</v>
      </c>
      <c r="HH7" s="39" vm="433">
        <f ca="1"/>
        <v>85.79</v>
      </c>
      <c r="HI7" s="39" vm="434">
        <f ca="1"/>
        <v>85.76</v>
      </c>
      <c r="HJ7" s="39" vm="435">
        <f ca="1"/>
        <v>85.38</v>
      </c>
      <c r="HK7" s="39" vm="436">
        <f ca="1"/>
        <v>83.81</v>
      </c>
      <c r="HL7" s="39" vm="437">
        <f ca="1"/>
        <v>84.37</v>
      </c>
      <c r="HM7" s="39" vm="438">
        <f ca="1"/>
        <v>84.91</v>
      </c>
      <c r="HN7" s="39" vm="439">
        <f ca="1"/>
        <v>85.73</v>
      </c>
      <c r="HO7" s="39" vm="440">
        <f ca="1"/>
        <v>85.3</v>
      </c>
      <c r="HP7" s="39" vm="413">
        <f ca="1"/>
        <v>85.37</v>
      </c>
      <c r="HQ7" s="39" vm="441">
        <f ca="1"/>
        <v>83.64</v>
      </c>
      <c r="HR7" s="39" vm="442">
        <f ca="1"/>
        <v>83.78</v>
      </c>
      <c r="HS7" s="39" vm="443">
        <f ca="1"/>
        <v>83.37</v>
      </c>
      <c r="HT7" s="39" vm="444">
        <f ca="1"/>
        <v>82.98</v>
      </c>
      <c r="HU7" s="39" vm="445">
        <f ca="1"/>
        <v>82.19</v>
      </c>
      <c r="HV7" s="39" vm="446">
        <f ca="1"/>
        <v>83.52</v>
      </c>
      <c r="HW7" s="39" vm="447">
        <f ca="1"/>
        <v>82.39</v>
      </c>
      <c r="HX7" s="39" vm="448">
        <f ca="1"/>
        <v>84.45</v>
      </c>
      <c r="HY7" s="39" vm="449">
        <f ca="1"/>
        <v>84.11</v>
      </c>
      <c r="HZ7" s="39" vm="450">
        <f ca="1"/>
        <v>84.34</v>
      </c>
      <c r="IA7" s="39" vm="446">
        <f ca="1"/>
        <v>83.52</v>
      </c>
      <c r="IB7" s="39" vm="451">
        <f ca="1"/>
        <v>83.5</v>
      </c>
      <c r="IC7" s="39" vm="452">
        <f ca="1"/>
        <v>84.99</v>
      </c>
      <c r="ID7" s="39" vm="453">
        <f ca="1"/>
        <v>85.74</v>
      </c>
      <c r="IE7" s="39" vm="454">
        <f ca="1"/>
        <v>85.81</v>
      </c>
      <c r="IF7" s="39" vm="455">
        <f ca="1"/>
        <v>86.48</v>
      </c>
      <c r="IG7" s="39" vm="456">
        <f ca="1"/>
        <v>86.84</v>
      </c>
      <c r="IH7" s="39" vm="457">
        <f ca="1"/>
        <v>86.63</v>
      </c>
      <c r="II7" s="39" vm="458">
        <f ca="1"/>
        <v>86.77</v>
      </c>
      <c r="IJ7" s="39" vm="459">
        <f ca="1"/>
        <v>87.12</v>
      </c>
      <c r="IK7" s="39" vm="460">
        <f ca="1"/>
        <v>87.57</v>
      </c>
      <c r="IL7" s="39" vm="461">
        <f ca="1"/>
        <v>87.22</v>
      </c>
      <c r="IM7" s="39" vm="462">
        <f ca="1"/>
        <v>87.64</v>
      </c>
      <c r="IN7" s="39" vm="463">
        <f ca="1"/>
        <v>87.52</v>
      </c>
      <c r="IO7" s="39" vm="464">
        <f ca="1"/>
        <v>87.96</v>
      </c>
      <c r="IP7" s="39" vm="465">
        <f ca="1"/>
        <v>88.17</v>
      </c>
      <c r="IQ7" s="39" vm="466">
        <f ca="1"/>
        <v>88.19</v>
      </c>
      <c r="IR7" s="39" vm="467">
        <f ca="1"/>
        <v>88.83</v>
      </c>
      <c r="IS7" s="39" vm="468">
        <f ca="1"/>
        <v>89.39</v>
      </c>
      <c r="IT7" s="39" vm="469">
        <f ca="1"/>
        <v>89.37</v>
      </c>
      <c r="IU7" s="39" vm="470">
        <f ca="1"/>
        <v>89.03</v>
      </c>
      <c r="IV7" s="39" vm="471">
        <f ca="1"/>
        <v>88.94</v>
      </c>
      <c r="IW7" s="39" vm="472">
        <f ca="1"/>
        <v>88.53</v>
      </c>
      <c r="IX7" s="39" vm="473">
        <f ca="1"/>
        <v>88.97</v>
      </c>
      <c r="IY7" s="39" vm="474">
        <f ca="1"/>
        <v>89.2</v>
      </c>
      <c r="IZ7" s="39" vm="475">
        <f ca="1"/>
        <v>89.32</v>
      </c>
      <c r="JA7" s="39" vm="476">
        <f ca="1"/>
        <v>88.99</v>
      </c>
      <c r="JB7" s="39" vm="477">
        <f ca="1"/>
        <v>89.02</v>
      </c>
      <c r="JC7" s="39" vm="478">
        <f ca="1"/>
        <v>89.04</v>
      </c>
      <c r="JD7" s="39" vm="479">
        <f ca="1"/>
        <v>89.06</v>
      </c>
      <c r="JE7" s="39" vm="480">
        <f ca="1"/>
        <v>88.01</v>
      </c>
      <c r="JF7" s="39" vm="481">
        <f ca="1"/>
        <v>88.15</v>
      </c>
      <c r="JG7" s="39" vm="472">
        <f ca="1"/>
        <v>88.53</v>
      </c>
      <c r="JH7" s="39" vm="482">
        <f ca="1"/>
        <v>86.3</v>
      </c>
      <c r="JI7" s="39" vm="483">
        <f ca="1"/>
        <v>86.98</v>
      </c>
      <c r="JJ7" s="39" vm="484">
        <f ca="1"/>
        <v>85.89</v>
      </c>
      <c r="JK7" s="39" vm="485">
        <f ca="1"/>
        <v>87.23</v>
      </c>
      <c r="JL7" s="39" vm="486">
        <f ca="1"/>
        <v>85.58</v>
      </c>
      <c r="JM7" s="39" vm="414">
        <f ca="1"/>
        <v>85.26</v>
      </c>
      <c r="JN7" s="39" vm="487">
        <f ca="1"/>
        <v>86.08</v>
      </c>
      <c r="JO7" s="39" vm="488">
        <f ca="1"/>
        <v>88.07</v>
      </c>
      <c r="JP7" s="39" vm="489">
        <f ca="1"/>
        <v>88.06</v>
      </c>
      <c r="JQ7" s="39" vm="464">
        <f ca="1"/>
        <v>87.96</v>
      </c>
      <c r="JR7" s="39" vm="490">
        <f ca="1"/>
        <v>87.68</v>
      </c>
      <c r="JS7" s="39" vm="491">
        <f ca="1"/>
        <v>87.39</v>
      </c>
      <c r="JT7" s="39" vm="492">
        <f ca="1"/>
        <v>86.45</v>
      </c>
      <c r="JU7" s="39" vm="493">
        <f ca="1"/>
        <v>86.39</v>
      </c>
      <c r="JV7" s="39" vm="494">
        <f ca="1"/>
        <v>88.05</v>
      </c>
      <c r="JW7" s="39" vm="495">
        <f ca="1"/>
        <v>87.09</v>
      </c>
      <c r="JX7" s="39" vm="496">
        <f ca="1"/>
        <v>85.28</v>
      </c>
      <c r="JY7" s="39" vm="497">
        <f ca="1"/>
        <v>86.52</v>
      </c>
      <c r="JZ7" s="39" vm="498">
        <f ca="1"/>
        <v>87.89</v>
      </c>
      <c r="KA7" s="39"/>
      <c r="KB7" s="39"/>
    </row>
    <row r="8" spans="2:288" ht="20" customHeight="1" x14ac:dyDescent="0.6">
      <c r="B8" s="13" t="s">
        <v>43</v>
      </c>
      <c r="C8" s="2" t="s">
        <v>50</v>
      </c>
      <c r="D8" s="2" t="str" cm="1">
        <f t="array" ref="D8">_FV(Table15[[#This Row],[ ETF]],"Ticker symbol",TRUE)</f>
        <v>EIMI</v>
      </c>
      <c r="E8" s="2" t="s">
        <v>51</v>
      </c>
      <c r="F8" s="2" t="s">
        <v>52</v>
      </c>
      <c r="G8" s="2" t="e" vm="499">
        <v>#VALUE!</v>
      </c>
      <c r="H8" s="27" cm="1">
        <f t="array" ref="H8">IFERROR(_FV(Table15[[#This Row],[ ETF]],"beta"),"")</f>
        <v>1.0116000000000001</v>
      </c>
      <c r="I8" s="30" cm="1">
        <f t="array" ref="I8">_FV(Table15[[#This Row],[ ETF]],"Price")</f>
        <v>35.28</v>
      </c>
      <c r="J8" s="26">
        <f>SUMIF(Table14[Ativo],Table15[[#This Row],[Ticker]],Table14[Qtd])</f>
        <v>696</v>
      </c>
      <c r="K8" s="6">
        <f>Table15[[#This Row],[Preço]]*Table15[[#This Row],[Qtd]]</f>
        <v>24554.880000000001</v>
      </c>
      <c r="L8" s="15">
        <f>_xlfn.FLOOR.MATH((Aporte-2)/Table15[[#This Row],[Preço]])</f>
        <v>127</v>
      </c>
      <c r="M8" s="14">
        <f>Aporte-Table15[[#This Row],[Possível]]*Table15[[#This Row],[Preço]]</f>
        <v>19.4399999999996</v>
      </c>
      <c r="N8" s="35" cm="1">
        <f t="array" ref="N8">_FV(Table15[[#This Row],[ ETF]],"Expense ratio",TRUE)</f>
        <v>1.8E-3</v>
      </c>
      <c r="O8" s="38" cm="1">
        <f t="array" ref="O8">_FV(Table15[[#This Row],[ ETF]],"Market cap",TRUE)</f>
        <v>17376798186.549999</v>
      </c>
      <c r="P8" s="36" cm="1">
        <f t="array" ref="P8">_FV(Table15[[#This Row],[ ETF]],"Volume")</f>
        <v>245358</v>
      </c>
      <c r="Q8" s="35" cm="1">
        <f t="array" ref="Q8">_FV(Table15[[#This Row],[ ETF]],"Change (%)",TRUE)</f>
        <v>6.2250000000000005E-3</v>
      </c>
      <c r="R8" s="40">
        <f ca="1">(Table15[[#This Row],[Preço]]-AF8)/AF8</f>
        <v>1.437607820586544E-2</v>
      </c>
      <c r="S8" s="44"/>
      <c r="T8" s="37" cm="1">
        <f t="array" ref="T8">Table15[[#This Row],[Valor de mercado]]/Riqueza_hoje</f>
        <v>0.11688721053806546</v>
      </c>
      <c r="AF8" s="39" cm="1" vm="500">
        <f t="array" aca="1" ref="AF8:JZ8" ca="1">TRANSPOSE(_xlfn.STOCKHISTORY(G8,TODAY()-365,TODAY(),0,0,1))</f>
        <v>34.78</v>
      </c>
      <c r="AG8" s="39" vm="500">
        <f ca="1"/>
        <v>34.78</v>
      </c>
      <c r="AH8" s="39" t="e" vm="342">
        <f ca="1"/>
        <v>#N/A</v>
      </c>
      <c r="AI8" s="39" vm="501">
        <f ca="1"/>
        <v>35.24</v>
      </c>
      <c r="AJ8" s="39" vm="502">
        <f ca="1"/>
        <v>35.75</v>
      </c>
      <c r="AK8" s="39" vm="503">
        <f ca="1"/>
        <v>35.89</v>
      </c>
      <c r="AL8" s="39" vm="504">
        <f ca="1"/>
        <v>36.08</v>
      </c>
      <c r="AM8" s="39" vm="505">
        <f ca="1"/>
        <v>36.53</v>
      </c>
      <c r="AN8" s="39" vm="506">
        <f ca="1"/>
        <v>36.630000000000003</v>
      </c>
      <c r="AO8" s="39" vm="507">
        <f ca="1"/>
        <v>36.64</v>
      </c>
      <c r="AP8" s="39" vm="508">
        <f ca="1"/>
        <v>37.58</v>
      </c>
      <c r="AQ8" s="39" vm="509">
        <f ca="1"/>
        <v>37.31</v>
      </c>
      <c r="AR8" s="39" vm="510">
        <f ca="1"/>
        <v>37.549999999999997</v>
      </c>
      <c r="AS8" s="39" vm="511">
        <f ca="1"/>
        <v>37.49</v>
      </c>
      <c r="AT8" s="39" vm="512">
        <f ca="1"/>
        <v>38.17</v>
      </c>
      <c r="AU8" s="39" vm="513">
        <f ca="1"/>
        <v>37.57</v>
      </c>
      <c r="AV8" s="39" vm="514">
        <f ca="1"/>
        <v>37.619999999999997</v>
      </c>
      <c r="AW8" s="39" vm="515">
        <f ca="1"/>
        <v>37.97</v>
      </c>
      <c r="AX8" s="39" vm="516">
        <f ca="1"/>
        <v>38.520000000000003</v>
      </c>
      <c r="AY8" s="39" vm="517">
        <f ca="1"/>
        <v>38.700000000000003</v>
      </c>
      <c r="AZ8" s="39" vm="518">
        <f ca="1"/>
        <v>38.299999999999997</v>
      </c>
      <c r="BA8" s="39" vm="519">
        <f ca="1"/>
        <v>38.479999999999997</v>
      </c>
      <c r="BB8" s="39" vm="520">
        <f ca="1"/>
        <v>38.270000000000003</v>
      </c>
      <c r="BC8" s="39" vm="514">
        <f ca="1"/>
        <v>37.619999999999997</v>
      </c>
      <c r="BD8" s="39" vm="521">
        <f ca="1"/>
        <v>37.520000000000003</v>
      </c>
      <c r="BE8" s="39" vm="522">
        <f ca="1"/>
        <v>36.86</v>
      </c>
      <c r="BF8" s="39" vm="523">
        <f ca="1"/>
        <v>37.44</v>
      </c>
      <c r="BG8" s="39" vm="524">
        <f ca="1"/>
        <v>38.22</v>
      </c>
      <c r="BH8" s="39" vm="525">
        <f ca="1"/>
        <v>38.42</v>
      </c>
      <c r="BI8" s="39" vm="526">
        <f ca="1"/>
        <v>38.25</v>
      </c>
      <c r="BJ8" s="39" vm="527">
        <f ca="1"/>
        <v>38.68</v>
      </c>
      <c r="BK8" s="39" vm="528">
        <f ca="1"/>
        <v>38.770000000000003</v>
      </c>
      <c r="BL8" s="39" vm="529">
        <f ca="1"/>
        <v>39.08</v>
      </c>
      <c r="BM8" s="39" vm="530">
        <f ca="1"/>
        <v>39.35</v>
      </c>
      <c r="BN8" s="39" vm="531">
        <f ca="1"/>
        <v>39.909999999999997</v>
      </c>
      <c r="BO8" s="39" vm="532">
        <f ca="1"/>
        <v>39.89</v>
      </c>
      <c r="BP8" s="39" vm="533">
        <f ca="1"/>
        <v>40.21</v>
      </c>
      <c r="BQ8" s="39" vm="534">
        <f ca="1"/>
        <v>39.97</v>
      </c>
      <c r="BR8" s="39" vm="535">
        <f ca="1"/>
        <v>39.74</v>
      </c>
      <c r="BS8" s="39" vm="536">
        <f ca="1"/>
        <v>39.21</v>
      </c>
      <c r="BT8" s="39" vm="537">
        <f ca="1"/>
        <v>39.92</v>
      </c>
      <c r="BU8" s="39" vm="538">
        <f ca="1"/>
        <v>38.79</v>
      </c>
      <c r="BV8" s="39" vm="539">
        <f ca="1"/>
        <v>38.54</v>
      </c>
      <c r="BW8" s="39" vm="540">
        <f ca="1"/>
        <v>38.340000000000003</v>
      </c>
      <c r="BX8" s="39" vm="541">
        <f ca="1"/>
        <v>38.35</v>
      </c>
      <c r="BY8" s="39" vm="542">
        <f ca="1"/>
        <v>37.270000000000003</v>
      </c>
      <c r="BZ8" s="39" vm="543">
        <f ca="1"/>
        <v>38.24</v>
      </c>
      <c r="CA8" s="39" vm="544">
        <f ca="1"/>
        <v>37.76</v>
      </c>
      <c r="CB8" s="39" vm="545">
        <f ca="1"/>
        <v>38.04</v>
      </c>
      <c r="CC8" s="39" vm="546">
        <f ca="1"/>
        <v>37.69</v>
      </c>
      <c r="CD8" s="39" vm="547">
        <f ca="1"/>
        <v>36.75</v>
      </c>
      <c r="CE8" s="39" vm="548">
        <f ca="1"/>
        <v>36.479999999999997</v>
      </c>
      <c r="CF8" s="39" vm="549">
        <f ca="1"/>
        <v>36.9</v>
      </c>
      <c r="CG8" s="39" vm="550">
        <f ca="1"/>
        <v>36.78</v>
      </c>
      <c r="CH8" s="39" vm="551">
        <f ca="1"/>
        <v>37.909999999999997</v>
      </c>
      <c r="CI8" s="39" vm="552">
        <f ca="1"/>
        <v>37.29</v>
      </c>
      <c r="CJ8" s="39" vm="553">
        <f ca="1"/>
        <v>37.32</v>
      </c>
      <c r="CK8" s="39" vm="554">
        <f ca="1"/>
        <v>37.64</v>
      </c>
      <c r="CL8" s="39" vm="555">
        <f ca="1"/>
        <v>37.25</v>
      </c>
      <c r="CM8" s="39" vm="556">
        <f ca="1"/>
        <v>37.380000000000003</v>
      </c>
      <c r="CN8" s="39" vm="557">
        <f ca="1"/>
        <v>37.35</v>
      </c>
      <c r="CO8" s="39" vm="558">
        <f ca="1"/>
        <v>37.450000000000003</v>
      </c>
      <c r="CP8" s="39" vm="559">
        <f ca="1"/>
        <v>36.85</v>
      </c>
      <c r="CQ8" s="39" vm="560">
        <f ca="1"/>
        <v>36.25</v>
      </c>
      <c r="CR8" s="39" vm="561">
        <f ca="1"/>
        <v>36.01</v>
      </c>
      <c r="CS8" s="39" vm="562">
        <f ca="1"/>
        <v>36.29</v>
      </c>
      <c r="CT8" s="39" vm="563">
        <f ca="1"/>
        <v>36.5</v>
      </c>
      <c r="CU8" s="39" vm="564">
        <f ca="1"/>
        <v>36.770000000000003</v>
      </c>
      <c r="CV8" s="39" vm="565">
        <f ca="1"/>
        <v>36.869999999999997</v>
      </c>
      <c r="CW8" s="39" vm="566">
        <f ca="1"/>
        <v>37.369999999999997</v>
      </c>
      <c r="CX8" s="39" vm="554">
        <f ca="1"/>
        <v>37.64</v>
      </c>
      <c r="CY8" s="39" vm="567">
        <f ca="1"/>
        <v>37.15</v>
      </c>
      <c r="CZ8" s="39" vm="568">
        <f ca="1"/>
        <v>37.479999999999997</v>
      </c>
      <c r="DA8" s="39" vm="569">
        <f ca="1"/>
        <v>37.020000000000003</v>
      </c>
      <c r="DB8" s="39" vm="570">
        <f ca="1"/>
        <v>36.83</v>
      </c>
      <c r="DC8" s="39" vm="571">
        <f ca="1"/>
        <v>37.090000000000003</v>
      </c>
      <c r="DD8" s="39" vm="566">
        <f ca="1"/>
        <v>37.369999999999997</v>
      </c>
      <c r="DE8" s="39" vm="572">
        <f ca="1"/>
        <v>37.46</v>
      </c>
      <c r="DF8" s="39" vm="554">
        <f ca="1"/>
        <v>37.64</v>
      </c>
      <c r="DG8" s="39" vm="573">
        <f ca="1"/>
        <v>37.5</v>
      </c>
      <c r="DH8" s="39" vm="574">
        <f ca="1"/>
        <v>37.21</v>
      </c>
      <c r="DI8" s="39" vm="557">
        <f ca="1"/>
        <v>37.35</v>
      </c>
      <c r="DJ8" s="39" vm="573">
        <f ca="1"/>
        <v>37.5</v>
      </c>
      <c r="DK8" s="39" vm="575">
        <f ca="1"/>
        <v>37.82</v>
      </c>
      <c r="DL8" s="39" vm="576">
        <f ca="1"/>
        <v>37.89</v>
      </c>
      <c r="DM8" s="39" vm="577">
        <f ca="1"/>
        <v>37.96</v>
      </c>
      <c r="DN8" s="39" vm="578">
        <f ca="1"/>
        <v>38.130000000000003</v>
      </c>
      <c r="DO8" s="39" vm="515">
        <f ca="1"/>
        <v>37.97</v>
      </c>
      <c r="DP8" s="39" vm="579">
        <f ca="1"/>
        <v>37.53</v>
      </c>
      <c r="DQ8" s="39" t="e" vm="342">
        <f ca="1"/>
        <v>#N/A</v>
      </c>
      <c r="DR8" s="39" vm="580">
        <f ca="1"/>
        <v>36.880000000000003</v>
      </c>
      <c r="DS8" s="39" vm="581">
        <f ca="1"/>
        <v>37.28</v>
      </c>
      <c r="DT8" s="39" vm="573">
        <f ca="1"/>
        <v>37.5</v>
      </c>
      <c r="DU8" s="39" vm="582">
        <f ca="1"/>
        <v>38.1</v>
      </c>
      <c r="DV8" s="39" vm="579">
        <f ca="1"/>
        <v>37.53</v>
      </c>
      <c r="DW8" s="39" vm="583">
        <f ca="1"/>
        <v>37.14</v>
      </c>
      <c r="DX8" s="39" vm="584">
        <f ca="1"/>
        <v>36.33</v>
      </c>
      <c r="DY8" s="39" vm="585">
        <f ca="1"/>
        <v>36.19</v>
      </c>
      <c r="DZ8" s="39" vm="586">
        <f ca="1"/>
        <v>36.659999999999997</v>
      </c>
      <c r="EA8" s="39" vm="587">
        <f ca="1"/>
        <v>37.229999999999997</v>
      </c>
      <c r="EB8" s="39" vm="542">
        <f ca="1"/>
        <v>37.270000000000003</v>
      </c>
      <c r="EC8" s="39" vm="569">
        <f ca="1"/>
        <v>37.020000000000003</v>
      </c>
      <c r="ED8" s="39" vm="588">
        <f ca="1"/>
        <v>37.22</v>
      </c>
      <c r="EE8" s="39" vm="579">
        <f ca="1"/>
        <v>37.53</v>
      </c>
      <c r="EF8" s="39" vm="544">
        <f ca="1"/>
        <v>37.76</v>
      </c>
      <c r="EG8" s="39" vm="589">
        <f ca="1"/>
        <v>37.869999999999997</v>
      </c>
      <c r="EH8" s="39" vm="590">
        <f ca="1"/>
        <v>38.18</v>
      </c>
      <c r="EI8" s="39" vm="591">
        <f ca="1"/>
        <v>38.394199999999998</v>
      </c>
      <c r="EJ8" s="39" vm="592">
        <f ca="1"/>
        <v>38.9</v>
      </c>
      <c r="EK8" s="39" vm="593">
        <f ca="1"/>
        <v>38.950000000000003</v>
      </c>
      <c r="EL8" s="39" vm="594">
        <f ca="1"/>
        <v>38.64</v>
      </c>
      <c r="EM8" s="39" vm="595">
        <f ca="1"/>
        <v>38.85</v>
      </c>
      <c r="EN8" s="39" vm="594">
        <f ca="1"/>
        <v>38.64</v>
      </c>
      <c r="EO8" s="39" vm="539">
        <f ca="1"/>
        <v>38.54</v>
      </c>
      <c r="EP8" s="39" vm="516">
        <f ca="1"/>
        <v>38.520000000000003</v>
      </c>
      <c r="EQ8" s="39" vm="596">
        <f ca="1"/>
        <v>38.76</v>
      </c>
      <c r="ER8" s="39" vm="597">
        <f ca="1"/>
        <v>38.61</v>
      </c>
      <c r="ES8" s="39" vm="598">
        <f ca="1"/>
        <v>38.82</v>
      </c>
      <c r="ET8" s="39" vm="599">
        <f ca="1"/>
        <v>38.51</v>
      </c>
      <c r="EU8" s="39" vm="600">
        <f ca="1"/>
        <v>38.53</v>
      </c>
      <c r="EV8" s="39" vm="520">
        <f ca="1"/>
        <v>38.270000000000003</v>
      </c>
      <c r="EW8" s="39" vm="601">
        <f ca="1"/>
        <v>37.94</v>
      </c>
      <c r="EX8" s="39" vm="602">
        <f ca="1"/>
        <v>37.92</v>
      </c>
      <c r="EY8" s="39" vm="603">
        <f ca="1"/>
        <v>37.840000000000003</v>
      </c>
      <c r="EZ8" s="39" vm="604">
        <f ca="1"/>
        <v>38.21</v>
      </c>
      <c r="FA8" s="39" vm="605">
        <f ca="1"/>
        <v>38.5</v>
      </c>
      <c r="FB8" s="39" vm="596">
        <f ca="1"/>
        <v>38.76</v>
      </c>
      <c r="FC8" s="39" vm="606">
        <f ca="1"/>
        <v>38.799999999999997</v>
      </c>
      <c r="FD8" s="39" vm="607">
        <f ca="1"/>
        <v>38.659999999999997</v>
      </c>
      <c r="FE8" s="39" vm="608">
        <f ca="1"/>
        <v>38.590000000000003</v>
      </c>
      <c r="FF8" s="39" vm="609">
        <f ca="1"/>
        <v>38.369999999999997</v>
      </c>
      <c r="FG8" s="39" vm="610">
        <f ca="1"/>
        <v>38.31</v>
      </c>
      <c r="FH8" s="39" vm="604">
        <f ca="1"/>
        <v>38.21</v>
      </c>
      <c r="FI8" s="39" vm="576">
        <f ca="1"/>
        <v>37.89</v>
      </c>
      <c r="FJ8" s="39" vm="611">
        <f ca="1"/>
        <v>37.75</v>
      </c>
      <c r="FK8" s="39" vm="612">
        <f ca="1"/>
        <v>37.04</v>
      </c>
      <c r="FL8" s="39" vm="579">
        <f ca="1"/>
        <v>37.53</v>
      </c>
      <c r="FM8" s="39" vm="613">
        <f ca="1"/>
        <v>37.61</v>
      </c>
      <c r="FN8" s="39" vm="602">
        <f ca="1"/>
        <v>37.92</v>
      </c>
      <c r="FO8" s="39" vm="614">
        <f ca="1"/>
        <v>37.950000000000003</v>
      </c>
      <c r="FP8" s="39" vm="615">
        <f ca="1"/>
        <v>38.07</v>
      </c>
      <c r="FQ8" s="39" vm="616">
        <f ca="1"/>
        <v>37.79</v>
      </c>
      <c r="FR8" s="39" vm="617">
        <f ca="1"/>
        <v>37.07</v>
      </c>
      <c r="FS8" s="39" vm="618">
        <f ca="1"/>
        <v>37.1</v>
      </c>
      <c r="FT8" s="39" vm="552">
        <f ca="1"/>
        <v>37.29</v>
      </c>
      <c r="FU8" s="39" vm="558">
        <f ca="1"/>
        <v>37.450000000000003</v>
      </c>
      <c r="FV8" s="39" vm="619">
        <f ca="1"/>
        <v>36.93</v>
      </c>
      <c r="FW8" s="39" vm="620">
        <f ca="1"/>
        <v>36.46</v>
      </c>
      <c r="FX8" s="39" vm="621">
        <f ca="1"/>
        <v>35.39</v>
      </c>
      <c r="FY8" s="39" vm="622">
        <f ca="1"/>
        <v>36.340000000000003</v>
      </c>
      <c r="FZ8" s="39" vm="547">
        <f ca="1"/>
        <v>36.75</v>
      </c>
      <c r="GA8" s="39" vm="623">
        <f ca="1"/>
        <v>36.520000000000003</v>
      </c>
      <c r="GB8" s="39" vm="522">
        <f ca="1"/>
        <v>36.86</v>
      </c>
      <c r="GC8" s="39" vm="624">
        <f ca="1"/>
        <v>36.67</v>
      </c>
      <c r="GD8" s="39" vm="625">
        <f ca="1"/>
        <v>37.01</v>
      </c>
      <c r="GE8" s="39" vm="571">
        <f ca="1"/>
        <v>37.090000000000003</v>
      </c>
      <c r="GF8" s="39" vm="626">
        <f ca="1"/>
        <v>36.700000000000003</v>
      </c>
      <c r="GG8" s="39" vm="522">
        <f ca="1"/>
        <v>36.86</v>
      </c>
      <c r="GH8" s="39" vm="627">
        <f ca="1"/>
        <v>36.799999999999997</v>
      </c>
      <c r="GI8" s="39" vm="627">
        <f ca="1"/>
        <v>36.799999999999997</v>
      </c>
      <c r="GJ8" s="39" vm="628">
        <f ca="1"/>
        <v>36.590000000000003</v>
      </c>
      <c r="GK8" s="39" vm="629">
        <f ca="1"/>
        <v>36.35</v>
      </c>
      <c r="GL8" s="39" vm="630">
        <f ca="1"/>
        <v>36.11</v>
      </c>
      <c r="GM8" s="39" vm="631">
        <f ca="1"/>
        <v>35.61</v>
      </c>
      <c r="GN8" s="39" vm="632">
        <f ca="1"/>
        <v>35.78</v>
      </c>
      <c r="GO8" s="39" vm="633">
        <f ca="1"/>
        <v>34.99</v>
      </c>
      <c r="GP8" s="39" vm="634">
        <f ca="1"/>
        <v>34.92</v>
      </c>
      <c r="GQ8" s="39" vm="635">
        <f ca="1"/>
        <v>35.32</v>
      </c>
      <c r="GR8" s="39" vm="636">
        <f ca="1"/>
        <v>36.18</v>
      </c>
      <c r="GS8" s="39" vm="637">
        <f ca="1"/>
        <v>36.31</v>
      </c>
      <c r="GT8" s="39" vm="561">
        <f ca="1"/>
        <v>36.01</v>
      </c>
      <c r="GU8" s="39" vm="638">
        <f ca="1"/>
        <v>36.39</v>
      </c>
      <c r="GV8" s="39" t="e" vm="342">
        <f ca="1"/>
        <v>#N/A</v>
      </c>
      <c r="GW8" s="39" vm="569">
        <f ca="1"/>
        <v>37.020000000000003</v>
      </c>
      <c r="GX8" s="39" vm="579">
        <f ca="1"/>
        <v>37.53</v>
      </c>
      <c r="GY8" s="39" vm="558">
        <f ca="1"/>
        <v>37.450000000000003</v>
      </c>
      <c r="GZ8" s="39" vm="639">
        <f ca="1"/>
        <v>37.47</v>
      </c>
      <c r="HA8" s="39" vm="640">
        <f ca="1"/>
        <v>37.78</v>
      </c>
      <c r="HB8" s="39" vm="641">
        <f ca="1"/>
        <v>37.71</v>
      </c>
      <c r="HC8" s="39" vm="642">
        <f ca="1"/>
        <v>37.119999999999997</v>
      </c>
      <c r="HD8" s="39" vm="643">
        <f ca="1"/>
        <v>37.08</v>
      </c>
      <c r="HE8" s="39" vm="644">
        <f ca="1"/>
        <v>37.159999999999997</v>
      </c>
      <c r="HF8" s="39" vm="645">
        <f ca="1"/>
        <v>37.18</v>
      </c>
      <c r="HG8" s="39" vm="646">
        <f ca="1"/>
        <v>37</v>
      </c>
      <c r="HH8" s="39" vm="647">
        <f ca="1"/>
        <v>36.65</v>
      </c>
      <c r="HI8" s="39" vm="648">
        <f ca="1"/>
        <v>36.44</v>
      </c>
      <c r="HJ8" s="39" vm="649">
        <f ca="1"/>
        <v>36.369999999999997</v>
      </c>
      <c r="HK8" s="39" vm="650">
        <f ca="1"/>
        <v>35.56</v>
      </c>
      <c r="HL8" s="39" vm="651">
        <f ca="1"/>
        <v>35.69</v>
      </c>
      <c r="HM8" s="39" vm="562">
        <f ca="1"/>
        <v>36.29</v>
      </c>
      <c r="HN8" s="39" vm="652">
        <f ca="1"/>
        <v>36.42</v>
      </c>
      <c r="HO8" s="39" vm="504">
        <f ca="1"/>
        <v>36.08</v>
      </c>
      <c r="HP8" s="39" vm="562">
        <f ca="1"/>
        <v>36.29</v>
      </c>
      <c r="HQ8" s="39" vm="653">
        <f ca="1"/>
        <v>35.79</v>
      </c>
      <c r="HR8" s="39" vm="654">
        <f ca="1"/>
        <v>35.659999999999997</v>
      </c>
      <c r="HS8" s="39" vm="655">
        <f ca="1"/>
        <v>35.96</v>
      </c>
      <c r="HT8" s="39" vm="654">
        <f ca="1"/>
        <v>35.659999999999997</v>
      </c>
      <c r="HU8" s="39" vm="656">
        <f ca="1"/>
        <v>35.1</v>
      </c>
      <c r="HV8" s="39" vm="657">
        <f ca="1"/>
        <v>35.590000000000003</v>
      </c>
      <c r="HW8" s="39" vm="658">
        <f ca="1"/>
        <v>35.090000000000003</v>
      </c>
      <c r="HX8" s="39" vm="659">
        <f ca="1"/>
        <v>36.03</v>
      </c>
      <c r="HY8" s="39" vm="660">
        <f ca="1"/>
        <v>36.04</v>
      </c>
      <c r="HZ8" s="39" vm="560">
        <f ca="1"/>
        <v>36.25</v>
      </c>
      <c r="IA8" s="39" vm="661">
        <f ca="1"/>
        <v>35.909999999999997</v>
      </c>
      <c r="IB8" s="39" vm="636">
        <f ca="1"/>
        <v>36.18</v>
      </c>
      <c r="IC8" s="39" vm="629">
        <f ca="1"/>
        <v>36.35</v>
      </c>
      <c r="ID8" s="39" vm="565">
        <f ca="1"/>
        <v>36.869999999999997</v>
      </c>
      <c r="IE8" s="39" vm="550">
        <f ca="1"/>
        <v>36.78</v>
      </c>
      <c r="IF8" s="39" vm="662">
        <f ca="1"/>
        <v>37.17</v>
      </c>
      <c r="IG8" s="39" vm="574">
        <f ca="1"/>
        <v>37.21</v>
      </c>
      <c r="IH8" s="39" vm="663">
        <f ca="1"/>
        <v>36.79</v>
      </c>
      <c r="II8" s="39" vm="547">
        <f ca="1"/>
        <v>36.75</v>
      </c>
      <c r="IJ8" s="39" vm="646">
        <f ca="1"/>
        <v>37</v>
      </c>
      <c r="IK8" s="39" vm="664">
        <f ca="1"/>
        <v>36.96</v>
      </c>
      <c r="IL8" s="39" vm="647">
        <f ca="1"/>
        <v>36.65</v>
      </c>
      <c r="IM8" s="39" vm="563">
        <f ca="1"/>
        <v>36.5</v>
      </c>
      <c r="IN8" s="39" vm="665">
        <f ca="1"/>
        <v>36.1</v>
      </c>
      <c r="IO8" s="39" vm="666">
        <f ca="1"/>
        <v>36.4</v>
      </c>
      <c r="IP8" s="39" vm="504">
        <f ca="1"/>
        <v>36.08</v>
      </c>
      <c r="IQ8" s="39" vm="665">
        <f ca="1"/>
        <v>36.1</v>
      </c>
      <c r="IR8" s="39" vm="667">
        <f ca="1"/>
        <v>36.159999999999997</v>
      </c>
      <c r="IS8" s="39" vm="668">
        <f ca="1"/>
        <v>36.229999999999997</v>
      </c>
      <c r="IT8" s="39" vm="563">
        <f ca="1"/>
        <v>36.5</v>
      </c>
      <c r="IU8" s="39" vm="669">
        <f ca="1"/>
        <v>36.43</v>
      </c>
      <c r="IV8" s="39" vm="505">
        <f ca="1"/>
        <v>36.53</v>
      </c>
      <c r="IW8" s="39" vm="670">
        <f ca="1"/>
        <v>36.840000000000003</v>
      </c>
      <c r="IX8" s="39" vm="671">
        <f ca="1"/>
        <v>36.979999999999997</v>
      </c>
      <c r="IY8" s="39" vm="672">
        <f ca="1"/>
        <v>36.94</v>
      </c>
      <c r="IZ8" s="39" vm="673">
        <f ca="1"/>
        <v>36.909999999999997</v>
      </c>
      <c r="JA8" s="39" vm="547">
        <f ca="1"/>
        <v>36.75</v>
      </c>
      <c r="JB8" s="39" vm="622">
        <f ca="1"/>
        <v>36.340000000000003</v>
      </c>
      <c r="JC8" s="39" vm="649">
        <f ca="1"/>
        <v>36.369999999999997</v>
      </c>
      <c r="JD8" s="39" vm="630">
        <f ca="1"/>
        <v>36.11</v>
      </c>
      <c r="JE8" s="39" vm="674">
        <f ca="1"/>
        <v>35.880000000000003</v>
      </c>
      <c r="JF8" s="39" vm="675">
        <f ca="1"/>
        <v>35.82</v>
      </c>
      <c r="JG8" s="39" vm="655">
        <f ca="1"/>
        <v>35.96</v>
      </c>
      <c r="JH8" s="39" vm="676">
        <f ca="1"/>
        <v>34.56</v>
      </c>
      <c r="JI8" s="39" vm="677">
        <f ca="1"/>
        <v>34.83</v>
      </c>
      <c r="JJ8" s="39" vm="678">
        <f ca="1"/>
        <v>34.61</v>
      </c>
      <c r="JK8" s="39" vm="679">
        <f ca="1"/>
        <v>35.630000000000003</v>
      </c>
      <c r="JL8" s="39" vm="680">
        <f ca="1"/>
        <v>35.44</v>
      </c>
      <c r="JM8" s="39" vm="681">
        <f ca="1"/>
        <v>34.93</v>
      </c>
      <c r="JN8" s="39" vm="682">
        <f ca="1"/>
        <v>35.049999999999997</v>
      </c>
      <c r="JO8" s="39" vm="651">
        <f ca="1"/>
        <v>35.69</v>
      </c>
      <c r="JP8" s="39" vm="683">
        <f ca="1"/>
        <v>35.86</v>
      </c>
      <c r="JQ8" s="39" vm="502">
        <f ca="1"/>
        <v>35.75</v>
      </c>
      <c r="JR8" s="39" vm="631">
        <f ca="1"/>
        <v>35.61</v>
      </c>
      <c r="JS8" s="39" vm="684">
        <f ca="1"/>
        <v>35.17</v>
      </c>
      <c r="JT8" s="39" vm="685">
        <f ca="1"/>
        <v>34.979999999999997</v>
      </c>
      <c r="JU8" s="39" vm="686">
        <f ca="1"/>
        <v>34.64</v>
      </c>
      <c r="JV8" s="39" vm="687">
        <f ca="1"/>
        <v>35.14</v>
      </c>
      <c r="JW8" s="39" vm="634">
        <f ca="1"/>
        <v>34.92</v>
      </c>
      <c r="JX8" s="39" vm="688">
        <f ca="1"/>
        <v>34.17</v>
      </c>
      <c r="JY8" s="39" vm="689">
        <f ca="1"/>
        <v>34.81</v>
      </c>
      <c r="JZ8" s="39" vm="633">
        <f ca="1"/>
        <v>34.99</v>
      </c>
      <c r="KA8" s="39"/>
      <c r="KB8" s="39"/>
    </row>
    <row r="9" spans="2:288" ht="20" customHeight="1" x14ac:dyDescent="0.6">
      <c r="B9" s="13" t="s">
        <v>43</v>
      </c>
      <c r="C9" s="2" t="s">
        <v>44</v>
      </c>
      <c r="D9" s="2" t="str" cm="1">
        <f t="array" ref="D9">_FV(Table15[[#This Row],[ ETF]],"Ticker symbol",TRUE)</f>
        <v>SPXS</v>
      </c>
      <c r="E9" s="2" t="s">
        <v>45</v>
      </c>
      <c r="F9" s="2" t="s">
        <v>53</v>
      </c>
      <c r="G9" s="2" t="e" vm="690">
        <v>#VALUE!</v>
      </c>
      <c r="H9" s="27" cm="1">
        <f t="array" ref="H9">IFERROR(_FV(Table15[[#This Row],[ ETF]],"beta"),"")</f>
        <v>1.0001</v>
      </c>
      <c r="I9" s="30" cm="1">
        <f t="array" ref="I9">_FV(Table15[[#This Row],[ ETF]],"Price")</f>
        <v>891.87</v>
      </c>
      <c r="J9" s="26">
        <f>SUMIF(Table14[Ativo],Table15[[#This Row],[Ticker]],Table14[Qtd])</f>
        <v>0</v>
      </c>
      <c r="K9" s="6">
        <f>Table15[[#This Row],[Preço]]*Table15[[#This Row],[Qtd]]</f>
        <v>0</v>
      </c>
      <c r="L9" s="15">
        <f>_xlfn.FLOOR.MATH((Aporte-2)/Table15[[#This Row],[Preço]])</f>
        <v>5</v>
      </c>
      <c r="M9" s="14">
        <f>Aporte-Table15[[#This Row],[Possível]]*Table15[[#This Row],[Preço]]</f>
        <v>40.649999999999636</v>
      </c>
      <c r="N9" s="35" cm="1">
        <f t="array" ref="N9">_FV(Table15[[#This Row],[ ETF]],"Expense ratio",TRUE)</f>
        <v>5.0000000000000001E-4</v>
      </c>
      <c r="O9" s="38" cm="1">
        <f t="array" ref="O9">_FV(Table15[[#This Row],[ ETF]],"Market cap",TRUE)</f>
        <v>15785778778</v>
      </c>
      <c r="P9" s="36" cm="1">
        <f t="array" ref="P9">_FV(Table15[[#This Row],[ ETF]],"Volume")</f>
        <v>7653</v>
      </c>
      <c r="Q9" s="35" cm="1">
        <f t="array" ref="Q9">_FV(Table15[[#This Row],[ ETF]],"Change (%)",TRUE)</f>
        <v>4.9699999999999996E-3</v>
      </c>
      <c r="R9" s="40">
        <f ca="1">(Table15[[#This Row],[Preço]]-AF9)/AF9</f>
        <v>0.29538126361655775</v>
      </c>
      <c r="S9" s="44"/>
      <c r="T9" s="37" cm="1">
        <f t="array" ref="T9">Table15[[#This Row],[Valor de mercado]]/Riqueza_hoje</f>
        <v>0</v>
      </c>
      <c r="AF9" s="39" cm="1" vm="691">
        <f t="array" aca="1" ref="AF9:KB9" ca="1">TRANSPOSE(_xlfn.STOCKHISTORY(G9,TODAY()-365,TODAY(),0,0,1))</f>
        <v>688.5</v>
      </c>
      <c r="AG9" s="39" vm="692">
        <f ca="1"/>
        <v>687.62</v>
      </c>
      <c r="AH9" s="39" vm="693">
        <f ca="1"/>
        <v>693.77909999999997</v>
      </c>
      <c r="AI9" s="39" vm="694">
        <f ca="1"/>
        <v>696.05</v>
      </c>
      <c r="AJ9" s="39" vm="695">
        <f ca="1"/>
        <v>695.86</v>
      </c>
      <c r="AK9" s="39" vm="696">
        <f ca="1"/>
        <v>694.31</v>
      </c>
      <c r="AL9" s="39" vm="697">
        <f ca="1"/>
        <v>688.74</v>
      </c>
      <c r="AM9" s="39" vm="698">
        <f ca="1"/>
        <v>690.43</v>
      </c>
      <c r="AN9" s="39" vm="699">
        <f ca="1"/>
        <v>701.76</v>
      </c>
      <c r="AO9" s="39" vm="700">
        <f ca="1"/>
        <v>707.33</v>
      </c>
      <c r="AP9" s="39" vm="701">
        <f ca="1"/>
        <v>709.35</v>
      </c>
      <c r="AQ9" s="39" vm="702">
        <f ca="1"/>
        <v>709.31</v>
      </c>
      <c r="AR9" s="39" vm="703">
        <f ca="1"/>
        <v>707.27</v>
      </c>
      <c r="AS9" s="39" vm="704">
        <f ca="1"/>
        <v>709.01</v>
      </c>
      <c r="AT9" s="39" vm="705">
        <f ca="1"/>
        <v>710.22</v>
      </c>
      <c r="AU9" s="39" vm="706">
        <f ca="1"/>
        <v>702.94</v>
      </c>
      <c r="AV9" s="39" vm="707">
        <f ca="1"/>
        <v>702.245</v>
      </c>
      <c r="AW9" s="39" vm="708">
        <f ca="1"/>
        <v>703.98</v>
      </c>
      <c r="AX9" s="39" vm="709">
        <f ca="1"/>
        <v>714.84</v>
      </c>
      <c r="AY9" s="39" vm="710">
        <f ca="1"/>
        <v>716.78</v>
      </c>
      <c r="AZ9" s="39" vm="711">
        <f ca="1"/>
        <v>714.68</v>
      </c>
      <c r="BA9" s="39" vm="712">
        <f ca="1"/>
        <v>712.04</v>
      </c>
      <c r="BB9" s="39" vm="713">
        <f ca="1"/>
        <v>717.71</v>
      </c>
      <c r="BC9" s="39" vm="714">
        <f ca="1"/>
        <v>704.74</v>
      </c>
      <c r="BD9" s="39" vm="715">
        <f ca="1"/>
        <v>709.77</v>
      </c>
      <c r="BE9" s="39" vm="716">
        <f ca="1"/>
        <v>695</v>
      </c>
      <c r="BF9" s="39" vm="717">
        <f ca="1"/>
        <v>699.69</v>
      </c>
      <c r="BG9" s="39" vm="718">
        <f ca="1"/>
        <v>714.11</v>
      </c>
      <c r="BH9" s="39" vm="719">
        <f ca="1"/>
        <v>713</v>
      </c>
      <c r="BI9" s="39" vm="720">
        <f ca="1"/>
        <v>718.19</v>
      </c>
      <c r="BJ9" s="39" vm="721">
        <f ca="1"/>
        <v>723.76</v>
      </c>
      <c r="BK9" s="39" vm="722">
        <f ca="1"/>
        <v>725.85</v>
      </c>
      <c r="BL9" s="39" vm="723">
        <f ca="1"/>
        <v>727.72500000000002</v>
      </c>
      <c r="BM9" s="39" vm="724">
        <f ca="1"/>
        <v>727.71</v>
      </c>
      <c r="BN9" s="39" vm="725">
        <f ca="1"/>
        <v>729.42</v>
      </c>
      <c r="BO9" s="39" vm="726">
        <f ca="1"/>
        <v>731.17</v>
      </c>
      <c r="BP9" s="39" vm="727">
        <f ca="1"/>
        <v>736.67</v>
      </c>
      <c r="BQ9" s="39" vm="728">
        <f ca="1"/>
        <v>733.12</v>
      </c>
      <c r="BR9" s="39" vm="729">
        <f ca="1"/>
        <v>728.29</v>
      </c>
      <c r="BS9" s="39" vm="730">
        <f ca="1"/>
        <v>726.77</v>
      </c>
      <c r="BT9" s="39" vm="731">
        <f ca="1"/>
        <v>732.38</v>
      </c>
      <c r="BU9" s="39" vm="732">
        <f ca="1"/>
        <v>723.89</v>
      </c>
      <c r="BV9" s="39" vm="733">
        <f ca="1"/>
        <v>719.3</v>
      </c>
      <c r="BW9" s="39" vm="734">
        <f ca="1"/>
        <v>727.91</v>
      </c>
      <c r="BX9" s="39" vm="735">
        <f ca="1"/>
        <v>724.53</v>
      </c>
      <c r="BY9" s="39" vm="736">
        <f ca="1"/>
        <v>715.94</v>
      </c>
      <c r="BZ9" s="39" vm="737">
        <f ca="1"/>
        <v>726.41</v>
      </c>
      <c r="CA9" s="39" vm="738">
        <f ca="1"/>
        <v>722.84</v>
      </c>
      <c r="CB9" s="39" vm="739">
        <f ca="1"/>
        <v>720.9</v>
      </c>
      <c r="CC9" s="39" vm="740">
        <f ca="1"/>
        <v>713.43</v>
      </c>
      <c r="CD9" s="39" vm="741">
        <f ca="1"/>
        <v>697.88</v>
      </c>
      <c r="CE9" s="39" vm="742">
        <f ca="1"/>
        <v>721.55</v>
      </c>
      <c r="CF9" s="39" vm="743">
        <f ca="1"/>
        <v>725.49</v>
      </c>
      <c r="CG9" s="39" vm="744">
        <f ca="1"/>
        <v>727.51</v>
      </c>
      <c r="CH9" s="39" vm="745">
        <f ca="1"/>
        <v>737.8</v>
      </c>
      <c r="CI9" s="39" vm="746">
        <f ca="1"/>
        <v>732.52</v>
      </c>
      <c r="CJ9" s="39" vm="747">
        <f ca="1"/>
        <v>735.72</v>
      </c>
      <c r="CK9" s="39" vm="748">
        <f ca="1"/>
        <v>740.07</v>
      </c>
      <c r="CL9" s="39" vm="749">
        <f ca="1"/>
        <v>736.745</v>
      </c>
      <c r="CM9" s="39" vm="750">
        <f ca="1"/>
        <v>739.46</v>
      </c>
      <c r="CN9" s="39" vm="751">
        <f ca="1"/>
        <v>732.2</v>
      </c>
      <c r="CO9" s="39" vm="752">
        <f ca="1"/>
        <v>735.98</v>
      </c>
      <c r="CP9" s="39" vm="753">
        <f ca="1"/>
        <v>735.01</v>
      </c>
      <c r="CQ9" s="39" vm="754">
        <f ca="1"/>
        <v>734.65</v>
      </c>
      <c r="CR9" s="39" vm="755">
        <f ca="1"/>
        <v>726.44</v>
      </c>
      <c r="CS9" s="39" vm="756">
        <f ca="1"/>
        <v>735.5</v>
      </c>
      <c r="CT9" s="39" vm="757">
        <f ca="1"/>
        <v>738.48</v>
      </c>
      <c r="CU9" s="39" vm="758">
        <f ca="1"/>
        <v>739.12</v>
      </c>
      <c r="CV9" s="39" vm="759">
        <f ca="1"/>
        <v>743.08</v>
      </c>
      <c r="CW9" s="39" vm="760">
        <f ca="1"/>
        <v>747.93</v>
      </c>
      <c r="CX9" s="39" vm="761">
        <f ca="1"/>
        <v>762.23</v>
      </c>
      <c r="CY9" s="39" vm="762">
        <f ca="1"/>
        <v>761.12</v>
      </c>
      <c r="CZ9" s="39" vm="763">
        <f ca="1"/>
        <v>764.03</v>
      </c>
      <c r="DA9" s="39" vm="764">
        <f ca="1"/>
        <v>766.28</v>
      </c>
      <c r="DB9" s="39" vm="765">
        <f ca="1"/>
        <v>769.74</v>
      </c>
      <c r="DC9" s="39" vm="766">
        <f ca="1"/>
        <v>772.11</v>
      </c>
      <c r="DD9" s="39" vm="767">
        <f ca="1"/>
        <v>774.04</v>
      </c>
      <c r="DE9" s="39" vm="768">
        <f ca="1"/>
        <v>777.07</v>
      </c>
      <c r="DF9" s="39" vm="769">
        <f ca="1"/>
        <v>780.4</v>
      </c>
      <c r="DG9" s="39" vm="770">
        <f ca="1"/>
        <v>777.82</v>
      </c>
      <c r="DH9" s="39" vm="771">
        <f ca="1"/>
        <v>769.83</v>
      </c>
      <c r="DI9" s="39" vm="772">
        <f ca="1"/>
        <v>776.42</v>
      </c>
      <c r="DJ9" s="39" vm="773">
        <f ca="1"/>
        <v>780.27</v>
      </c>
      <c r="DK9" s="39" vm="774">
        <f ca="1"/>
        <v>779.8</v>
      </c>
      <c r="DL9" s="39" vm="775">
        <f ca="1"/>
        <v>783.03</v>
      </c>
      <c r="DM9" s="39" vm="776">
        <f ca="1"/>
        <v>781.9</v>
      </c>
      <c r="DN9" s="39" vm="777">
        <f ca="1"/>
        <v>783.05</v>
      </c>
      <c r="DO9" s="39" vm="778">
        <f ca="1"/>
        <v>783.4</v>
      </c>
      <c r="DP9" s="39" vm="779">
        <f ca="1"/>
        <v>781.75</v>
      </c>
      <c r="DQ9" s="39" t="e" vm="342">
        <f ca="1"/>
        <v>#N/A</v>
      </c>
      <c r="DR9" s="39" vm="780">
        <f ca="1"/>
        <v>773.68499999999995</v>
      </c>
      <c r="DS9" s="39" vm="781">
        <f ca="1"/>
        <v>781.54</v>
      </c>
      <c r="DT9" s="39" vm="782">
        <f ca="1"/>
        <v>780.77</v>
      </c>
      <c r="DU9" s="39" vm="783">
        <f ca="1"/>
        <v>791.88</v>
      </c>
      <c r="DV9" s="39" vm="784">
        <f ca="1"/>
        <v>790.9</v>
      </c>
      <c r="DW9" s="39" vm="785">
        <f ca="1"/>
        <v>775.65</v>
      </c>
      <c r="DX9" s="39" vm="786">
        <f ca="1"/>
        <v>765.86</v>
      </c>
      <c r="DY9" s="39" vm="787">
        <f ca="1"/>
        <v>768.35</v>
      </c>
      <c r="DZ9" s="39" vm="788">
        <f ca="1"/>
        <v>778.87</v>
      </c>
      <c r="EA9" s="39" vm="789">
        <f ca="1"/>
        <v>776.57</v>
      </c>
      <c r="EB9" s="39" vm="790">
        <f ca="1"/>
        <v>777.92</v>
      </c>
      <c r="EC9" s="39" vm="791">
        <f ca="1"/>
        <v>763.94</v>
      </c>
      <c r="ED9" s="39" vm="792">
        <f ca="1"/>
        <v>778.14</v>
      </c>
      <c r="EE9" s="39" vm="793">
        <f ca="1"/>
        <v>780.63</v>
      </c>
      <c r="EF9" s="39" vm="794">
        <f ca="1"/>
        <v>786.32</v>
      </c>
      <c r="EG9" s="39" vm="795">
        <f ca="1"/>
        <v>783.83</v>
      </c>
      <c r="EH9" s="39" vm="796">
        <f ca="1"/>
        <v>784.87</v>
      </c>
      <c r="EI9" s="39" vm="797">
        <f ca="1"/>
        <v>786.54</v>
      </c>
      <c r="EJ9" s="39" vm="798">
        <f ca="1"/>
        <v>788.46</v>
      </c>
      <c r="EK9" s="39" t="e" vm="342">
        <f ca="1"/>
        <v>#N/A</v>
      </c>
      <c r="EL9" s="39" vm="799">
        <f ca="1"/>
        <v>787.23</v>
      </c>
      <c r="EM9" s="39" vm="800">
        <f ca="1"/>
        <v>789.47</v>
      </c>
      <c r="EN9" s="39" vm="801">
        <f ca="1"/>
        <v>785.81</v>
      </c>
      <c r="EO9" s="39" vm="802">
        <f ca="1"/>
        <v>790.36</v>
      </c>
      <c r="EP9" s="39" vm="803">
        <f ca="1"/>
        <v>789.79</v>
      </c>
      <c r="EQ9" s="39" vm="804">
        <f ca="1"/>
        <v>789.37</v>
      </c>
      <c r="ER9" s="39" vm="805">
        <f ca="1"/>
        <v>792.17</v>
      </c>
      <c r="ES9" s="39" vm="806">
        <f ca="1"/>
        <v>793.27</v>
      </c>
      <c r="ET9" s="39" vm="807">
        <f ca="1"/>
        <v>793.76</v>
      </c>
      <c r="EU9" s="39" vm="808">
        <f ca="1"/>
        <v>793.6</v>
      </c>
      <c r="EV9" s="39" vm="809">
        <f ca="1"/>
        <v>794.42</v>
      </c>
      <c r="EW9" s="39" vm="810">
        <f ca="1"/>
        <v>795.24</v>
      </c>
      <c r="EX9" s="39" vm="811">
        <f ca="1"/>
        <v>791.84</v>
      </c>
      <c r="EY9" s="39" vm="812">
        <f ca="1"/>
        <v>783.14</v>
      </c>
      <c r="EZ9" s="39" vm="813">
        <f ca="1"/>
        <v>789.33</v>
      </c>
      <c r="FA9" s="39" vm="814">
        <f ca="1"/>
        <v>794.13</v>
      </c>
      <c r="FB9" s="39" vm="815">
        <f ca="1"/>
        <v>795.37</v>
      </c>
      <c r="FC9" s="39" vm="816">
        <f ca="1"/>
        <v>798.95</v>
      </c>
      <c r="FD9" s="39" vm="817">
        <f ca="1"/>
        <v>801.6</v>
      </c>
      <c r="FE9" s="39" vm="818">
        <f ca="1"/>
        <v>801.39</v>
      </c>
      <c r="FF9" s="39" vm="819">
        <f ca="1"/>
        <v>804.88</v>
      </c>
      <c r="FG9" s="39" vm="820">
        <f ca="1"/>
        <v>804.38</v>
      </c>
      <c r="FH9" s="39" vm="821">
        <f ca="1"/>
        <v>807.02</v>
      </c>
      <c r="FI9" s="39" vm="822">
        <f ca="1"/>
        <v>812.26</v>
      </c>
      <c r="FJ9" s="39" vm="823">
        <f ca="1"/>
        <v>815.89</v>
      </c>
      <c r="FK9" s="39" vm="824">
        <f ca="1"/>
        <v>811.11</v>
      </c>
      <c r="FL9" s="39" vm="825">
        <f ca="1"/>
        <v>814.97</v>
      </c>
      <c r="FM9" s="39" vm="826">
        <f ca="1"/>
        <v>807.8</v>
      </c>
      <c r="FN9" s="39" vm="827">
        <f ca="1"/>
        <v>817.53</v>
      </c>
      <c r="FO9" s="39" vm="828">
        <f ca="1"/>
        <v>820.11</v>
      </c>
      <c r="FP9" s="39" vm="829">
        <f ca="1"/>
        <v>823.1</v>
      </c>
      <c r="FQ9" s="39" vm="830">
        <f ca="1"/>
        <v>819.66</v>
      </c>
      <c r="FR9" s="39" vm="831">
        <f ca="1"/>
        <v>818.41</v>
      </c>
      <c r="FS9" s="39" vm="832">
        <f ca="1"/>
        <v>815.36</v>
      </c>
      <c r="FT9" s="39" vm="833">
        <f ca="1"/>
        <v>798.92</v>
      </c>
      <c r="FU9" s="39" vm="834">
        <f ca="1"/>
        <v>808.43</v>
      </c>
      <c r="FV9" s="39" vm="835">
        <f ca="1"/>
        <v>815.05</v>
      </c>
      <c r="FW9" s="39" vm="836">
        <f ca="1"/>
        <v>816.84</v>
      </c>
      <c r="FX9" s="39" vm="837">
        <f ca="1"/>
        <v>825.77</v>
      </c>
      <c r="FY9" s="39" vm="838">
        <f ca="1"/>
        <v>827.96</v>
      </c>
      <c r="FZ9" s="39" vm="839">
        <f ca="1"/>
        <v>821.87</v>
      </c>
      <c r="GA9" s="39" vm="840">
        <f ca="1"/>
        <v>825.48</v>
      </c>
      <c r="GB9" s="39" vm="841">
        <f ca="1"/>
        <v>829.73</v>
      </c>
      <c r="GC9" s="39" vm="842">
        <f ca="1"/>
        <v>823.81</v>
      </c>
      <c r="GD9" s="39" vm="843">
        <f ca="1"/>
        <v>827.57</v>
      </c>
      <c r="GE9" s="39" vm="844">
        <f ca="1"/>
        <v>824.19</v>
      </c>
      <c r="GF9" s="39" vm="845">
        <f ca="1"/>
        <v>826.18</v>
      </c>
      <c r="GG9" s="39" vm="846">
        <f ca="1"/>
        <v>829.38</v>
      </c>
      <c r="GH9" s="39" vm="847">
        <f ca="1"/>
        <v>831.53</v>
      </c>
      <c r="GI9" s="39" vm="848">
        <f ca="1"/>
        <v>830.95</v>
      </c>
      <c r="GJ9" s="39" vm="849">
        <f ca="1"/>
        <v>832.26</v>
      </c>
      <c r="GK9" s="39" vm="850">
        <f ca="1"/>
        <v>833.08</v>
      </c>
      <c r="GL9" s="39" vm="851">
        <f ca="1"/>
        <v>834.57</v>
      </c>
      <c r="GM9" s="39" vm="852">
        <f ca="1"/>
        <v>837.86</v>
      </c>
      <c r="GN9" s="39" vm="853">
        <f ca="1"/>
        <v>835.16</v>
      </c>
      <c r="GO9" s="39" vm="854">
        <f ca="1"/>
        <v>835.31</v>
      </c>
      <c r="GP9" s="39" vm="855">
        <f ca="1"/>
        <v>833.8</v>
      </c>
      <c r="GQ9" s="39" vm="856">
        <f ca="1"/>
        <v>825.6</v>
      </c>
      <c r="GR9" s="39" vm="857">
        <f ca="1"/>
        <v>832.43</v>
      </c>
      <c r="GS9" s="39" vm="858">
        <f ca="1"/>
        <v>841.71</v>
      </c>
      <c r="GT9" s="39" vm="859">
        <f ca="1"/>
        <v>842.18</v>
      </c>
      <c r="GU9" s="39" vm="860">
        <f ca="1"/>
        <v>844.02</v>
      </c>
      <c r="GV9" s="39" vm="861">
        <f ca="1"/>
        <v>841.27</v>
      </c>
      <c r="GW9" s="39" vm="862">
        <f ca="1"/>
        <v>844.73</v>
      </c>
      <c r="GX9" s="39" vm="863">
        <f ca="1"/>
        <v>850.51179999999999</v>
      </c>
      <c r="GY9" s="39" vm="864">
        <f ca="1"/>
        <v>850.66</v>
      </c>
      <c r="GZ9" s="39" vm="865">
        <f ca="1"/>
        <v>850.96</v>
      </c>
      <c r="HA9" s="39" vm="866">
        <f ca="1"/>
        <v>853.06</v>
      </c>
      <c r="HB9" s="39" vm="867">
        <f ca="1"/>
        <v>851.78</v>
      </c>
      <c r="HC9" s="39" vm="868">
        <f ca="1"/>
        <v>854.09500000000003</v>
      </c>
      <c r="HD9" s="39" vm="869">
        <f ca="1"/>
        <v>848.8</v>
      </c>
      <c r="HE9" s="39" vm="870">
        <f ca="1"/>
        <v>845.52</v>
      </c>
      <c r="HF9" s="39" vm="871">
        <f ca="1"/>
        <v>847.65499999999997</v>
      </c>
      <c r="HG9" s="39" vm="872">
        <f ca="1"/>
        <v>842.36</v>
      </c>
      <c r="HH9" s="39" vm="873">
        <f ca="1"/>
        <v>838.94</v>
      </c>
      <c r="HI9" s="39" vm="874">
        <f ca="1"/>
        <v>837.71</v>
      </c>
      <c r="HJ9" s="39" vm="875">
        <f ca="1"/>
        <v>836.92</v>
      </c>
      <c r="HK9" s="39" vm="876">
        <f ca="1"/>
        <v>836.43</v>
      </c>
      <c r="HL9" s="39" vm="877">
        <f ca="1"/>
        <v>834.34</v>
      </c>
      <c r="HM9" s="39" vm="878">
        <f ca="1"/>
        <v>818.88</v>
      </c>
      <c r="HN9" s="39" vm="879">
        <f ca="1"/>
        <v>822.12</v>
      </c>
      <c r="HO9" s="39" vm="880">
        <f ca="1"/>
        <v>827.33</v>
      </c>
      <c r="HP9" s="39" vm="881">
        <f ca="1"/>
        <v>836.36</v>
      </c>
      <c r="HQ9" s="39" vm="882">
        <f ca="1"/>
        <v>834.94</v>
      </c>
      <c r="HR9" s="39" vm="883">
        <f ca="1"/>
        <v>835.97</v>
      </c>
      <c r="HS9" s="39" vm="884">
        <f ca="1"/>
        <v>820.31</v>
      </c>
      <c r="HT9" s="39" vm="885">
        <f ca="1"/>
        <v>821.67</v>
      </c>
      <c r="HU9" s="39" vm="886">
        <f ca="1"/>
        <v>817.41</v>
      </c>
      <c r="HV9" s="39" vm="887">
        <f ca="1"/>
        <v>812.92</v>
      </c>
      <c r="HW9" s="39" vm="888">
        <f ca="1"/>
        <v>805.56</v>
      </c>
      <c r="HX9" s="39" vm="828">
        <f ca="1"/>
        <v>820.11</v>
      </c>
      <c r="HY9" s="39" vm="889">
        <f ca="1"/>
        <v>809.71</v>
      </c>
      <c r="HZ9" s="39" vm="890">
        <f ca="1"/>
        <v>831.95</v>
      </c>
      <c r="IA9" s="39" vm="891">
        <f ca="1"/>
        <v>827.29</v>
      </c>
      <c r="IB9" s="39" vm="892">
        <f ca="1"/>
        <v>829.08</v>
      </c>
      <c r="IC9" s="39" vm="893">
        <f ca="1"/>
        <v>819.36</v>
      </c>
      <c r="ID9" s="39" vm="894">
        <f ca="1"/>
        <v>816.02</v>
      </c>
      <c r="IE9" s="39" vm="849">
        <f ca="1"/>
        <v>832.26</v>
      </c>
      <c r="IF9" s="39" vm="895">
        <f ca="1"/>
        <v>839.96</v>
      </c>
      <c r="IG9" s="39" vm="896">
        <f ca="1"/>
        <v>842.38</v>
      </c>
      <c r="IH9" s="39" vm="897">
        <f ca="1"/>
        <v>848.72</v>
      </c>
      <c r="II9" s="39" vm="898">
        <f ca="1"/>
        <v>852.94</v>
      </c>
      <c r="IJ9" s="39" vm="899">
        <f ca="1"/>
        <v>851.77</v>
      </c>
      <c r="IK9" s="39" vm="900">
        <f ca="1"/>
        <v>852.84</v>
      </c>
      <c r="IL9" s="39" vm="901">
        <f ca="1"/>
        <v>857.57</v>
      </c>
      <c r="IM9" s="39" vm="902">
        <f ca="1"/>
        <v>862.85</v>
      </c>
      <c r="IN9" s="39" vm="903">
        <f ca="1"/>
        <v>860.04</v>
      </c>
      <c r="IO9" s="39" vm="904">
        <f ca="1"/>
        <v>863.31</v>
      </c>
      <c r="IP9" s="39" vm="905">
        <f ca="1"/>
        <v>864.72</v>
      </c>
      <c r="IQ9" s="39" vm="906">
        <f ca="1"/>
        <v>867.07</v>
      </c>
      <c r="IR9" s="39" vm="907">
        <f ca="1"/>
        <v>870.98</v>
      </c>
      <c r="IS9" s="39" vm="908">
        <f ca="1"/>
        <v>870.32</v>
      </c>
      <c r="IT9" s="39" vm="909">
        <f ca="1"/>
        <v>878.93</v>
      </c>
      <c r="IU9" s="39" vm="910">
        <f ca="1"/>
        <v>885.99</v>
      </c>
      <c r="IV9" s="39" vm="911">
        <f ca="1"/>
        <v>884.9</v>
      </c>
      <c r="IW9" s="39" vm="912">
        <f ca="1"/>
        <v>880.84</v>
      </c>
      <c r="IX9" s="39" vm="913">
        <f ca="1"/>
        <v>880.68</v>
      </c>
      <c r="IY9" s="39" vm="914">
        <f ca="1"/>
        <v>876.05499999999995</v>
      </c>
      <c r="IZ9" s="39" vm="915">
        <f ca="1"/>
        <v>881.11</v>
      </c>
      <c r="JA9" s="39" vm="916">
        <f ca="1"/>
        <v>882.54</v>
      </c>
      <c r="JB9" s="39" vm="917">
        <f ca="1"/>
        <v>886.37</v>
      </c>
      <c r="JC9" s="39" vm="918">
        <f ca="1"/>
        <v>883.51</v>
      </c>
      <c r="JD9" s="39" vm="919">
        <f ca="1"/>
        <v>884.27</v>
      </c>
      <c r="JE9" s="39" vm="920">
        <f ca="1"/>
        <v>886.58</v>
      </c>
      <c r="JF9" s="39" vm="921">
        <f ca="1"/>
        <v>891.2</v>
      </c>
      <c r="JG9" s="39" vm="922">
        <f ca="1"/>
        <v>879.61</v>
      </c>
      <c r="JH9" s="39" vm="923">
        <f ca="1"/>
        <v>883.14</v>
      </c>
      <c r="JI9" s="39" vm="924">
        <f ca="1"/>
        <v>886.62</v>
      </c>
      <c r="JJ9" s="39" vm="925">
        <f ca="1"/>
        <v>865.31</v>
      </c>
      <c r="JK9" s="39" vm="926">
        <f ca="1"/>
        <v>874.15</v>
      </c>
      <c r="JL9" s="39" vm="927">
        <f ca="1"/>
        <v>863.47</v>
      </c>
      <c r="JM9" s="39" vm="928">
        <f ca="1"/>
        <v>875.69</v>
      </c>
      <c r="JN9" s="39" vm="929">
        <f ca="1"/>
        <v>857.74</v>
      </c>
      <c r="JO9" s="39" vm="930">
        <f ca="1"/>
        <v>855.34</v>
      </c>
      <c r="JP9" s="39" vm="931">
        <f ca="1"/>
        <v>863.75</v>
      </c>
      <c r="JQ9" s="39" vm="932">
        <f ca="1"/>
        <v>883.63</v>
      </c>
      <c r="JR9" s="39" vm="933">
        <f ca="1"/>
        <v>881.88</v>
      </c>
      <c r="JS9" s="39" vm="934">
        <f ca="1"/>
        <v>883.75</v>
      </c>
      <c r="JT9" s="39" vm="935">
        <f ca="1"/>
        <v>882.64</v>
      </c>
      <c r="JU9" s="39" vm="936">
        <f ca="1"/>
        <v>880.98</v>
      </c>
      <c r="JV9" s="39" vm="937">
        <f ca="1"/>
        <v>870.71</v>
      </c>
      <c r="JW9" s="39" vm="938">
        <f ca="1"/>
        <v>869.96</v>
      </c>
      <c r="JX9" s="39" vm="939">
        <f ca="1"/>
        <v>887.1</v>
      </c>
      <c r="JY9" s="39" vm="940">
        <f ca="1"/>
        <v>875.71</v>
      </c>
      <c r="JZ9" s="39" vm="941">
        <f ca="1"/>
        <v>854.64</v>
      </c>
      <c r="KA9" s="39" vm="942">
        <f ca="1"/>
        <v>867.92</v>
      </c>
      <c r="KB9" s="39" vm="923">
        <f ca="1"/>
        <v>883.14</v>
      </c>
    </row>
    <row r="10" spans="2:288" ht="20" customHeight="1" x14ac:dyDescent="0.6">
      <c r="B10" s="13"/>
      <c r="C10" s="2" t="s">
        <v>47</v>
      </c>
      <c r="D10" s="2" t="str" cm="1">
        <f t="array" ref="D10">_FV(Table15[[#This Row],[ ETF]],"Ticker symbol",TRUE)</f>
        <v>XDWD</v>
      </c>
      <c r="E10" s="2" t="s">
        <v>48</v>
      </c>
      <c r="F10" s="2" t="s">
        <v>49</v>
      </c>
      <c r="G10" s="2" t="e" vm="943">
        <v>#VALUE!</v>
      </c>
      <c r="H10" s="27" cm="1">
        <f t="array" ref="H10">IFERROR(_FV(Table15[[#This Row],[ ETF]],"beta"),"")</f>
        <v>1.0125</v>
      </c>
      <c r="I10" s="30" cm="1">
        <f t="array" ref="I10">_FV(Table15[[#This Row],[ ETF]],"Price")</f>
        <v>97.05</v>
      </c>
      <c r="J10" s="26">
        <f>SUMIF(Table14[Ativo],Table15[[#This Row],[Ticker]],Table14[Qtd])</f>
        <v>0</v>
      </c>
      <c r="K10" s="6">
        <f>Table15[[#This Row],[Preço]]*Table15[[#This Row],[Qtd]]</f>
        <v>0</v>
      </c>
      <c r="L10" s="15">
        <f>_xlfn.FLOOR.MATH((Aporte-2)/Table15[[#This Row],[Preço]])</f>
        <v>46</v>
      </c>
      <c r="M10" s="14">
        <f>Aporte-Table15[[#This Row],[Possível]]*Table15[[#This Row],[Preço]]</f>
        <v>35.699999999999818</v>
      </c>
      <c r="N10" s="35" cm="1">
        <f t="array" ref="N10">_FV(Table15[[#This Row],[ ETF]],"Expense ratio",TRUE)</f>
        <v>1.9E-3</v>
      </c>
      <c r="O10" s="38" cm="1">
        <f t="array" ref="O10">_FV(Table15[[#This Row],[ ETF]],"Market cap",TRUE)</f>
        <v>8887282700</v>
      </c>
      <c r="P10" s="36" cm="1">
        <f t="array" ref="P10">_FV(Table15[[#This Row],[ ETF]],"Volume")</f>
        <v>3258</v>
      </c>
      <c r="Q10" s="35" cm="1">
        <f t="array" ref="Q10">_FV(Table15[[#This Row],[ ETF]],"Change (%)",TRUE)</f>
        <v>1.0043E-2</v>
      </c>
      <c r="R10" s="40">
        <f ca="1">(Table15[[#This Row],[Preço]]-AF10)/AF10</f>
        <v>0.22375638358237171</v>
      </c>
      <c r="S10" s="44"/>
      <c r="T10" s="37" cm="1">
        <f t="array" ref="T10">Table15[[#This Row],[Valor de mercado]]/Riqueza_hoje</f>
        <v>0</v>
      </c>
      <c r="AF10" s="39" cm="1" vm="944">
        <f t="array" aca="1" ref="AF10:JZ10" ca="1">TRANSPOSE(_xlfn.STOCKHISTORY(G10,TODAY()-365,TODAY(),0,0,1))</f>
        <v>79.305000000000007</v>
      </c>
      <c r="AG10" s="39" vm="945">
        <f ca="1"/>
        <v>79.265000000000001</v>
      </c>
      <c r="AH10" s="39" t="e" vm="342">
        <f ca="1"/>
        <v>#N/A</v>
      </c>
      <c r="AI10" s="39" vm="946">
        <f ca="1"/>
        <v>80.185000000000002</v>
      </c>
      <c r="AJ10" s="39" vm="348">
        <f ca="1"/>
        <v>80.260000000000005</v>
      </c>
      <c r="AK10" s="39" vm="947">
        <f ca="1"/>
        <v>80.045000000000002</v>
      </c>
      <c r="AL10" s="39" vm="343">
        <f ca="1"/>
        <v>79.69</v>
      </c>
      <c r="AM10" s="39" vm="948">
        <f ca="1"/>
        <v>79.760000000000005</v>
      </c>
      <c r="AN10" s="39" vm="949">
        <f ca="1"/>
        <v>81.045000000000002</v>
      </c>
      <c r="AO10" s="39" vm="950">
        <f ca="1"/>
        <v>81.594999999999999</v>
      </c>
      <c r="AP10" s="39" vm="951">
        <f ca="1"/>
        <v>81.91</v>
      </c>
      <c r="AQ10" s="39" vm="952">
        <f ca="1"/>
        <v>81.650000000000006</v>
      </c>
      <c r="AR10" s="39" vm="953">
        <f ca="1"/>
        <v>81.534999999999997</v>
      </c>
      <c r="AS10" s="39" vm="954">
        <f ca="1"/>
        <v>81.72</v>
      </c>
      <c r="AT10" s="39" vm="955">
        <f ca="1"/>
        <v>82.084999999999994</v>
      </c>
      <c r="AU10" s="39" vm="956">
        <f ca="1"/>
        <v>81.06</v>
      </c>
      <c r="AV10" s="39" vm="949">
        <f ca="1"/>
        <v>81.045000000000002</v>
      </c>
      <c r="AW10" s="39" vm="957">
        <f ca="1"/>
        <v>81.314999999999998</v>
      </c>
      <c r="AX10" s="39" vm="958">
        <f ca="1"/>
        <v>82.174999999999997</v>
      </c>
      <c r="AY10" s="39" vm="366">
        <f ca="1"/>
        <v>82.53</v>
      </c>
      <c r="AZ10" s="39" vm="959">
        <f ca="1"/>
        <v>82.09</v>
      </c>
      <c r="BA10" s="39" vm="950">
        <f ca="1"/>
        <v>81.594999999999999</v>
      </c>
      <c r="BB10" s="39" vm="960">
        <f ca="1"/>
        <v>82.334999999999994</v>
      </c>
      <c r="BC10" s="39" vm="961">
        <f ca="1"/>
        <v>80.97</v>
      </c>
      <c r="BD10" s="39" vm="962">
        <f ca="1"/>
        <v>81.150000000000006</v>
      </c>
      <c r="BE10" s="39" vm="963">
        <f ca="1"/>
        <v>79.745000000000005</v>
      </c>
      <c r="BF10" s="39" vm="964">
        <f ca="1"/>
        <v>80.23</v>
      </c>
      <c r="BG10" s="39" vm="965">
        <f ca="1"/>
        <v>81.61</v>
      </c>
      <c r="BH10" s="39" vm="965">
        <f ca="1"/>
        <v>81.61</v>
      </c>
      <c r="BI10" s="39" vm="966">
        <f ca="1"/>
        <v>82.064999999999998</v>
      </c>
      <c r="BJ10" s="39" vm="967">
        <f ca="1"/>
        <v>82.694999999999993</v>
      </c>
      <c r="BK10" s="39" vm="968">
        <f ca="1"/>
        <v>83.23</v>
      </c>
      <c r="BL10" s="39" vm="969">
        <f ca="1"/>
        <v>83.385000000000005</v>
      </c>
      <c r="BM10" s="39" vm="969">
        <f ca="1"/>
        <v>83.385000000000005</v>
      </c>
      <c r="BN10" s="39" vm="970">
        <f ca="1"/>
        <v>83.745000000000005</v>
      </c>
      <c r="BO10" s="39" vm="971">
        <f ca="1"/>
        <v>83.99</v>
      </c>
      <c r="BP10" s="39" vm="972">
        <f ca="1"/>
        <v>84.875</v>
      </c>
      <c r="BQ10" s="39" vm="973">
        <f ca="1"/>
        <v>84.47</v>
      </c>
      <c r="BR10" s="39" vm="974">
        <f ca="1"/>
        <v>83.69</v>
      </c>
      <c r="BS10" s="39" vm="975">
        <f ca="1"/>
        <v>83.46</v>
      </c>
      <c r="BT10" s="39" vm="976">
        <f ca="1"/>
        <v>84.23</v>
      </c>
      <c r="BU10" s="39" vm="391">
        <f ca="1"/>
        <v>83.44</v>
      </c>
      <c r="BV10" s="39" vm="977">
        <f ca="1"/>
        <v>82.814999999999998</v>
      </c>
      <c r="BW10" s="39" vm="978">
        <f ca="1"/>
        <v>83.454999999999998</v>
      </c>
      <c r="BX10" s="39" vm="979">
        <f ca="1"/>
        <v>83.355000000000004</v>
      </c>
      <c r="BY10" s="39" vm="980">
        <f ca="1"/>
        <v>81.575000000000003</v>
      </c>
      <c r="BZ10" s="39" vm="981">
        <f ca="1"/>
        <v>83.075000000000003</v>
      </c>
      <c r="CA10" s="39" vm="444">
        <f ca="1"/>
        <v>82.98</v>
      </c>
      <c r="CB10" s="39" vm="982">
        <f ca="1"/>
        <v>82.655000000000001</v>
      </c>
      <c r="CC10" s="39" vm="347">
        <f ca="1"/>
        <v>81.790000000000006</v>
      </c>
      <c r="CD10" s="39" vm="983">
        <f ca="1"/>
        <v>79.83</v>
      </c>
      <c r="CE10" s="39" vm="984">
        <f ca="1"/>
        <v>82.355000000000004</v>
      </c>
      <c r="CF10" s="39" vm="985">
        <f ca="1"/>
        <v>82.79</v>
      </c>
      <c r="CG10" s="39" vm="380">
        <f ca="1"/>
        <v>83.06</v>
      </c>
      <c r="CH10" s="39" vm="986">
        <f ca="1"/>
        <v>84.034999999999997</v>
      </c>
      <c r="CI10" s="39" vm="987">
        <f ca="1"/>
        <v>83.57</v>
      </c>
      <c r="CJ10" s="39" vm="988">
        <f ca="1"/>
        <v>83.915000000000006</v>
      </c>
      <c r="CK10" s="39" vm="989">
        <f ca="1"/>
        <v>84.465000000000003</v>
      </c>
      <c r="CL10" s="39" vm="990">
        <f ca="1"/>
        <v>84.07</v>
      </c>
      <c r="CM10" s="39" vm="991">
        <f ca="1"/>
        <v>84.575000000000003</v>
      </c>
      <c r="CN10" s="39" vm="992">
        <f ca="1"/>
        <v>83.71</v>
      </c>
      <c r="CO10" s="39" vm="993">
        <f ca="1"/>
        <v>84.12</v>
      </c>
      <c r="CP10" s="39" vm="436">
        <f ca="1"/>
        <v>83.81</v>
      </c>
      <c r="CQ10" s="39" vm="987">
        <f ca="1"/>
        <v>83.57</v>
      </c>
      <c r="CR10" s="39" vm="994">
        <f ca="1"/>
        <v>82.784999999999997</v>
      </c>
      <c r="CS10" s="39" vm="995">
        <f ca="1"/>
        <v>83.685000000000002</v>
      </c>
      <c r="CT10" s="39" vm="996">
        <f ca="1"/>
        <v>83.894999999999996</v>
      </c>
      <c r="CU10" s="39" vm="997">
        <f ca="1"/>
        <v>83.995000000000005</v>
      </c>
      <c r="CV10" s="39" vm="998">
        <f ca="1"/>
        <v>84.28</v>
      </c>
      <c r="CW10" s="39" vm="999">
        <f ca="1"/>
        <v>84.905000000000001</v>
      </c>
      <c r="CX10" s="39" vm="1000">
        <f ca="1"/>
        <v>86.234999999999999</v>
      </c>
      <c r="CY10" s="39" vm="1001">
        <f ca="1"/>
        <v>86.17</v>
      </c>
      <c r="CZ10" s="39" vm="1002">
        <f ca="1"/>
        <v>86.584999999999994</v>
      </c>
      <c r="DA10" s="39" vm="1003">
        <f ca="1"/>
        <v>86.78</v>
      </c>
      <c r="DB10" s="39" vm="1004">
        <f ca="1"/>
        <v>87.02</v>
      </c>
      <c r="DC10" s="39" vm="1005">
        <f ca="1"/>
        <v>87.265000000000001</v>
      </c>
      <c r="DD10" s="39" vm="1006">
        <f ca="1"/>
        <v>87.605000000000004</v>
      </c>
      <c r="DE10" s="39" vm="1007">
        <f ca="1"/>
        <v>87.94</v>
      </c>
      <c r="DF10" s="39" vm="1008">
        <f ca="1"/>
        <v>88.325000000000003</v>
      </c>
      <c r="DG10" s="39" vm="1009">
        <f ca="1"/>
        <v>88.245000000000005</v>
      </c>
      <c r="DH10" s="39" vm="1010">
        <f ca="1"/>
        <v>87.05</v>
      </c>
      <c r="DI10" s="39" vm="1011">
        <f ca="1"/>
        <v>87.65</v>
      </c>
      <c r="DJ10" s="39" vm="1012">
        <f ca="1"/>
        <v>88.075000000000003</v>
      </c>
      <c r="DK10" s="39" vm="1013">
        <f ca="1"/>
        <v>88.215000000000003</v>
      </c>
      <c r="DL10" s="39" vm="1014">
        <f ca="1"/>
        <v>88.58</v>
      </c>
      <c r="DM10" s="39" vm="1015">
        <f ca="1"/>
        <v>88.39</v>
      </c>
      <c r="DN10" s="39" vm="1016">
        <f ca="1"/>
        <v>88.55</v>
      </c>
      <c r="DO10" s="39" vm="1017">
        <f ca="1"/>
        <v>88.57</v>
      </c>
      <c r="DP10" s="39" vm="1012">
        <f ca="1"/>
        <v>88.075000000000003</v>
      </c>
      <c r="DQ10" s="39" t="e" vm="342">
        <f ca="1"/>
        <v>#N/A</v>
      </c>
      <c r="DR10" s="39" vm="1018">
        <f ca="1"/>
        <v>87.155000000000001</v>
      </c>
      <c r="DS10" s="39" vm="466">
        <f ca="1"/>
        <v>88.19</v>
      </c>
      <c r="DT10" s="39" vm="488">
        <f ca="1"/>
        <v>88.07</v>
      </c>
      <c r="DU10" s="39" vm="1019">
        <f ca="1"/>
        <v>89.435000000000002</v>
      </c>
      <c r="DV10" s="39" vm="1020">
        <f ca="1"/>
        <v>89.465000000000003</v>
      </c>
      <c r="DW10" s="39" vm="1021">
        <f ca="1"/>
        <v>87.72</v>
      </c>
      <c r="DX10" s="39" vm="1022">
        <f ca="1"/>
        <v>86.87</v>
      </c>
      <c r="DY10" s="39" vm="1023">
        <f ca="1"/>
        <v>86.765000000000001</v>
      </c>
      <c r="DZ10" s="39" vm="1024">
        <f ca="1"/>
        <v>88.084999999999994</v>
      </c>
      <c r="EA10" s="39" vm="1025">
        <f ca="1"/>
        <v>88.24</v>
      </c>
      <c r="EB10" s="39" vm="1026">
        <f ca="1"/>
        <v>88.275000000000006</v>
      </c>
      <c r="EC10" s="39" vm="1027">
        <f ca="1"/>
        <v>88.564999999999998</v>
      </c>
      <c r="ED10" s="39" vm="1028">
        <f ca="1"/>
        <v>89.275000000000006</v>
      </c>
      <c r="EE10" s="39" vm="1029">
        <f ca="1"/>
        <v>89.094999999999999</v>
      </c>
      <c r="EF10" s="39" vm="1030">
        <f ca="1"/>
        <v>89.14</v>
      </c>
      <c r="EG10" s="39" vm="1031">
        <f ca="1"/>
        <v>89.27</v>
      </c>
      <c r="EH10" s="39" vm="1032">
        <f ca="1"/>
        <v>89.66</v>
      </c>
      <c r="EI10" s="39" t="e" vm="342">
        <f ca="1"/>
        <v>#N/A</v>
      </c>
      <c r="EJ10" s="39" vm="1033">
        <f ca="1"/>
        <v>89.63</v>
      </c>
      <c r="EK10" s="39" vm="1034">
        <f ca="1"/>
        <v>89.814999999999998</v>
      </c>
      <c r="EL10" s="39" vm="1035">
        <f ca="1"/>
        <v>89.42</v>
      </c>
      <c r="EM10" s="39" vm="1036">
        <f ca="1"/>
        <v>89.954999999999998</v>
      </c>
      <c r="EN10" s="39" vm="1037">
        <f ca="1"/>
        <v>90.034999999999997</v>
      </c>
      <c r="EO10" s="39" vm="1038">
        <f ca="1"/>
        <v>89.94</v>
      </c>
      <c r="EP10" s="39" vm="1039">
        <f ca="1"/>
        <v>90.23</v>
      </c>
      <c r="EQ10" s="39" vm="1040">
        <f ca="1"/>
        <v>90.27</v>
      </c>
      <c r="ER10" s="39" vm="1041">
        <f ca="1"/>
        <v>90.38</v>
      </c>
      <c r="ES10" s="39" vm="1042">
        <f ca="1"/>
        <v>90.51</v>
      </c>
      <c r="ET10" s="39" vm="1043">
        <f ca="1"/>
        <v>90.635000000000005</v>
      </c>
      <c r="EU10" s="39" vm="1044">
        <f ca="1"/>
        <v>90.734999999999999</v>
      </c>
      <c r="EV10" s="39" vm="1045">
        <f ca="1"/>
        <v>90.045000000000002</v>
      </c>
      <c r="EW10" s="39" vm="1046">
        <f ca="1"/>
        <v>88.715000000000003</v>
      </c>
      <c r="EX10" s="39" vm="1047">
        <f ca="1"/>
        <v>89.61</v>
      </c>
      <c r="EY10" s="39" vm="1048">
        <f ca="1"/>
        <v>90.114999999999995</v>
      </c>
      <c r="EZ10" s="39" vm="1049">
        <f ca="1"/>
        <v>90.15</v>
      </c>
      <c r="FA10" s="39" vm="1050">
        <f ca="1"/>
        <v>90.614999999999995</v>
      </c>
      <c r="FB10" s="39" vm="1051">
        <f ca="1"/>
        <v>90.894999999999996</v>
      </c>
      <c r="FC10" s="39" vm="1052">
        <f ca="1"/>
        <v>90.715000000000003</v>
      </c>
      <c r="FD10" s="39" vm="1053">
        <f ca="1"/>
        <v>91.03</v>
      </c>
      <c r="FE10" s="39" vm="1054">
        <f ca="1"/>
        <v>90.665000000000006</v>
      </c>
      <c r="FF10" s="39" vm="1055">
        <f ca="1"/>
        <v>90.91</v>
      </c>
      <c r="FG10" s="39" vm="1056">
        <f ca="1"/>
        <v>91.39</v>
      </c>
      <c r="FH10" s="39" vm="1057">
        <f ca="1"/>
        <v>91.73</v>
      </c>
      <c r="FI10" s="39" vm="1058">
        <f ca="1"/>
        <v>91.13</v>
      </c>
      <c r="FJ10" s="39" vm="1059">
        <f ca="1"/>
        <v>91.59</v>
      </c>
      <c r="FK10" s="39" vm="1060">
        <f ca="1"/>
        <v>90.625</v>
      </c>
      <c r="FL10" s="39" vm="1061">
        <f ca="1"/>
        <v>91.765000000000001</v>
      </c>
      <c r="FM10" s="39" vm="1062">
        <f ca="1"/>
        <v>92.21</v>
      </c>
      <c r="FN10" s="39" vm="1063">
        <f ca="1"/>
        <v>92.32</v>
      </c>
      <c r="FO10" s="39" vm="1064">
        <f ca="1"/>
        <v>92.02</v>
      </c>
      <c r="FP10" s="39" vm="1065">
        <f ca="1"/>
        <v>91.65</v>
      </c>
      <c r="FQ10" s="39" vm="1066">
        <f ca="1"/>
        <v>91.174999999999997</v>
      </c>
      <c r="FR10" s="39" vm="1067">
        <f ca="1"/>
        <v>89.31</v>
      </c>
      <c r="FS10" s="39" vm="1068">
        <f ca="1"/>
        <v>90.31</v>
      </c>
      <c r="FT10" s="39" vm="1069">
        <f ca="1"/>
        <v>91.24</v>
      </c>
      <c r="FU10" s="39" vm="1070">
        <f ca="1"/>
        <v>91.564999999999998</v>
      </c>
      <c r="FV10" s="39" vm="1071">
        <f ca="1"/>
        <v>92.46</v>
      </c>
      <c r="FW10" s="39" vm="1072">
        <f ca="1"/>
        <v>92.63</v>
      </c>
      <c r="FX10" s="39" vm="1073">
        <f ca="1"/>
        <v>92.045000000000002</v>
      </c>
      <c r="FY10" s="39" vm="1074">
        <f ca="1"/>
        <v>92.375</v>
      </c>
      <c r="FZ10" s="39" vm="1075">
        <f ca="1"/>
        <v>93.075000000000003</v>
      </c>
      <c r="GA10" s="39" vm="1076">
        <f ca="1"/>
        <v>92.48</v>
      </c>
      <c r="GB10" s="39" vm="1077">
        <f ca="1"/>
        <v>92.96</v>
      </c>
      <c r="GC10" s="39" vm="1078">
        <f ca="1"/>
        <v>92.64</v>
      </c>
      <c r="GD10" s="39" vm="1079">
        <f ca="1"/>
        <v>92.834999999999994</v>
      </c>
      <c r="GE10" s="39" vm="1080">
        <f ca="1"/>
        <v>93.33</v>
      </c>
      <c r="GF10" s="39" vm="1081">
        <f ca="1"/>
        <v>93.24</v>
      </c>
      <c r="GG10" s="39" vm="1082">
        <f ca="1"/>
        <v>93.215000000000003</v>
      </c>
      <c r="GH10" s="39" vm="1083">
        <f ca="1"/>
        <v>93.32</v>
      </c>
      <c r="GI10" s="39" vm="1084">
        <f ca="1"/>
        <v>93.53</v>
      </c>
      <c r="GJ10" s="39" vm="1085">
        <f ca="1"/>
        <v>93.614999999999995</v>
      </c>
      <c r="GK10" s="39" vm="1086">
        <f ca="1"/>
        <v>94.055000000000007</v>
      </c>
      <c r="GL10" s="39" vm="1087">
        <f ca="1"/>
        <v>93.504999999999995</v>
      </c>
      <c r="GM10" s="39" vm="1088">
        <f ca="1"/>
        <v>93.4</v>
      </c>
      <c r="GN10" s="39" vm="1089">
        <f ca="1"/>
        <v>93.27</v>
      </c>
      <c r="GO10" s="39" vm="1090">
        <f ca="1"/>
        <v>92.114999999999995</v>
      </c>
      <c r="GP10" s="39" vm="1091">
        <f ca="1"/>
        <v>92.61</v>
      </c>
      <c r="GQ10" s="39" vm="1092">
        <f ca="1"/>
        <v>93.77</v>
      </c>
      <c r="GR10" s="39" vm="1093">
        <f ca="1"/>
        <v>94.02</v>
      </c>
      <c r="GS10" s="39" vm="1094">
        <f ca="1"/>
        <v>94.14</v>
      </c>
      <c r="GT10" s="39" vm="1095">
        <f ca="1"/>
        <v>93.89</v>
      </c>
      <c r="GU10" s="39" vm="1096">
        <f ca="1"/>
        <v>94.4</v>
      </c>
      <c r="GV10" s="39" t="e" vm="342">
        <f ca="1"/>
        <v>#N/A</v>
      </c>
      <c r="GW10" s="39" vm="1097">
        <f ca="1"/>
        <v>94.74</v>
      </c>
      <c r="GX10" s="39" vm="1098">
        <f ca="1"/>
        <v>95.08</v>
      </c>
      <c r="GY10" s="39" vm="1099">
        <f ca="1"/>
        <v>95.37</v>
      </c>
      <c r="GZ10" s="39" vm="1100">
        <f ca="1"/>
        <v>95.38</v>
      </c>
      <c r="HA10" s="39" vm="1101">
        <f ca="1"/>
        <v>95.82</v>
      </c>
      <c r="HB10" s="39" vm="1102">
        <f ca="1"/>
        <v>95.135000000000005</v>
      </c>
      <c r="HC10" s="39" vm="1103">
        <f ca="1"/>
        <v>94.69</v>
      </c>
      <c r="HD10" s="39" vm="1104">
        <f ca="1"/>
        <v>94.834999999999994</v>
      </c>
      <c r="HE10" s="39" vm="1105">
        <f ca="1"/>
        <v>94.36</v>
      </c>
      <c r="HF10" s="39" vm="1106">
        <f ca="1"/>
        <v>94.16</v>
      </c>
      <c r="HG10" s="39" vm="1107">
        <f ca="1"/>
        <v>94.13</v>
      </c>
      <c r="HH10" s="39" vm="1108">
        <f ca="1"/>
        <v>93.885000000000005</v>
      </c>
      <c r="HI10" s="39" vm="1109">
        <f ca="1"/>
        <v>93.834999999999994</v>
      </c>
      <c r="HJ10" s="39" vm="1110">
        <f ca="1"/>
        <v>93.355000000000004</v>
      </c>
      <c r="HK10" s="39" vm="1111">
        <f ca="1"/>
        <v>91.81</v>
      </c>
      <c r="HL10" s="39" vm="1112">
        <f ca="1"/>
        <v>92.004999999999995</v>
      </c>
      <c r="HM10" s="39" vm="1113">
        <f ca="1"/>
        <v>92.9</v>
      </c>
      <c r="HN10" s="39" vm="1114">
        <f ca="1"/>
        <v>93.754999999999995</v>
      </c>
      <c r="HO10" s="39" vm="1115">
        <f ca="1"/>
        <v>93.35</v>
      </c>
      <c r="HP10" s="39" vm="1116">
        <f ca="1"/>
        <v>93.39</v>
      </c>
      <c r="HQ10" s="39" vm="1117">
        <f ca="1"/>
        <v>91.504999999999995</v>
      </c>
      <c r="HR10" s="39" vm="1118">
        <f ca="1"/>
        <v>91.685000000000002</v>
      </c>
      <c r="HS10" s="39" vm="1119">
        <f ca="1"/>
        <v>91.47</v>
      </c>
      <c r="HT10" s="39" vm="1120">
        <f ca="1"/>
        <v>90.584999999999994</v>
      </c>
      <c r="HU10" s="39" vm="1121">
        <f ca="1"/>
        <v>89.88</v>
      </c>
      <c r="HV10" s="39" vm="1122">
        <f ca="1"/>
        <v>91.3</v>
      </c>
      <c r="HW10" s="39" vm="1048">
        <f ca="1"/>
        <v>90.114999999999995</v>
      </c>
      <c r="HX10" s="39" vm="1123">
        <f ca="1"/>
        <v>92.314999999999998</v>
      </c>
      <c r="HY10" s="39" vm="1124">
        <f ca="1"/>
        <v>91.97</v>
      </c>
      <c r="HZ10" s="39" vm="1125">
        <f ca="1"/>
        <v>92.16</v>
      </c>
      <c r="IA10" s="39" vm="1126">
        <f ca="1"/>
        <v>91.37</v>
      </c>
      <c r="IB10" s="39" vm="1127">
        <f ca="1"/>
        <v>91.34</v>
      </c>
      <c r="IC10" s="39" vm="1128">
        <f ca="1"/>
        <v>92.924999999999997</v>
      </c>
      <c r="ID10" s="39" vm="1129">
        <f ca="1"/>
        <v>93.78</v>
      </c>
      <c r="IE10" s="39" vm="1130">
        <f ca="1"/>
        <v>93.795000000000002</v>
      </c>
      <c r="IF10" s="39" vm="1131">
        <f ca="1"/>
        <v>94.61</v>
      </c>
      <c r="IG10" s="39" vm="1132">
        <f ca="1"/>
        <v>94.96</v>
      </c>
      <c r="IH10" s="39" vm="1133">
        <f ca="1"/>
        <v>94.754999999999995</v>
      </c>
      <c r="II10" s="39" vm="1134">
        <f ca="1"/>
        <v>95.01</v>
      </c>
      <c r="IJ10" s="39" vm="1135">
        <f ca="1"/>
        <v>95.375</v>
      </c>
      <c r="IK10" s="39" vm="1136">
        <f ca="1"/>
        <v>95.995000000000005</v>
      </c>
      <c r="IL10" s="39" vm="1137">
        <f ca="1"/>
        <v>95.424999999999997</v>
      </c>
      <c r="IM10" s="39" vm="1138">
        <f ca="1"/>
        <v>95.864999999999995</v>
      </c>
      <c r="IN10" s="39" vm="1139">
        <f ca="1"/>
        <v>95.77</v>
      </c>
      <c r="IO10" s="39" vm="1140">
        <f ca="1"/>
        <v>96.254999999999995</v>
      </c>
      <c r="IP10" s="39" vm="1141">
        <f ca="1"/>
        <v>96.48</v>
      </c>
      <c r="IQ10" s="39" vm="1141">
        <f ca="1"/>
        <v>96.48</v>
      </c>
      <c r="IR10" s="39" vm="1142">
        <f ca="1"/>
        <v>97.204999999999998</v>
      </c>
      <c r="IS10" s="39" vm="1143">
        <f ca="1"/>
        <v>97.79</v>
      </c>
      <c r="IT10" s="39" vm="1144">
        <f ca="1"/>
        <v>97.805000000000007</v>
      </c>
      <c r="IU10" s="39" vm="1145">
        <f ca="1"/>
        <v>97.314999999999998</v>
      </c>
      <c r="IV10" s="39" vm="1146">
        <f ca="1"/>
        <v>97.23</v>
      </c>
      <c r="IW10" s="39" vm="1147">
        <f ca="1"/>
        <v>96.8</v>
      </c>
      <c r="IX10" s="39" vm="1148">
        <f ca="1"/>
        <v>97.34</v>
      </c>
      <c r="IY10" s="39" vm="1149">
        <f ca="1"/>
        <v>97.525000000000006</v>
      </c>
      <c r="IZ10" s="39" vm="1150">
        <f ca="1"/>
        <v>97.72</v>
      </c>
      <c r="JA10" s="39" vm="1151">
        <f ca="1"/>
        <v>97.37</v>
      </c>
      <c r="JB10" s="39" vm="1152">
        <f ca="1"/>
        <v>97.245000000000005</v>
      </c>
      <c r="JC10" s="39" vm="1153">
        <f ca="1"/>
        <v>97.46</v>
      </c>
      <c r="JD10" s="39" vm="1154">
        <f ca="1"/>
        <v>97.47</v>
      </c>
      <c r="JE10" s="39" vm="1155">
        <f ca="1"/>
        <v>96.364999999999995</v>
      </c>
      <c r="JF10" s="39" vm="1156">
        <f ca="1"/>
        <v>96.51</v>
      </c>
      <c r="JG10" s="39" vm="1157">
        <f ca="1"/>
        <v>96.894999999999996</v>
      </c>
      <c r="JH10" s="39" vm="1158">
        <f ca="1"/>
        <v>94.47</v>
      </c>
      <c r="JI10" s="39" vm="1159">
        <f ca="1"/>
        <v>95.09</v>
      </c>
      <c r="JJ10" s="39" vm="1160">
        <f ca="1"/>
        <v>94.165000000000006</v>
      </c>
      <c r="JK10" s="39" vm="1161">
        <f ca="1"/>
        <v>95.45</v>
      </c>
      <c r="JL10" s="39" vm="1162">
        <f ca="1"/>
        <v>93.9</v>
      </c>
      <c r="JM10" s="39" vm="1163">
        <f ca="1"/>
        <v>93.155000000000001</v>
      </c>
      <c r="JN10" s="39" vm="1164">
        <f ca="1"/>
        <v>94.15</v>
      </c>
      <c r="JO10" s="39" vm="1165">
        <f ca="1"/>
        <v>96.305000000000007</v>
      </c>
      <c r="JP10" s="39" vm="1166">
        <f ca="1"/>
        <v>96.375</v>
      </c>
      <c r="JQ10" s="39" vm="1167">
        <f ca="1"/>
        <v>96.25</v>
      </c>
      <c r="JR10" s="39" vm="1168">
        <f ca="1"/>
        <v>96.06</v>
      </c>
      <c r="JS10" s="39" vm="1169">
        <f ca="1"/>
        <v>95.625</v>
      </c>
      <c r="JT10" s="39" vm="1170">
        <f ca="1"/>
        <v>94.7</v>
      </c>
      <c r="JU10" s="39" vm="1171">
        <f ca="1"/>
        <v>94.63</v>
      </c>
      <c r="JV10" s="39" vm="1172">
        <f ca="1"/>
        <v>96.41</v>
      </c>
      <c r="JW10" s="39" vm="1173">
        <f ca="1"/>
        <v>95.28</v>
      </c>
      <c r="JX10" s="39" vm="1174">
        <f ca="1"/>
        <v>93.344999999999999</v>
      </c>
      <c r="JY10" s="39" vm="1175">
        <f ca="1"/>
        <v>94.62</v>
      </c>
      <c r="JZ10" s="39" vm="1176">
        <f ca="1"/>
        <v>96.084999999999994</v>
      </c>
      <c r="KA10" s="39"/>
      <c r="KB10" s="39"/>
    </row>
    <row r="11" spans="2:288" ht="20" customHeight="1" x14ac:dyDescent="0.6">
      <c r="B11" s="13"/>
      <c r="C11" s="2" t="s">
        <v>44</v>
      </c>
      <c r="D11" s="2" t="str" cm="1">
        <f t="array" ref="D11">_FV(Table15[[#This Row],[ ETF]],"Ticker symbol",TRUE)</f>
        <v>CNDX</v>
      </c>
      <c r="E11" s="2" t="s">
        <v>54</v>
      </c>
      <c r="F11" s="2" t="s">
        <v>55</v>
      </c>
      <c r="G11" s="2" t="e" vm="1177">
        <v>#VALUE!</v>
      </c>
      <c r="H11" s="27" cm="1">
        <f t="array" ref="H11">IFERROR(_FV(Table15[[#This Row],[ ETF]],"beta"),"")</f>
        <v>0.98340000000000005</v>
      </c>
      <c r="I11" s="30" cm="1">
        <f t="array" ref="I11">_FV(Table15[[#This Row],[ ETF]],"Price")</f>
        <v>921.75</v>
      </c>
      <c r="J11" s="26">
        <f>SUMIF(Table14[Ativo],Table15[[#This Row],[Ticker]],Table14[Qtd])</f>
        <v>0</v>
      </c>
      <c r="K11" s="6">
        <f>Table15[[#This Row],[Preço]]*Table15[[#This Row],[Qtd]]</f>
        <v>0</v>
      </c>
      <c r="L11" s="15">
        <f>_xlfn.FLOOR.MATH((Aporte-2)/Table15[[#This Row],[Preço]])</f>
        <v>4</v>
      </c>
      <c r="M11" s="14">
        <f>Aporte-Table15[[#This Row],[Possível]]*Table15[[#This Row],[Preço]]</f>
        <v>813</v>
      </c>
      <c r="N11" s="35" cm="1">
        <f t="array" ref="N11">_FV(Table15[[#This Row],[ ETF]],"Expense ratio",TRUE)</f>
        <v>3.3E-3</v>
      </c>
      <c r="O11" s="38" cm="1">
        <f t="array" ref="O11">_FV(Table15[[#This Row],[ ETF]],"Market cap",TRUE)</f>
        <v>8804472581.6700001</v>
      </c>
      <c r="P11" s="36" cm="1">
        <f t="array" ref="P11">_FV(Table15[[#This Row],[ ETF]],"Volume")</f>
        <v>2375</v>
      </c>
      <c r="Q11" s="35" cm="1">
        <f t="array" ref="Q11">_FV(Table15[[#This Row],[ ETF]],"Change (%)",TRUE)</f>
        <v>6.5590000000000006E-3</v>
      </c>
      <c r="R11" s="40">
        <f ca="1">(Table15[[#This Row],[Preço]]-AF11)/AF11</f>
        <v>0.28898056215913853</v>
      </c>
      <c r="S11" s="44"/>
      <c r="T11" s="37" cm="1">
        <f t="array" ref="T11">Table15[[#This Row],[Valor de mercado]]/Riqueza_hoje</f>
        <v>0</v>
      </c>
      <c r="AF11" s="39" cm="1" vm="1178">
        <f t="array" aca="1" ref="AF11:KB11" ca="1">TRANSPOSE(_xlfn.STOCKHISTORY(G11,TODAY()-365,TODAY(),0,0,1))</f>
        <v>715.1</v>
      </c>
      <c r="AG11" s="39" vm="1179">
        <f ca="1"/>
        <v>714.15499999999997</v>
      </c>
      <c r="AH11" s="39" t="e" vm="342">
        <f ca="1"/>
        <v>#N/A</v>
      </c>
      <c r="AI11" s="39" vm="1180">
        <f ca="1"/>
        <v>725.7</v>
      </c>
      <c r="AJ11" s="39" vm="1181">
        <f ca="1"/>
        <v>725.52</v>
      </c>
      <c r="AK11" s="39" vm="1182">
        <f ca="1"/>
        <v>724.68</v>
      </c>
      <c r="AL11" s="39" vm="1183">
        <f ca="1"/>
        <v>717.10500000000002</v>
      </c>
      <c r="AM11" s="39" vm="1184">
        <f ca="1"/>
        <v>718.54</v>
      </c>
      <c r="AN11" s="39" vm="1185">
        <f ca="1"/>
        <v>720.33</v>
      </c>
      <c r="AO11" s="39" vm="1186">
        <f ca="1"/>
        <v>727.43</v>
      </c>
      <c r="AP11" s="39" vm="1187">
        <f ca="1"/>
        <v>734.01</v>
      </c>
      <c r="AQ11" s="39" vm="1188">
        <f ca="1"/>
        <v>731.95</v>
      </c>
      <c r="AR11" s="39" vm="1189">
        <f ca="1"/>
        <v>727.62</v>
      </c>
      <c r="AS11" s="39" vm="1190">
        <f ca="1"/>
        <v>731.91</v>
      </c>
      <c r="AT11" s="39" vm="1191">
        <f ca="1"/>
        <v>731.88</v>
      </c>
      <c r="AU11" s="39" vm="1192">
        <f ca="1"/>
        <v>724.99</v>
      </c>
      <c r="AV11" s="39" vm="1193">
        <f ca="1"/>
        <v>721.99</v>
      </c>
      <c r="AW11" s="39" vm="1194">
        <f ca="1"/>
        <v>725.47</v>
      </c>
      <c r="AX11" s="39" vm="1195">
        <f ca="1"/>
        <v>746.38</v>
      </c>
      <c r="AY11" s="39" vm="1196">
        <f ca="1"/>
        <v>753.37</v>
      </c>
      <c r="AZ11" s="39" vm="1197">
        <f ca="1"/>
        <v>752.2</v>
      </c>
      <c r="BA11" s="39" vm="1198">
        <f ca="1"/>
        <v>753.73</v>
      </c>
      <c r="BB11" s="39" vm="1199">
        <f ca="1"/>
        <v>760.17499999999995</v>
      </c>
      <c r="BC11" s="39" vm="1200">
        <f ca="1"/>
        <v>747.12</v>
      </c>
      <c r="BD11" s="39" vm="1201">
        <f ca="1"/>
        <v>748.44</v>
      </c>
      <c r="BE11" s="39" vm="1202">
        <f ca="1"/>
        <v>732.73500000000001</v>
      </c>
      <c r="BF11" s="39" vm="1203">
        <f ca="1"/>
        <v>741.83500000000004</v>
      </c>
      <c r="BG11" s="39" vm="1204">
        <f ca="1"/>
        <v>757.19500000000005</v>
      </c>
      <c r="BH11" s="39" vm="1205">
        <f ca="1"/>
        <v>757.23500000000001</v>
      </c>
      <c r="BI11" s="39" vm="1206">
        <f ca="1"/>
        <v>758.125</v>
      </c>
      <c r="BJ11" s="39" vm="1207">
        <f ca="1"/>
        <v>764.77</v>
      </c>
      <c r="BK11" s="39" vm="1208">
        <f ca="1"/>
        <v>767.45</v>
      </c>
      <c r="BL11" s="39" vm="1209">
        <f ca="1"/>
        <v>771.23500000000001</v>
      </c>
      <c r="BM11" s="39" vm="1210">
        <f ca="1"/>
        <v>768.47</v>
      </c>
      <c r="BN11" s="39" vm="1211">
        <f ca="1"/>
        <v>773.67499999999995</v>
      </c>
      <c r="BO11" s="39" vm="1212">
        <f ca="1"/>
        <v>774.97</v>
      </c>
      <c r="BP11" s="39" vm="1213">
        <f ca="1"/>
        <v>781.505</v>
      </c>
      <c r="BQ11" s="39" vm="1214">
        <f ca="1"/>
        <v>777.18</v>
      </c>
      <c r="BR11" s="39" vm="1215">
        <f ca="1"/>
        <v>765.61</v>
      </c>
      <c r="BS11" s="39" vm="1216">
        <f ca="1"/>
        <v>763.80499999999995</v>
      </c>
      <c r="BT11" s="39" vm="1217">
        <f ca="1"/>
        <v>772.02</v>
      </c>
      <c r="BU11" s="39" vm="1218">
        <f ca="1"/>
        <v>751.59</v>
      </c>
      <c r="BV11" s="39" vm="1219">
        <f ca="1"/>
        <v>736.48</v>
      </c>
      <c r="BW11" s="39" vm="1220">
        <f ca="1"/>
        <v>743.15</v>
      </c>
      <c r="BX11" s="39" vm="1221">
        <f ca="1"/>
        <v>738.73500000000001</v>
      </c>
      <c r="BY11" s="39" vm="1222">
        <f ca="1"/>
        <v>729.27499999999998</v>
      </c>
      <c r="BZ11" s="39" vm="1223">
        <f ca="1"/>
        <v>743.48</v>
      </c>
      <c r="CA11" s="39" vm="1224">
        <f ca="1"/>
        <v>741.74</v>
      </c>
      <c r="CB11" s="39" vm="1225">
        <f ca="1"/>
        <v>730.13</v>
      </c>
      <c r="CC11" s="39" vm="1226">
        <f ca="1"/>
        <v>716.12</v>
      </c>
      <c r="CD11" s="39" vm="1227">
        <f ca="1"/>
        <v>692.29</v>
      </c>
      <c r="CE11" s="39" vm="1228">
        <f ca="1"/>
        <v>712.06</v>
      </c>
      <c r="CF11" s="39" vm="1229">
        <f ca="1"/>
        <v>718.76</v>
      </c>
      <c r="CG11" s="39" vm="1230">
        <f ca="1"/>
        <v>722.75</v>
      </c>
      <c r="CH11" s="39" vm="1231">
        <f ca="1"/>
        <v>735.95</v>
      </c>
      <c r="CI11" s="39" vm="1232">
        <f ca="1"/>
        <v>723.82500000000005</v>
      </c>
      <c r="CJ11" s="39" vm="1233">
        <f ca="1"/>
        <v>729.9</v>
      </c>
      <c r="CK11" s="39" vm="1234">
        <f ca="1"/>
        <v>744.68</v>
      </c>
      <c r="CL11" s="39" vm="1235">
        <f ca="1"/>
        <v>733.47</v>
      </c>
      <c r="CM11" s="39" vm="1236">
        <f ca="1"/>
        <v>731.79</v>
      </c>
      <c r="CN11" s="39" vm="1237">
        <f ca="1"/>
        <v>725.19500000000005</v>
      </c>
      <c r="CO11" s="39" vm="1238">
        <f ca="1"/>
        <v>741.33</v>
      </c>
      <c r="CP11" s="39" vm="1239">
        <f ca="1"/>
        <v>738.83</v>
      </c>
      <c r="CQ11" s="39" vm="1190">
        <f ca="1"/>
        <v>731.91</v>
      </c>
      <c r="CR11" s="39" vm="1240">
        <f ca="1"/>
        <v>719.79</v>
      </c>
      <c r="CS11" s="39" vm="1241">
        <f ca="1"/>
        <v>724.26</v>
      </c>
      <c r="CT11" s="39" vm="1242">
        <f ca="1"/>
        <v>727.24</v>
      </c>
      <c r="CU11" s="39" vm="1243">
        <f ca="1"/>
        <v>728.25</v>
      </c>
      <c r="CV11" s="39" vm="1244">
        <f ca="1"/>
        <v>739.66</v>
      </c>
      <c r="CW11" s="39" vm="1245">
        <f ca="1"/>
        <v>750.04499999999996</v>
      </c>
      <c r="CX11" s="39" vm="1246">
        <f ca="1"/>
        <v>769.27</v>
      </c>
      <c r="CY11" s="39" vm="1247">
        <f ca="1"/>
        <v>767.03</v>
      </c>
      <c r="CZ11" s="39" vm="1248">
        <f ca="1"/>
        <v>774.71500000000003</v>
      </c>
      <c r="DA11" s="39" vm="1249">
        <f ca="1"/>
        <v>775.47</v>
      </c>
      <c r="DB11" s="39" vm="1250">
        <f ca="1"/>
        <v>777.84</v>
      </c>
      <c r="DC11" s="39" vm="1251">
        <f ca="1"/>
        <v>785.04</v>
      </c>
      <c r="DD11" s="39" vm="1252">
        <f ca="1"/>
        <v>783.62</v>
      </c>
      <c r="DE11" s="39" vm="1253">
        <f ca="1"/>
        <v>788.22500000000002</v>
      </c>
      <c r="DF11" s="39" vm="1254">
        <f ca="1"/>
        <v>789.41499999999996</v>
      </c>
      <c r="DG11" s="39" vm="1255">
        <f ca="1"/>
        <v>783.77</v>
      </c>
      <c r="DH11" s="39" vm="1256">
        <f ca="1"/>
        <v>776.375</v>
      </c>
      <c r="DI11" s="39" vm="1257">
        <f ca="1"/>
        <v>782.27</v>
      </c>
      <c r="DJ11" s="39" vm="1258">
        <f ca="1"/>
        <v>784.65499999999997</v>
      </c>
      <c r="DK11" s="39" vm="1259">
        <f ca="1"/>
        <v>785.2</v>
      </c>
      <c r="DL11" s="39" vm="1260">
        <f ca="1"/>
        <v>788.82500000000005</v>
      </c>
      <c r="DM11" s="39" vm="1261">
        <f ca="1"/>
        <v>787.51</v>
      </c>
      <c r="DN11" s="39" vm="1262">
        <f ca="1"/>
        <v>785.61</v>
      </c>
      <c r="DO11" s="39" vm="1263">
        <f ca="1"/>
        <v>785.95</v>
      </c>
      <c r="DP11" s="39" vm="1264">
        <f ca="1"/>
        <v>782.61500000000001</v>
      </c>
      <c r="DQ11" s="39" vm="1265">
        <f ca="1"/>
        <v>783.47329999999999</v>
      </c>
      <c r="DR11" s="39" vm="1266">
        <f ca="1"/>
        <v>758.17</v>
      </c>
      <c r="DS11" s="39" vm="1267">
        <f ca="1"/>
        <v>766.91499999999996</v>
      </c>
      <c r="DT11" s="39" vm="1268">
        <f ca="1"/>
        <v>763.53</v>
      </c>
      <c r="DU11" s="39" vm="1269">
        <f ca="1"/>
        <v>778.36500000000001</v>
      </c>
      <c r="DV11" s="39" vm="1270">
        <f ca="1"/>
        <v>761.505</v>
      </c>
      <c r="DW11" s="39" vm="1271">
        <f ca="1"/>
        <v>751.06500000000005</v>
      </c>
      <c r="DX11" s="39" vm="1272">
        <f ca="1"/>
        <v>736.38</v>
      </c>
      <c r="DY11" s="39" vm="1273">
        <f ca="1"/>
        <v>739.19</v>
      </c>
      <c r="DZ11" s="39" vm="1274">
        <f ca="1"/>
        <v>752.42</v>
      </c>
      <c r="EA11" s="39" vm="1275">
        <f ca="1"/>
        <v>748.46</v>
      </c>
      <c r="EB11" s="39" vm="1276">
        <f ca="1"/>
        <v>754.61</v>
      </c>
      <c r="EC11" s="39" vm="1277">
        <f ca="1"/>
        <v>740.71500000000003</v>
      </c>
      <c r="ED11" s="39" vm="1278">
        <f ca="1"/>
        <v>760.06</v>
      </c>
      <c r="EE11" s="39" vm="1279">
        <f ca="1"/>
        <v>758.39</v>
      </c>
      <c r="EF11" s="39" vm="1280">
        <f ca="1"/>
        <v>770.48</v>
      </c>
      <c r="EG11" s="39" vm="1281">
        <f ca="1"/>
        <v>768.66</v>
      </c>
      <c r="EH11" s="39" vm="1282">
        <f ca="1"/>
        <v>773.09500000000003</v>
      </c>
      <c r="EI11" s="39" vm="1283">
        <f ca="1"/>
        <v>772.36</v>
      </c>
      <c r="EJ11" s="39" vm="1284">
        <f ca="1"/>
        <v>774.45</v>
      </c>
      <c r="EK11" s="39" vm="1285">
        <f ca="1"/>
        <v>771.3</v>
      </c>
      <c r="EL11" s="39" vm="1286">
        <f ca="1"/>
        <v>770.18</v>
      </c>
      <c r="EM11" s="39" vm="1287">
        <f ca="1"/>
        <v>772.88499999999999</v>
      </c>
      <c r="EN11" s="39" vm="1288">
        <f ca="1"/>
        <v>765.755</v>
      </c>
      <c r="EO11" s="39" vm="1289">
        <f ca="1"/>
        <v>776.61500000000001</v>
      </c>
      <c r="EP11" s="39" vm="1290">
        <f ca="1"/>
        <v>774.37</v>
      </c>
      <c r="EQ11" s="39" vm="1291">
        <f ca="1"/>
        <v>776.91</v>
      </c>
      <c r="ER11" s="39" vm="1213">
        <f ca="1"/>
        <v>781.505</v>
      </c>
      <c r="ES11" s="39" vm="1292">
        <f ca="1"/>
        <v>785.14</v>
      </c>
      <c r="ET11" s="39" vm="1293">
        <f ca="1"/>
        <v>788.26499999999999</v>
      </c>
      <c r="EU11" s="39" vm="1294">
        <f ca="1"/>
        <v>791.78</v>
      </c>
      <c r="EV11" s="39" vm="1295">
        <f ca="1"/>
        <v>792.57</v>
      </c>
      <c r="EW11" s="39" vm="1296">
        <f ca="1"/>
        <v>793.19</v>
      </c>
      <c r="EX11" s="39" vm="1297">
        <f ca="1"/>
        <v>800.66</v>
      </c>
      <c r="EY11" s="39" vm="1298">
        <f ca="1"/>
        <v>792.54</v>
      </c>
      <c r="EZ11" s="39" vm="1299">
        <f ca="1"/>
        <v>796.44500000000005</v>
      </c>
      <c r="FA11" s="39" vm="1300">
        <f ca="1"/>
        <v>802.23500000000001</v>
      </c>
      <c r="FB11" s="39" vm="1301">
        <f ca="1"/>
        <v>805.81500000000005</v>
      </c>
      <c r="FC11" s="39" vm="1302">
        <f ca="1"/>
        <v>812.79499999999996</v>
      </c>
      <c r="FD11" s="39" vm="1303">
        <f ca="1"/>
        <v>810.48500000000001</v>
      </c>
      <c r="FE11" s="39" vm="1304">
        <f ca="1"/>
        <v>817.23500000000001</v>
      </c>
      <c r="FF11" s="39" vm="1305">
        <f ca="1"/>
        <v>819.6</v>
      </c>
      <c r="FG11" s="39" vm="1306">
        <f ca="1"/>
        <v>821.34</v>
      </c>
      <c r="FH11" s="39" vm="1307">
        <f ca="1"/>
        <v>818.31</v>
      </c>
      <c r="FI11" s="39" vm="1308">
        <f ca="1"/>
        <v>826.78</v>
      </c>
      <c r="FJ11" s="39" vm="1309">
        <f ca="1"/>
        <v>829.77499999999998</v>
      </c>
      <c r="FK11" s="39" vm="1310">
        <f ca="1"/>
        <v>832.42</v>
      </c>
      <c r="FL11" s="39" vm="1311">
        <f ca="1"/>
        <v>832.89</v>
      </c>
      <c r="FM11" s="39" vm="1312">
        <f ca="1"/>
        <v>826.21</v>
      </c>
      <c r="FN11" s="39" vm="1313">
        <f ca="1"/>
        <v>835.48</v>
      </c>
      <c r="FO11" s="39" vm="1314">
        <f ca="1"/>
        <v>837.84</v>
      </c>
      <c r="FP11" s="39" vm="1315">
        <f ca="1"/>
        <v>846.34</v>
      </c>
      <c r="FQ11" s="39" vm="1316">
        <f ca="1"/>
        <v>842.32</v>
      </c>
      <c r="FR11" s="39" vm="1317">
        <f ca="1"/>
        <v>836.60500000000002</v>
      </c>
      <c r="FS11" s="39" vm="1318">
        <f ca="1"/>
        <v>830.59500000000003</v>
      </c>
      <c r="FT11" s="39" vm="1319">
        <f ca="1"/>
        <v>820.32</v>
      </c>
      <c r="FU11" s="39" vm="1320">
        <f ca="1"/>
        <v>827.71</v>
      </c>
      <c r="FV11" s="39" vm="1321">
        <f ca="1"/>
        <v>834.2</v>
      </c>
      <c r="FW11" s="39" vm="1322">
        <f ca="1"/>
        <v>840.7</v>
      </c>
      <c r="FX11" s="39" vm="1323">
        <f ca="1"/>
        <v>850.21500000000003</v>
      </c>
      <c r="FY11" s="39" vm="1324">
        <f ca="1"/>
        <v>853.01</v>
      </c>
      <c r="FZ11" s="39" vm="1325">
        <f ca="1"/>
        <v>839.625</v>
      </c>
      <c r="GA11" s="39" vm="1326">
        <f ca="1"/>
        <v>847.84500000000003</v>
      </c>
      <c r="GB11" s="39" vm="1327">
        <f ca="1"/>
        <v>850.84500000000003</v>
      </c>
      <c r="GC11" s="39" vm="1328">
        <f ca="1"/>
        <v>843.36</v>
      </c>
      <c r="GD11" s="39" vm="1329">
        <f ca="1"/>
        <v>849.26499999999999</v>
      </c>
      <c r="GE11" s="39" vm="1330">
        <f ca="1"/>
        <v>840.61500000000001</v>
      </c>
      <c r="GF11" s="39" vm="1331">
        <f ca="1"/>
        <v>848.36</v>
      </c>
      <c r="GG11" s="39" vm="1332">
        <f ca="1"/>
        <v>855.88</v>
      </c>
      <c r="GH11" s="39" vm="1333">
        <f ca="1"/>
        <v>851.72</v>
      </c>
      <c r="GI11" s="39" vm="1334">
        <f ca="1"/>
        <v>853.37</v>
      </c>
      <c r="GJ11" s="39" vm="1335">
        <f ca="1"/>
        <v>848.81</v>
      </c>
      <c r="GK11" s="39" vm="1336">
        <f ca="1"/>
        <v>846.64</v>
      </c>
      <c r="GL11" s="39" vm="1337">
        <f ca="1"/>
        <v>849.47500000000002</v>
      </c>
      <c r="GM11" s="39" vm="1338">
        <f ca="1"/>
        <v>853.27499999999998</v>
      </c>
      <c r="GN11" s="39" vm="1339">
        <f ca="1"/>
        <v>845.63</v>
      </c>
      <c r="GO11" s="39" vm="1340">
        <f ca="1"/>
        <v>846.03499999999997</v>
      </c>
      <c r="GP11" s="39" vm="1341">
        <f ca="1"/>
        <v>845.96</v>
      </c>
      <c r="GQ11" s="39" vm="1342">
        <f ca="1"/>
        <v>842</v>
      </c>
      <c r="GR11" s="39" vm="1343">
        <f ca="1"/>
        <v>850.7</v>
      </c>
      <c r="GS11" s="39" vm="1344">
        <f ca="1"/>
        <v>863.11</v>
      </c>
      <c r="GT11" s="39" vm="1345">
        <f ca="1"/>
        <v>866.17499999999995</v>
      </c>
      <c r="GU11" s="39" vm="1346">
        <f ca="1"/>
        <v>867.28</v>
      </c>
      <c r="GV11" s="39" vm="1347">
        <f ca="1"/>
        <v>864.47</v>
      </c>
      <c r="GW11" s="39" vm="1348">
        <f ca="1"/>
        <v>868.49</v>
      </c>
      <c r="GX11" s="39" vm="1349">
        <f ca="1"/>
        <v>879.54399999999998</v>
      </c>
      <c r="GY11" s="39" vm="1350">
        <f ca="1"/>
        <v>879.17</v>
      </c>
      <c r="GZ11" s="39" vm="1351">
        <f ca="1"/>
        <v>885.48</v>
      </c>
      <c r="HA11" s="39" vm="1352">
        <f ca="1"/>
        <v>883.625</v>
      </c>
      <c r="HB11" s="39" vm="1353">
        <f ca="1"/>
        <v>883.04</v>
      </c>
      <c r="HC11" s="39" vm="1354">
        <f ca="1"/>
        <v>886.36</v>
      </c>
      <c r="HD11" s="39" vm="934">
        <f ca="1"/>
        <v>883.75</v>
      </c>
      <c r="HE11" s="39" vm="1355">
        <f ca="1"/>
        <v>878.78</v>
      </c>
      <c r="HF11" s="39" vm="1356">
        <f ca="1"/>
        <v>881.41499999999996</v>
      </c>
      <c r="HG11" s="39" vm="1357">
        <f ca="1"/>
        <v>878.06</v>
      </c>
      <c r="HH11" s="39" vm="1358">
        <f ca="1"/>
        <v>868.43499999999995</v>
      </c>
      <c r="HI11" s="39" vm="1359">
        <f ca="1"/>
        <v>872.01</v>
      </c>
      <c r="HJ11" s="39" vm="1360">
        <f ca="1"/>
        <v>867.02499999999998</v>
      </c>
      <c r="HK11" s="39" vm="1361">
        <f ca="1"/>
        <v>868.83</v>
      </c>
      <c r="HL11" s="39" vm="1362">
        <f ca="1"/>
        <v>865.36</v>
      </c>
      <c r="HM11" s="39" vm="1363">
        <f ca="1"/>
        <v>849.64499999999998</v>
      </c>
      <c r="HN11" s="39" vm="1364">
        <f ca="1"/>
        <v>850.255</v>
      </c>
      <c r="HO11" s="39" vm="1365">
        <f ca="1"/>
        <v>856.43</v>
      </c>
      <c r="HP11" s="39" vm="1366">
        <f ca="1"/>
        <v>864.15</v>
      </c>
      <c r="HQ11" s="39" vm="1367">
        <f ca="1"/>
        <v>859.36</v>
      </c>
      <c r="HR11" s="39" vm="1368">
        <f ca="1"/>
        <v>857.42</v>
      </c>
      <c r="HS11" s="39" vm="1369">
        <f ca="1"/>
        <v>835.56</v>
      </c>
      <c r="HT11" s="39" vm="1370">
        <f ca="1"/>
        <v>835.58</v>
      </c>
      <c r="HU11" s="39" vm="1371">
        <f ca="1"/>
        <v>838.14</v>
      </c>
      <c r="HV11" s="39" vm="1372">
        <f ca="1"/>
        <v>830.08</v>
      </c>
      <c r="HW11" s="39" vm="1373">
        <f ca="1"/>
        <v>814.65</v>
      </c>
      <c r="HX11" s="39" vm="1374">
        <f ca="1"/>
        <v>830.79</v>
      </c>
      <c r="HY11" s="39" vm="1375">
        <f ca="1"/>
        <v>825.19</v>
      </c>
      <c r="HZ11" s="39" vm="1376">
        <f ca="1"/>
        <v>845.67</v>
      </c>
      <c r="IA11" s="39" vm="1377">
        <f ca="1"/>
        <v>838.37</v>
      </c>
      <c r="IB11" s="39" vm="1378">
        <f ca="1"/>
        <v>840.34</v>
      </c>
      <c r="IC11" s="39" vm="1379">
        <f ca="1"/>
        <v>828.5</v>
      </c>
      <c r="ID11" s="39" vm="1380">
        <f ca="1"/>
        <v>830.63499999999999</v>
      </c>
      <c r="IE11" s="39" vm="1381">
        <f ca="1"/>
        <v>847.15</v>
      </c>
      <c r="IF11" s="39" vm="1382">
        <f ca="1"/>
        <v>853.36</v>
      </c>
      <c r="IG11" s="39" vm="1383">
        <f ca="1"/>
        <v>858.495</v>
      </c>
      <c r="IH11" s="39" vm="1384">
        <f ca="1"/>
        <v>868.38</v>
      </c>
      <c r="II11" s="39" vm="1385">
        <f ca="1"/>
        <v>870.1</v>
      </c>
      <c r="IJ11" s="39" vm="908">
        <f ca="1"/>
        <v>870.32</v>
      </c>
      <c r="IK11" s="39" vm="1386">
        <f ca="1"/>
        <v>866.59500000000003</v>
      </c>
      <c r="IL11" s="39" vm="1387">
        <f ca="1"/>
        <v>871.86500000000001</v>
      </c>
      <c r="IM11" s="39" vm="1388">
        <f ca="1"/>
        <v>881.78</v>
      </c>
      <c r="IN11" s="39" vm="1389">
        <f ca="1"/>
        <v>884.03</v>
      </c>
      <c r="IO11" s="39" vm="1390">
        <f ca="1"/>
        <v>889.18499999999995</v>
      </c>
      <c r="IP11" s="39" vm="1391">
        <f ca="1"/>
        <v>889.42</v>
      </c>
      <c r="IQ11" s="39" vm="1392">
        <f ca="1"/>
        <v>895.82500000000005</v>
      </c>
      <c r="IR11" s="39" vm="1393">
        <f ca="1"/>
        <v>900.51</v>
      </c>
      <c r="IS11" s="39" vm="1394">
        <f ca="1"/>
        <v>902.82</v>
      </c>
      <c r="IT11" s="39" vm="1395">
        <f ca="1"/>
        <v>921.11500000000001</v>
      </c>
      <c r="IU11" s="39" vm="1396">
        <f ca="1"/>
        <v>927.67</v>
      </c>
      <c r="IV11" s="39" vm="1397">
        <f ca="1"/>
        <v>924.02</v>
      </c>
      <c r="IW11" s="39" vm="1398">
        <f ca="1"/>
        <v>917.16</v>
      </c>
      <c r="IX11" s="39" vm="1399">
        <f ca="1"/>
        <v>912.29</v>
      </c>
      <c r="IY11" s="39" vm="1400">
        <f ca="1"/>
        <v>907.98500000000001</v>
      </c>
      <c r="IZ11" s="39" vm="1401">
        <f ca="1"/>
        <v>914.245</v>
      </c>
      <c r="JA11" s="39" vm="1402">
        <f ca="1"/>
        <v>913.05</v>
      </c>
      <c r="JB11" s="39" vm="1403">
        <f ca="1"/>
        <v>921</v>
      </c>
      <c r="JC11" s="39" vm="1397">
        <f ca="1"/>
        <v>924.02</v>
      </c>
      <c r="JD11" s="39" vm="1404">
        <f ca="1"/>
        <v>925.70500000000004</v>
      </c>
      <c r="JE11" s="39" vm="1405">
        <f ca="1"/>
        <v>938.04</v>
      </c>
      <c r="JF11" s="39" vm="1406">
        <f ca="1"/>
        <v>939.42</v>
      </c>
      <c r="JG11" s="39" vm="1407">
        <f ca="1"/>
        <v>917.73</v>
      </c>
      <c r="JH11" s="39" vm="1408">
        <f ca="1"/>
        <v>920.93</v>
      </c>
      <c r="JI11" s="39" vm="1409">
        <f ca="1"/>
        <v>926.48</v>
      </c>
      <c r="JJ11" s="39" vm="1410">
        <f ca="1"/>
        <v>908.21</v>
      </c>
      <c r="JK11" s="39" vm="1411">
        <f ca="1"/>
        <v>921.83</v>
      </c>
      <c r="JL11" s="39" vm="1412">
        <f ca="1"/>
        <v>911.62</v>
      </c>
      <c r="JM11" s="39" vm="1413">
        <f ca="1"/>
        <v>926.16</v>
      </c>
      <c r="JN11" s="39" vm="1414">
        <f ca="1"/>
        <v>897.75</v>
      </c>
      <c r="JO11" s="39" vm="1415">
        <f ca="1"/>
        <v>887.35</v>
      </c>
      <c r="JP11" s="39" vm="1416">
        <f ca="1"/>
        <v>889.06</v>
      </c>
      <c r="JQ11" s="39" vm="1417">
        <f ca="1"/>
        <v>919.63499999999999</v>
      </c>
      <c r="JR11" s="39" vm="1418">
        <f ca="1"/>
        <v>921.31</v>
      </c>
      <c r="JS11" s="39" vm="1419">
        <f ca="1"/>
        <v>922.72500000000002</v>
      </c>
      <c r="JT11" s="39" vm="1420">
        <f ca="1"/>
        <v>915.81</v>
      </c>
      <c r="JU11" s="39" vm="1421">
        <f ca="1"/>
        <v>912.96500000000003</v>
      </c>
      <c r="JV11" s="39" vm="1422">
        <f ca="1"/>
        <v>893.49</v>
      </c>
      <c r="JW11" s="39" vm="1423">
        <f ca="1"/>
        <v>891.94</v>
      </c>
      <c r="JX11" s="39" vm="1424">
        <f ca="1"/>
        <v>904.58</v>
      </c>
      <c r="JY11" s="39" vm="1425">
        <f ca="1"/>
        <v>895.1</v>
      </c>
      <c r="JZ11" s="39" vm="1426">
        <f ca="1"/>
        <v>877.32500000000005</v>
      </c>
      <c r="KA11" s="39" vm="1427">
        <f ca="1"/>
        <v>888.94</v>
      </c>
      <c r="KB11" s="39" vm="1428">
        <f ca="1"/>
        <v>911.2</v>
      </c>
    </row>
    <row r="12" spans="2:288" ht="20" customHeight="1" x14ac:dyDescent="0.6">
      <c r="B12" s="13" t="s">
        <v>43</v>
      </c>
      <c r="C12" s="2" t="s">
        <v>44</v>
      </c>
      <c r="D12" s="2" t="str" cm="1">
        <f t="array" ref="D12">_FV(Table15[[#This Row],[ ETF]],"Ticker symbol",TRUE)</f>
        <v>SUAS</v>
      </c>
      <c r="E12" s="2" t="s">
        <v>56</v>
      </c>
      <c r="F12" s="2" t="s">
        <v>57</v>
      </c>
      <c r="G12" s="2" t="e" vm="1429">
        <v>#VALUE!</v>
      </c>
      <c r="H12" s="27" cm="1">
        <f t="array" ref="H12">IFERROR(_FV(Table15[[#This Row],[ ETF]],"beta"),"")</f>
        <v>0.96240000000000003</v>
      </c>
      <c r="I12" s="30" cm="1">
        <f t="array" ref="I12">_FV(Table15[[#This Row],[ ETF]],"Price")</f>
        <v>13.87</v>
      </c>
      <c r="J12" s="26">
        <f>SUMIF(Table14[Ativo],Table15[[#This Row],[Ticker]],Table14[Qtd])</f>
        <v>828</v>
      </c>
      <c r="K12" s="6">
        <f>Table15[[#This Row],[Preço]]*Table15[[#This Row],[Qtd]]</f>
        <v>11484.359999999999</v>
      </c>
      <c r="L12" s="15">
        <f>_xlfn.FLOOR.MATH((Aporte-2)/Table15[[#This Row],[Preço]])</f>
        <v>324</v>
      </c>
      <c r="M12" s="14">
        <f>Aporte-Table15[[#This Row],[Possível]]*Table15[[#This Row],[Preço]]</f>
        <v>6.1199999999998909</v>
      </c>
      <c r="N12" s="35" cm="1">
        <f t="array" ref="N12">_FV(Table15[[#This Row],[ ETF]],"Expense ratio",TRUE)</f>
        <v>2E-3</v>
      </c>
      <c r="O12" s="38" cm="1">
        <f t="array" ref="O12">_FV(Table15[[#This Row],[ ETF]],"Market cap",TRUE)</f>
        <v>8289466802.5</v>
      </c>
      <c r="P12" s="36" cm="1">
        <f t="array" ref="P12">_FV(Table15[[#This Row],[ ETF]],"Volume")</f>
        <v>746998</v>
      </c>
      <c r="Q12" s="35" cm="1">
        <f t="array" ref="Q12">_FV(Table15[[#This Row],[ ETF]],"Change (%)",TRUE)</f>
        <v>1.1285E-2</v>
      </c>
      <c r="R12" s="40">
        <f ca="1">(Table15[[#This Row],[Preço]]-AF12)/AF12</f>
        <v>0.30418429713211093</v>
      </c>
      <c r="S12" s="44"/>
      <c r="T12" s="37" cm="1">
        <f t="array" ref="T12">Table15[[#This Row],[Valor de mercado]]/Riqueza_hoje</f>
        <v>5.4668351269276702E-2</v>
      </c>
      <c r="AF12" s="39" cm="1" vm="1430">
        <f t="array" aca="1" ref="AF12:KB12" ca="1">TRANSPOSE(_xlfn.STOCKHISTORY(G12,TODAY()-365,TODAY(),0,0,1))</f>
        <v>10.635</v>
      </c>
      <c r="AG12" s="39" vm="1431">
        <f ca="1"/>
        <v>10.62</v>
      </c>
      <c r="AH12" s="39" t="e" vm="342">
        <f ca="1"/>
        <v>#N/A</v>
      </c>
      <c r="AI12" s="39" vm="1432">
        <f ca="1"/>
        <v>10.68</v>
      </c>
      <c r="AJ12" s="39" vm="1433">
        <f ca="1"/>
        <v>10.695</v>
      </c>
      <c r="AK12" s="39" vm="1434">
        <f ca="1"/>
        <v>10.715</v>
      </c>
      <c r="AL12" s="39" vm="1432">
        <f ca="1"/>
        <v>10.68</v>
      </c>
      <c r="AM12" s="39" vm="1435">
        <f ca="1"/>
        <v>10.71</v>
      </c>
      <c r="AN12" s="39" vm="1436">
        <f ca="1"/>
        <v>10.935</v>
      </c>
      <c r="AO12" s="39" vm="1437">
        <f ca="1"/>
        <v>11.03</v>
      </c>
      <c r="AP12" s="39" vm="1438">
        <f ca="1"/>
        <v>11.13</v>
      </c>
      <c r="AQ12" s="39" vm="1439">
        <f ca="1"/>
        <v>11.12</v>
      </c>
      <c r="AR12" s="39" vm="1440">
        <f ca="1"/>
        <v>11.14</v>
      </c>
      <c r="AS12" s="39" vm="1441">
        <f ca="1"/>
        <v>11.115</v>
      </c>
      <c r="AT12" s="39" vm="1442">
        <f ca="1"/>
        <v>11.09</v>
      </c>
      <c r="AU12" s="39" vm="1443">
        <f ca="1"/>
        <v>10.98</v>
      </c>
      <c r="AV12" s="39" vm="1444">
        <f ca="1"/>
        <v>10.99</v>
      </c>
      <c r="AW12" s="39" vm="1445">
        <f ca="1"/>
        <v>11.015000000000001</v>
      </c>
      <c r="AX12" s="39" vm="1446">
        <f ca="1"/>
        <v>11.11</v>
      </c>
      <c r="AY12" s="39" vm="1447">
        <f ca="1"/>
        <v>11.135</v>
      </c>
      <c r="AZ12" s="39" vm="1448">
        <f ca="1"/>
        <v>11.1</v>
      </c>
      <c r="BA12" s="39" vm="1449">
        <f ca="1"/>
        <v>11.08</v>
      </c>
      <c r="BB12" s="39" vm="1450">
        <f ca="1"/>
        <v>11.125</v>
      </c>
      <c r="BC12" s="39" vm="1436">
        <f ca="1"/>
        <v>10.935</v>
      </c>
      <c r="BD12" s="39" vm="1451">
        <f ca="1"/>
        <v>11.02</v>
      </c>
      <c r="BE12" s="39" vm="1452">
        <f ca="1"/>
        <v>10.83</v>
      </c>
      <c r="BF12" s="39" vm="1453">
        <f ca="1"/>
        <v>10.865</v>
      </c>
      <c r="BG12" s="39" vm="1439">
        <f ca="1"/>
        <v>11.12</v>
      </c>
      <c r="BH12" s="39" vm="1454">
        <f ca="1"/>
        <v>11.035</v>
      </c>
      <c r="BI12" s="39" vm="1455">
        <f ca="1"/>
        <v>11.095000000000001</v>
      </c>
      <c r="BJ12" s="39" vm="1456">
        <f ca="1"/>
        <v>11.18</v>
      </c>
      <c r="BK12" s="39" vm="1457">
        <f ca="1"/>
        <v>11.237500000000001</v>
      </c>
      <c r="BL12" s="39" vm="1458">
        <f ca="1"/>
        <v>11.24</v>
      </c>
      <c r="BM12" s="39" vm="1459">
        <f ca="1"/>
        <v>11.217499999999999</v>
      </c>
      <c r="BN12" s="39" vm="1460">
        <f ca="1"/>
        <v>11.265000000000001</v>
      </c>
      <c r="BO12" s="39" vm="1461">
        <f ca="1"/>
        <v>11.23</v>
      </c>
      <c r="BP12" s="39" vm="1462">
        <f ca="1"/>
        <v>11.31</v>
      </c>
      <c r="BQ12" s="39" vm="1463">
        <f ca="1"/>
        <v>11.244999999999999</v>
      </c>
      <c r="BR12" s="39" vm="1464">
        <f ca="1"/>
        <v>11.154999999999999</v>
      </c>
      <c r="BS12" s="39" vm="1456">
        <f ca="1"/>
        <v>11.18</v>
      </c>
      <c r="BT12" s="39" vm="1460">
        <f ca="1"/>
        <v>11.265000000000001</v>
      </c>
      <c r="BU12" s="39" vm="1439">
        <f ca="1"/>
        <v>11.12</v>
      </c>
      <c r="BV12" s="39" vm="1451">
        <f ca="1"/>
        <v>11.02</v>
      </c>
      <c r="BW12" s="39" vm="1446">
        <f ca="1"/>
        <v>11.11</v>
      </c>
      <c r="BX12" s="39" vm="1465">
        <f ca="1"/>
        <v>11.045</v>
      </c>
      <c r="BY12" s="39" vm="1466">
        <f ca="1"/>
        <v>10.835000000000001</v>
      </c>
      <c r="BZ12" s="39" vm="1451">
        <f ca="1"/>
        <v>11.02</v>
      </c>
      <c r="CA12" s="39" vm="1467">
        <f ca="1"/>
        <v>10.93</v>
      </c>
      <c r="CB12" s="39" vm="1468">
        <f ca="1"/>
        <v>10.9</v>
      </c>
      <c r="CC12" s="39" vm="1469">
        <f ca="1"/>
        <v>10.725</v>
      </c>
      <c r="CD12" s="39" vm="1470">
        <f ca="1"/>
        <v>10.494999999999999</v>
      </c>
      <c r="CE12" s="39" vm="1471">
        <f ca="1"/>
        <v>10.925000000000001</v>
      </c>
      <c r="CF12" s="39" vm="1472">
        <f ca="1"/>
        <v>11</v>
      </c>
      <c r="CG12" s="39" vm="1473">
        <f ca="1"/>
        <v>11.055</v>
      </c>
      <c r="CH12" s="39" vm="1474">
        <f ca="1"/>
        <v>11.164999999999999</v>
      </c>
      <c r="CI12" s="39" vm="1439">
        <f ca="1"/>
        <v>11.12</v>
      </c>
      <c r="CJ12" s="39" vm="1475">
        <f ca="1"/>
        <v>11.21</v>
      </c>
      <c r="CK12" s="39" vm="1463">
        <f ca="1"/>
        <v>11.244999999999999</v>
      </c>
      <c r="CL12" s="39" vm="1476">
        <f ca="1"/>
        <v>11.215</v>
      </c>
      <c r="CM12" s="39" vm="1477">
        <f ca="1"/>
        <v>11.234999999999999</v>
      </c>
      <c r="CN12" s="39" vm="1478">
        <f ca="1"/>
        <v>11.1425</v>
      </c>
      <c r="CO12" s="39" vm="1479">
        <f ca="1"/>
        <v>11.22</v>
      </c>
      <c r="CP12" s="39" vm="1475">
        <f ca="1"/>
        <v>11.21</v>
      </c>
      <c r="CQ12" s="39" vm="1480">
        <f ca="1"/>
        <v>11.205</v>
      </c>
      <c r="CR12" s="39" vm="1442">
        <f ca="1"/>
        <v>11.09</v>
      </c>
      <c r="CS12" s="39" vm="1481">
        <f ca="1"/>
        <v>11.25</v>
      </c>
      <c r="CT12" s="39" vm="1462">
        <f ca="1"/>
        <v>11.31</v>
      </c>
      <c r="CU12" s="39" vm="1482">
        <f ca="1"/>
        <v>11.335000000000001</v>
      </c>
      <c r="CV12" s="39" vm="1483">
        <f ca="1"/>
        <v>11.38</v>
      </c>
      <c r="CW12" s="39" vm="1484">
        <f ca="1"/>
        <v>11.432499999999999</v>
      </c>
      <c r="CX12" s="39" vm="1485">
        <f ca="1"/>
        <v>11.625</v>
      </c>
      <c r="CY12" s="39" vm="1486">
        <f ca="1"/>
        <v>11.57</v>
      </c>
      <c r="CZ12" s="39" vm="1487">
        <f ca="1"/>
        <v>11.5725</v>
      </c>
      <c r="DA12" s="39" vm="1488">
        <f ca="1"/>
        <v>11.61</v>
      </c>
      <c r="DB12" s="39" vm="1489">
        <f ca="1"/>
        <v>11.695</v>
      </c>
      <c r="DC12" s="39" vm="1490">
        <f ca="1"/>
        <v>11.7425</v>
      </c>
      <c r="DD12" s="39" vm="1491">
        <f ca="1"/>
        <v>11.8</v>
      </c>
      <c r="DE12" s="39" vm="1492">
        <f ca="1"/>
        <v>11.86</v>
      </c>
      <c r="DF12" s="39" vm="1493">
        <f ca="1"/>
        <v>11.925000000000001</v>
      </c>
      <c r="DG12" s="39" vm="1494">
        <f ca="1"/>
        <v>11.87</v>
      </c>
      <c r="DH12" s="39" vm="1491">
        <f ca="1"/>
        <v>11.8</v>
      </c>
      <c r="DI12" s="39" vm="1495">
        <f ca="1"/>
        <v>11.92</v>
      </c>
      <c r="DJ12" s="39" vm="1496">
        <f ca="1"/>
        <v>11.96</v>
      </c>
      <c r="DK12" s="39" vm="1497">
        <f ca="1"/>
        <v>11.95</v>
      </c>
      <c r="DL12" s="39" vm="1498">
        <f ca="1"/>
        <v>11.965</v>
      </c>
      <c r="DM12" s="39" vm="1499">
        <f ca="1"/>
        <v>11.935</v>
      </c>
      <c r="DN12" s="39" vm="1500">
        <f ca="1"/>
        <v>11.885</v>
      </c>
      <c r="DO12" s="39" vm="1494">
        <f ca="1"/>
        <v>11.87</v>
      </c>
      <c r="DP12" s="39" vm="1501">
        <f ca="1"/>
        <v>11.865</v>
      </c>
      <c r="DQ12" s="39" t="e" vm="342">
        <f ca="1"/>
        <v>#N/A</v>
      </c>
      <c r="DR12" s="39" vm="1502">
        <f ca="1"/>
        <v>11.855</v>
      </c>
      <c r="DS12" s="39" vm="1503">
        <f ca="1"/>
        <v>11.945</v>
      </c>
      <c r="DT12" s="39" vm="1495">
        <f ca="1"/>
        <v>11.92</v>
      </c>
      <c r="DU12" s="39" vm="1504">
        <f ca="1"/>
        <v>12.105</v>
      </c>
      <c r="DV12" s="39" vm="1505">
        <f ca="1"/>
        <v>12.195</v>
      </c>
      <c r="DW12" s="39" vm="1495">
        <f ca="1"/>
        <v>11.92</v>
      </c>
      <c r="DX12" s="39" vm="1506">
        <f ca="1"/>
        <v>11.785</v>
      </c>
      <c r="DY12" s="39" vm="1507">
        <f ca="1"/>
        <v>11.78</v>
      </c>
      <c r="DZ12" s="39" vm="1508">
        <f ca="1"/>
        <v>11.904999999999999</v>
      </c>
      <c r="EA12" s="39" vm="1509">
        <f ca="1"/>
        <v>11.83</v>
      </c>
      <c r="EB12" s="39" vm="1510">
        <f ca="1"/>
        <v>11.815</v>
      </c>
      <c r="EC12" s="39" vm="1511">
        <f ca="1"/>
        <v>11.6</v>
      </c>
      <c r="ED12" s="39" vm="1512">
        <f ca="1"/>
        <v>11.835000000000001</v>
      </c>
      <c r="EE12" s="39" vm="1500">
        <f ca="1"/>
        <v>11.885</v>
      </c>
      <c r="EF12" s="39" vm="1496">
        <f ca="1"/>
        <v>11.96</v>
      </c>
      <c r="EG12" s="39" vm="1495">
        <f ca="1"/>
        <v>11.92</v>
      </c>
      <c r="EH12" s="39" vm="1513">
        <f ca="1"/>
        <v>11.93</v>
      </c>
      <c r="EI12" s="39" vm="1514">
        <f ca="1"/>
        <v>11.955</v>
      </c>
      <c r="EJ12" s="39" vm="1515">
        <f ca="1"/>
        <v>12.005000000000001</v>
      </c>
      <c r="EK12" s="39" vm="1516">
        <f ca="1"/>
        <v>11.994400000000001</v>
      </c>
      <c r="EL12" s="39" vm="1517">
        <f ca="1"/>
        <v>11.994999999999999</v>
      </c>
      <c r="EM12" s="39" vm="1518">
        <f ca="1"/>
        <v>12.015000000000001</v>
      </c>
      <c r="EN12" s="39" vm="1519">
        <f ca="1"/>
        <v>11.98</v>
      </c>
      <c r="EO12" s="39" vm="1520">
        <f ca="1"/>
        <v>12.04</v>
      </c>
      <c r="EP12" s="39" vm="1521">
        <f ca="1"/>
        <v>12.03</v>
      </c>
      <c r="EQ12" s="39" vm="1522">
        <f ca="1"/>
        <v>12.035</v>
      </c>
      <c r="ER12" s="39" vm="1523">
        <f ca="1"/>
        <v>12.085000000000001</v>
      </c>
      <c r="ES12" s="39" vm="1524">
        <f ca="1"/>
        <v>12.074999999999999</v>
      </c>
      <c r="ET12" s="39" vm="1523">
        <f ca="1"/>
        <v>12.085000000000001</v>
      </c>
      <c r="EU12" s="39" vm="1525">
        <f ca="1"/>
        <v>12.06</v>
      </c>
      <c r="EV12" s="39" vm="1526">
        <f ca="1"/>
        <v>12.055</v>
      </c>
      <c r="EW12" s="39" vm="1524">
        <f ca="1"/>
        <v>12.074999999999999</v>
      </c>
      <c r="EX12" s="39" vm="1515">
        <f ca="1"/>
        <v>12.005000000000001</v>
      </c>
      <c r="EY12" s="39" vm="1527">
        <f ca="1"/>
        <v>11.875</v>
      </c>
      <c r="EZ12" s="39" vm="1497">
        <f ca="1"/>
        <v>11.95</v>
      </c>
      <c r="FA12" s="39" vm="1520">
        <f ca="1"/>
        <v>12.04</v>
      </c>
      <c r="FB12" s="39" vm="1525">
        <f ca="1"/>
        <v>12.06</v>
      </c>
      <c r="FC12" s="39" vm="1528">
        <f ca="1"/>
        <v>12.13</v>
      </c>
      <c r="FD12" s="39" vm="1529">
        <f ca="1"/>
        <v>12.18</v>
      </c>
      <c r="FE12" s="39" vm="1530">
        <f ca="1"/>
        <v>12.205</v>
      </c>
      <c r="FF12" s="39" vm="1531">
        <f ca="1"/>
        <v>12.244999999999999</v>
      </c>
      <c r="FG12" s="39" vm="1532">
        <f ca="1"/>
        <v>12.234999999999999</v>
      </c>
      <c r="FH12" s="39" vm="1533">
        <f ca="1"/>
        <v>12.3</v>
      </c>
      <c r="FI12" s="39" vm="1534">
        <f ca="1"/>
        <v>12.355</v>
      </c>
      <c r="FJ12" s="39" vm="1535">
        <f ca="1"/>
        <v>12.395</v>
      </c>
      <c r="FK12" s="39" vm="1536">
        <f ca="1"/>
        <v>12.27</v>
      </c>
      <c r="FL12" s="39" vm="1537">
        <f ca="1"/>
        <v>12.324999999999999</v>
      </c>
      <c r="FM12" s="39" vm="1538">
        <f ca="1"/>
        <v>12.2</v>
      </c>
      <c r="FN12" s="39" vm="1539">
        <f ca="1"/>
        <v>12.345000000000001</v>
      </c>
      <c r="FO12" s="39" vm="1540">
        <f ca="1"/>
        <v>12.42</v>
      </c>
      <c r="FP12" s="39" vm="1541">
        <f ca="1"/>
        <v>12.445</v>
      </c>
      <c r="FQ12" s="39" vm="1542">
        <f ca="1"/>
        <v>12.3575</v>
      </c>
      <c r="FR12" s="39" vm="1543">
        <f ca="1"/>
        <v>12.35</v>
      </c>
      <c r="FS12" s="39" vm="1537">
        <f ca="1"/>
        <v>12.324999999999999</v>
      </c>
      <c r="FT12" s="39" vm="1504">
        <f ca="1"/>
        <v>12.105</v>
      </c>
      <c r="FU12" s="39" vm="1544">
        <f ca="1"/>
        <v>12.25</v>
      </c>
      <c r="FV12" s="39" vm="1543">
        <f ca="1"/>
        <v>12.35</v>
      </c>
      <c r="FW12" s="39" vm="1545">
        <f ca="1"/>
        <v>12.335000000000001</v>
      </c>
      <c r="FX12" s="39" vm="1546">
        <f ca="1"/>
        <v>12.44</v>
      </c>
      <c r="FY12" s="39" vm="1547">
        <f ca="1"/>
        <v>12.4575</v>
      </c>
      <c r="FZ12" s="39" vm="1548">
        <f ca="1"/>
        <v>12.375</v>
      </c>
      <c r="GA12" s="39" vm="1549">
        <f ca="1"/>
        <v>12.41</v>
      </c>
      <c r="GB12" s="39" vm="1550">
        <f ca="1"/>
        <v>12.525</v>
      </c>
      <c r="GC12" s="39" vm="1551">
        <f ca="1"/>
        <v>12.475</v>
      </c>
      <c r="GD12" s="39" vm="1552">
        <f ca="1"/>
        <v>12.55</v>
      </c>
      <c r="GE12" s="39" vm="1553">
        <f ca="1"/>
        <v>12.515000000000001</v>
      </c>
      <c r="GF12" s="39" vm="1554">
        <f ca="1"/>
        <v>12.51</v>
      </c>
      <c r="GG12" s="39" vm="1550">
        <f ca="1"/>
        <v>12.525</v>
      </c>
      <c r="GH12" s="39" vm="1555">
        <f ca="1"/>
        <v>12.56</v>
      </c>
      <c r="GI12" s="39" vm="1550">
        <f ca="1"/>
        <v>12.525</v>
      </c>
      <c r="GJ12" s="39" vm="1556">
        <f ca="1"/>
        <v>12.555</v>
      </c>
      <c r="GK12" s="39" vm="1557">
        <f ca="1"/>
        <v>12.605</v>
      </c>
      <c r="GL12" s="39" vm="1558">
        <f ca="1"/>
        <v>12.615</v>
      </c>
      <c r="GM12" s="39" vm="1559">
        <f ca="1"/>
        <v>12.68</v>
      </c>
      <c r="GN12" s="39" vm="1560">
        <f ca="1"/>
        <v>12.625</v>
      </c>
      <c r="GO12" s="39" vm="1552">
        <f ca="1"/>
        <v>12.55</v>
      </c>
      <c r="GP12" s="39" vm="1561">
        <f ca="1"/>
        <v>12.574999999999999</v>
      </c>
      <c r="GQ12" s="39" vm="1562">
        <f ca="1"/>
        <v>12.484999999999999</v>
      </c>
      <c r="GR12" s="39" vm="1558">
        <f ca="1"/>
        <v>12.615</v>
      </c>
      <c r="GS12" s="39" vm="1563">
        <f ca="1"/>
        <v>12.75</v>
      </c>
      <c r="GT12" s="39" vm="1564">
        <f ca="1"/>
        <v>12.74</v>
      </c>
      <c r="GU12" s="39" vm="1565">
        <f ca="1"/>
        <v>12.795</v>
      </c>
      <c r="GV12" s="39" vm="1566">
        <f ca="1"/>
        <v>12.72</v>
      </c>
      <c r="GW12" s="39" vm="1567">
        <f ca="1"/>
        <v>12.81</v>
      </c>
      <c r="GX12" s="39" t="e" vm="342">
        <f ca="1"/>
        <v>#N/A</v>
      </c>
      <c r="GY12" s="39" vm="1568">
        <f ca="1"/>
        <v>12.87</v>
      </c>
      <c r="GZ12" s="39" vm="1569">
        <f ca="1"/>
        <v>12.835000000000001</v>
      </c>
      <c r="HA12" s="39" vm="1570">
        <f ca="1"/>
        <v>12.895</v>
      </c>
      <c r="HB12" s="39" vm="1571">
        <f ca="1"/>
        <v>12.8925</v>
      </c>
      <c r="HC12" s="39" vm="1572">
        <f ca="1"/>
        <v>12.945</v>
      </c>
      <c r="HD12" s="39" vm="1573">
        <f ca="1"/>
        <v>12.82</v>
      </c>
      <c r="HE12" s="39" vm="1565">
        <f ca="1"/>
        <v>12.795</v>
      </c>
      <c r="HF12" s="39" vm="1574">
        <f ca="1"/>
        <v>12.83</v>
      </c>
      <c r="HG12" s="39" vm="1575">
        <f ca="1"/>
        <v>12.765000000000001</v>
      </c>
      <c r="HH12" s="39" vm="1576">
        <f ca="1"/>
        <v>12.725</v>
      </c>
      <c r="HI12" s="39" vm="1576">
        <f ca="1"/>
        <v>12.725</v>
      </c>
      <c r="HJ12" s="39" vm="1576">
        <f ca="1"/>
        <v>12.725</v>
      </c>
      <c r="HK12" s="39" vm="1577">
        <f ca="1"/>
        <v>12.69</v>
      </c>
      <c r="HL12" s="39" vm="1578">
        <f ca="1"/>
        <v>12.664999999999999</v>
      </c>
      <c r="HM12" s="39" vm="1540">
        <f ca="1"/>
        <v>12.42</v>
      </c>
      <c r="HN12" s="39" vm="1579">
        <f ca="1"/>
        <v>12.465</v>
      </c>
      <c r="HO12" s="39" vm="1580">
        <f ca="1"/>
        <v>12.54</v>
      </c>
      <c r="HP12" s="39" vm="1578">
        <f ca="1"/>
        <v>12.664999999999999</v>
      </c>
      <c r="HQ12" s="39" vm="1581">
        <f ca="1"/>
        <v>12.63</v>
      </c>
      <c r="HR12" s="39" vm="1578">
        <f ca="1"/>
        <v>12.664999999999999</v>
      </c>
      <c r="HS12" s="39" vm="1582">
        <f ca="1"/>
        <v>12.45</v>
      </c>
      <c r="HT12" s="39" vm="1541">
        <f ca="1"/>
        <v>12.445</v>
      </c>
      <c r="HU12" s="39" vm="1583">
        <f ca="1"/>
        <v>12.43</v>
      </c>
      <c r="HV12" s="39" vm="1533">
        <f ca="1"/>
        <v>12.3</v>
      </c>
      <c r="HW12" s="39" vm="1584">
        <f ca="1"/>
        <v>12.225</v>
      </c>
      <c r="HX12" s="39" vm="1540">
        <f ca="1"/>
        <v>12.42</v>
      </c>
      <c r="HY12" s="39" vm="1585">
        <f ca="1"/>
        <v>12.24</v>
      </c>
      <c r="HZ12" s="39" vm="1558">
        <f ca="1"/>
        <v>12.615</v>
      </c>
      <c r="IA12" s="39" vm="1586">
        <f ca="1"/>
        <v>12.53</v>
      </c>
      <c r="IB12" s="39" vm="1587">
        <f ca="1"/>
        <v>12.59</v>
      </c>
      <c r="IC12" s="39" vm="1553">
        <f ca="1"/>
        <v>12.515000000000001</v>
      </c>
      <c r="ID12" s="39" vm="1588">
        <f ca="1"/>
        <v>12.455</v>
      </c>
      <c r="IE12" s="39" vm="1589">
        <f ca="1"/>
        <v>12.715</v>
      </c>
      <c r="IF12" s="39" vm="1574">
        <f ca="1"/>
        <v>12.83</v>
      </c>
      <c r="IG12" s="39" vm="1590">
        <f ca="1"/>
        <v>12.855</v>
      </c>
      <c r="IH12" s="39" vm="1591">
        <f ca="1"/>
        <v>12.93</v>
      </c>
      <c r="II12" s="39" vm="1592">
        <f ca="1"/>
        <v>13.02</v>
      </c>
      <c r="IJ12" s="39" vm="1593">
        <f ca="1"/>
        <v>13.045</v>
      </c>
      <c r="IK12" s="39" vm="1594">
        <f ca="1"/>
        <v>13.15</v>
      </c>
      <c r="IL12" s="39" vm="1595">
        <f ca="1"/>
        <v>13.265000000000001</v>
      </c>
      <c r="IM12" s="39" vm="1596">
        <f ca="1"/>
        <v>13.4</v>
      </c>
      <c r="IN12" s="39" vm="1597">
        <f ca="1"/>
        <v>13.39</v>
      </c>
      <c r="IO12" s="39" vm="1598">
        <f ca="1"/>
        <v>13.42</v>
      </c>
      <c r="IP12" s="39" vm="1599">
        <f ca="1"/>
        <v>13.484999999999999</v>
      </c>
      <c r="IQ12" s="39" vm="1600">
        <f ca="1"/>
        <v>13.53</v>
      </c>
      <c r="IR12" s="39" vm="1601">
        <f ca="1"/>
        <v>13.58</v>
      </c>
      <c r="IS12" s="39" vm="1602">
        <f ca="1"/>
        <v>13.565</v>
      </c>
      <c r="IT12" s="39" vm="1603">
        <f ca="1"/>
        <v>13.76</v>
      </c>
      <c r="IU12" s="39" vm="1604">
        <f ca="1"/>
        <v>13.85</v>
      </c>
      <c r="IV12" s="39" vm="1605">
        <f ca="1"/>
        <v>13.805</v>
      </c>
      <c r="IW12" s="39" vm="1606">
        <f ca="1"/>
        <v>13.71</v>
      </c>
      <c r="IX12" s="39" vm="1606">
        <f ca="1"/>
        <v>13.71</v>
      </c>
      <c r="IY12" s="39" vm="1607">
        <f ca="1"/>
        <v>13.585000000000001</v>
      </c>
      <c r="IZ12" s="39" vm="1608">
        <f ca="1"/>
        <v>13.63</v>
      </c>
      <c r="JA12" s="39" vm="1609">
        <f ca="1"/>
        <v>13.605</v>
      </c>
      <c r="JB12" s="39" vm="1610">
        <f ca="1"/>
        <v>13.744999999999999</v>
      </c>
      <c r="JC12" s="39" vm="1611">
        <f ca="1"/>
        <v>13.68</v>
      </c>
      <c r="JD12" s="39" vm="1612">
        <f ca="1"/>
        <v>13.705</v>
      </c>
      <c r="JE12" s="39" vm="1613">
        <f ca="1"/>
        <v>13.73</v>
      </c>
      <c r="JF12" s="39" vm="1614">
        <f ca="1"/>
        <v>13.914999999999999</v>
      </c>
      <c r="JG12" s="39" vm="1615">
        <f ca="1"/>
        <v>13.654999999999999</v>
      </c>
      <c r="JH12" s="39" vm="1616">
        <f ca="1"/>
        <v>13.72</v>
      </c>
      <c r="JI12" s="39" vm="1617">
        <f ca="1"/>
        <v>13.765000000000001</v>
      </c>
      <c r="JJ12" s="39" vm="1618">
        <f ca="1"/>
        <v>13.44</v>
      </c>
      <c r="JK12" s="39" vm="1619">
        <f ca="1"/>
        <v>13.595000000000001</v>
      </c>
      <c r="JL12" s="39" vm="1620">
        <f ca="1"/>
        <v>13.41</v>
      </c>
      <c r="JM12" s="39" vm="1608">
        <f ca="1"/>
        <v>13.63</v>
      </c>
      <c r="JN12" s="39" vm="1621">
        <f ca="1"/>
        <v>13.395</v>
      </c>
      <c r="JO12" s="39" vm="1622">
        <f ca="1"/>
        <v>13.37</v>
      </c>
      <c r="JP12" s="39" vm="1623">
        <f ca="1"/>
        <v>13.48</v>
      </c>
      <c r="JQ12" s="39" vm="1603">
        <f ca="1"/>
        <v>13.76</v>
      </c>
      <c r="JR12" s="39" vm="1624">
        <f ca="1"/>
        <v>13.69</v>
      </c>
      <c r="JS12" s="39" vm="1625">
        <f ca="1"/>
        <v>13.725</v>
      </c>
      <c r="JT12" s="39" vm="1626">
        <f ca="1"/>
        <v>13.7</v>
      </c>
      <c r="JU12" s="39" vm="1615">
        <f ca="1"/>
        <v>13.654999999999999</v>
      </c>
      <c r="JV12" s="39" vm="1627">
        <f ca="1"/>
        <v>13.535</v>
      </c>
      <c r="JW12" s="39" vm="1628">
        <f ca="1"/>
        <v>13.54</v>
      </c>
      <c r="JX12" s="39" vm="1629">
        <f ca="1"/>
        <v>13.75</v>
      </c>
      <c r="JY12" s="39" vm="1630">
        <f ca="1"/>
        <v>13.65</v>
      </c>
      <c r="JZ12" s="39" vm="1631">
        <f ca="1"/>
        <v>13.28</v>
      </c>
      <c r="KA12" s="39" vm="1623">
        <f ca="1"/>
        <v>13.48</v>
      </c>
      <c r="KB12" s="39" vm="1626">
        <f ca="1"/>
        <v>13.7</v>
      </c>
    </row>
    <row r="13" spans="2:288" ht="20" customHeight="1" x14ac:dyDescent="0.6">
      <c r="B13" s="13" t="s">
        <v>43</v>
      </c>
      <c r="C13" s="2" t="s">
        <v>44</v>
      </c>
      <c r="D13" s="2" t="str" cm="1">
        <f t="array" ref="D13">_FV(Table15[[#This Row],[ ETF]],"Ticker symbol",TRUE)</f>
        <v>XD9U</v>
      </c>
      <c r="E13" s="2" t="s">
        <v>58</v>
      </c>
      <c r="F13" s="2" t="s">
        <v>59</v>
      </c>
      <c r="G13" s="2" t="e" vm="1632">
        <v>#VALUE!</v>
      </c>
      <c r="H13" s="27" cm="1">
        <f t="array" ref="H13">IFERROR(_FV(Table15[[#This Row],[ ETF]],"beta"),"")</f>
        <v>1.0333000000000001</v>
      </c>
      <c r="I13" s="30" cm="1">
        <f t="array" ref="I13">_FV(Table15[[#This Row],[ ETF]],"Price")</f>
        <v>134.065</v>
      </c>
      <c r="J13" s="26">
        <f>SUMIF(Table14[Ativo],Table15[[#This Row],[Ticker]],Table14[Qtd])</f>
        <v>0</v>
      </c>
      <c r="K13" s="6">
        <f>Table15[[#This Row],[Preço]]*Table15[[#This Row],[Qtd]]</f>
        <v>0</v>
      </c>
      <c r="L13" s="15">
        <f>_xlfn.FLOOR.MATH((Aporte-2)/Table15[[#This Row],[Preço]])</f>
        <v>33</v>
      </c>
      <c r="M13" s="14">
        <f>Aporte-Table15[[#This Row],[Possível]]*Table15[[#This Row],[Preço]]</f>
        <v>75.855000000000473</v>
      </c>
      <c r="N13" s="35" cm="1">
        <f t="array" ref="N13">_FV(Table15[[#This Row],[ ETF]],"Expense ratio",TRUE)</f>
        <v>7.000000000000001E-4</v>
      </c>
      <c r="O13" s="38" cm="1">
        <f t="array" ref="O13">_FV(Table15[[#This Row],[ ETF]],"Market cap",TRUE)</f>
        <v>6417174000</v>
      </c>
      <c r="P13" s="36" cm="1">
        <f t="array" ref="P13">_FV(Table15[[#This Row],[ ETF]],"Volume")</f>
        <v>17789</v>
      </c>
      <c r="Q13" s="35" cm="1">
        <f t="array" ref="Q13">_FV(Table15[[#This Row],[ ETF]],"Change (%)",TRUE)</f>
        <v>9.3360000000000005E-3</v>
      </c>
      <c r="R13" s="40">
        <f ca="1">(Table15[[#This Row],[Preço]]-AF13)/AF13</f>
        <v>0.27099924156238142</v>
      </c>
      <c r="S13" s="44"/>
      <c r="T13" s="37" cm="1">
        <f t="array" ref="T13">Table15[[#This Row],[Valor de mercado]]/Riqueza_hoje</f>
        <v>0</v>
      </c>
      <c r="AF13" s="39" cm="1" vm="1633">
        <f t="array" aca="1" ref="AF13:JZ13" ca="1">TRANSPOSE(_xlfn.STOCKHISTORY(G13,TODAY()-365,TODAY(),0,0,1))</f>
        <v>105.48</v>
      </c>
      <c r="AG13" s="39" vm="1634">
        <f ca="1"/>
        <v>105.37</v>
      </c>
      <c r="AH13" s="39" t="e" vm="342">
        <f ca="1"/>
        <v>#N/A</v>
      </c>
      <c r="AI13" s="39" vm="1635">
        <f ca="1"/>
        <v>106.24</v>
      </c>
      <c r="AJ13" s="39" vm="1636">
        <f ca="1"/>
        <v>106.31</v>
      </c>
      <c r="AK13" s="39" vm="1637">
        <f ca="1"/>
        <v>106.12</v>
      </c>
      <c r="AL13" s="39" vm="1638">
        <f ca="1"/>
        <v>105.245</v>
      </c>
      <c r="AM13" s="39" vm="1639">
        <f ca="1"/>
        <v>105.39</v>
      </c>
      <c r="AN13" s="39" vm="1640">
        <f ca="1"/>
        <v>107.105</v>
      </c>
      <c r="AO13" s="39" vm="1641">
        <f ca="1"/>
        <v>108.06</v>
      </c>
      <c r="AP13" s="39" vm="1642">
        <f ca="1"/>
        <v>108.41</v>
      </c>
      <c r="AQ13" s="39" vm="1643">
        <f ca="1"/>
        <v>108.42</v>
      </c>
      <c r="AR13" s="39" vm="1644">
        <f ca="1"/>
        <v>108.19</v>
      </c>
      <c r="AS13" s="39" vm="1645">
        <f ca="1"/>
        <v>108.4</v>
      </c>
      <c r="AT13" s="39" vm="1646">
        <f ca="1"/>
        <v>108.645</v>
      </c>
      <c r="AU13" s="39" vm="1647">
        <f ca="1"/>
        <v>107.43</v>
      </c>
      <c r="AV13" s="39" vm="1648">
        <f ca="1"/>
        <v>107.375</v>
      </c>
      <c r="AW13" s="39" vm="1649">
        <f ca="1"/>
        <v>107.72</v>
      </c>
      <c r="AX13" s="39" vm="1650">
        <f ca="1"/>
        <v>109.28</v>
      </c>
      <c r="AY13" s="39" vm="1651">
        <f ca="1"/>
        <v>109.75</v>
      </c>
      <c r="AZ13" s="39" vm="1652">
        <f ca="1"/>
        <v>109.25</v>
      </c>
      <c r="BA13" s="39" vm="1653">
        <f ca="1"/>
        <v>108.61499999999999</v>
      </c>
      <c r="BB13" s="39" vm="1654">
        <f ca="1"/>
        <v>109.61499999999999</v>
      </c>
      <c r="BC13" s="39" vm="1655">
        <f ca="1"/>
        <v>107.78</v>
      </c>
      <c r="BD13" s="39" vm="1656">
        <f ca="1"/>
        <v>108.22</v>
      </c>
      <c r="BE13" s="39" vm="1657">
        <f ca="1"/>
        <v>106.18</v>
      </c>
      <c r="BF13" s="39" vm="1658">
        <f ca="1"/>
        <v>106.9</v>
      </c>
      <c r="BG13" s="39" vm="1659">
        <f ca="1"/>
        <v>109.235</v>
      </c>
      <c r="BH13" s="39" vm="1660">
        <f ca="1"/>
        <v>109.11</v>
      </c>
      <c r="BI13" s="39" vm="1661">
        <f ca="1"/>
        <v>109.83</v>
      </c>
      <c r="BJ13" s="39" vm="1662">
        <f ca="1"/>
        <v>110.685</v>
      </c>
      <c r="BK13" s="39" vm="1663">
        <f ca="1"/>
        <v>111.215</v>
      </c>
      <c r="BL13" s="39" vm="1664">
        <f ca="1"/>
        <v>111.53</v>
      </c>
      <c r="BM13" s="39" vm="1665">
        <f ca="1"/>
        <v>111.44</v>
      </c>
      <c r="BN13" s="39" vm="1666">
        <f ca="1"/>
        <v>111.80500000000001</v>
      </c>
      <c r="BO13" s="39" vm="1667">
        <f ca="1"/>
        <v>112.03</v>
      </c>
      <c r="BP13" s="39" vm="1668">
        <f ca="1"/>
        <v>112.95</v>
      </c>
      <c r="BQ13" s="39" vm="1669">
        <f ca="1"/>
        <v>112.4</v>
      </c>
      <c r="BR13" s="39" vm="1670">
        <f ca="1"/>
        <v>111.38</v>
      </c>
      <c r="BS13" s="39" vm="1671">
        <f ca="1"/>
        <v>111.22</v>
      </c>
      <c r="BT13" s="39" vm="1672">
        <f ca="1"/>
        <v>112.2</v>
      </c>
      <c r="BU13" s="39" vm="1673">
        <f ca="1"/>
        <v>110.77</v>
      </c>
      <c r="BV13" s="39" vm="1674">
        <f ca="1"/>
        <v>109.645</v>
      </c>
      <c r="BW13" s="39" vm="1675">
        <f ca="1"/>
        <v>111.08</v>
      </c>
      <c r="BX13" s="39" vm="1676">
        <f ca="1"/>
        <v>110.61499999999999</v>
      </c>
      <c r="BY13" s="39" vm="1677">
        <f ca="1"/>
        <v>109.16</v>
      </c>
      <c r="BZ13" s="39" vm="1678">
        <f ca="1"/>
        <v>110.79</v>
      </c>
      <c r="CA13" s="39" vm="1679">
        <f ca="1"/>
        <v>110.535</v>
      </c>
      <c r="CB13" s="39" vm="1680">
        <f ca="1"/>
        <v>109.84</v>
      </c>
      <c r="CC13" s="39" vm="1681">
        <f ca="1"/>
        <v>108.39</v>
      </c>
      <c r="CD13" s="39" vm="1682">
        <f ca="1"/>
        <v>105.76</v>
      </c>
      <c r="CE13" s="39" vm="1683">
        <f ca="1"/>
        <v>109.63500000000001</v>
      </c>
      <c r="CF13" s="39" vm="1684">
        <f ca="1"/>
        <v>110.11</v>
      </c>
      <c r="CG13" s="39" vm="1685">
        <f ca="1"/>
        <v>110.46</v>
      </c>
      <c r="CH13" s="39" vm="1686">
        <f ca="1"/>
        <v>112.005</v>
      </c>
      <c r="CI13" s="39" vm="1687">
        <f ca="1"/>
        <v>111.19</v>
      </c>
      <c r="CJ13" s="39" vm="1688">
        <f ca="1"/>
        <v>111.81</v>
      </c>
      <c r="CK13" s="39" vm="1689">
        <f ca="1"/>
        <v>112.58</v>
      </c>
      <c r="CL13" s="39" vm="1690">
        <f ca="1"/>
        <v>111.79</v>
      </c>
      <c r="CM13" s="39" vm="1691">
        <f ca="1"/>
        <v>112.345</v>
      </c>
      <c r="CN13" s="39" vm="1692">
        <f ca="1"/>
        <v>111.095</v>
      </c>
      <c r="CO13" s="39" vm="1693">
        <f ca="1"/>
        <v>111.83</v>
      </c>
      <c r="CP13" s="39" vm="1694">
        <f ca="1"/>
        <v>111.69</v>
      </c>
      <c r="CQ13" s="39" vm="1695">
        <f ca="1"/>
        <v>111.44499999999999</v>
      </c>
      <c r="CR13" s="39" vm="1696">
        <f ca="1"/>
        <v>110.1</v>
      </c>
      <c r="CS13" s="39" vm="1697">
        <f ca="1"/>
        <v>111.37</v>
      </c>
      <c r="CT13" s="39" vm="1698">
        <f ca="1"/>
        <v>111.755</v>
      </c>
      <c r="CU13" s="39" vm="1699">
        <f ca="1"/>
        <v>111.895</v>
      </c>
      <c r="CV13" s="39" vm="1700">
        <f ca="1"/>
        <v>112.675</v>
      </c>
      <c r="CW13" s="39" vm="1701">
        <f ca="1"/>
        <v>113.47499999999999</v>
      </c>
      <c r="CX13" s="39" vm="1702">
        <f ca="1"/>
        <v>115.57</v>
      </c>
      <c r="CY13" s="39" vm="1703">
        <f ca="1"/>
        <v>115.59</v>
      </c>
      <c r="CZ13" s="39" vm="1704">
        <f ca="1"/>
        <v>115.955</v>
      </c>
      <c r="DA13" s="39" vm="1705">
        <f ca="1"/>
        <v>116.235</v>
      </c>
      <c r="DB13" s="39" vm="1706">
        <f ca="1"/>
        <v>116.81</v>
      </c>
      <c r="DC13" s="39" vm="1707">
        <f ca="1"/>
        <v>117.215</v>
      </c>
      <c r="DD13" s="39" vm="1708">
        <f ca="1"/>
        <v>117.5</v>
      </c>
      <c r="DE13" s="39" vm="1709">
        <f ca="1"/>
        <v>118.02500000000001</v>
      </c>
      <c r="DF13" s="39" vm="1710">
        <f ca="1"/>
        <v>118.355</v>
      </c>
      <c r="DG13" s="39" vm="1711">
        <f ca="1"/>
        <v>118.13500000000001</v>
      </c>
      <c r="DH13" s="39" vm="1712">
        <f ca="1"/>
        <v>116.77</v>
      </c>
      <c r="DI13" s="39" vm="1713">
        <f ca="1"/>
        <v>117.77500000000001</v>
      </c>
      <c r="DJ13" s="39" vm="1714">
        <f ca="1"/>
        <v>118.33499999999999</v>
      </c>
      <c r="DK13" s="39" vm="1715">
        <f ca="1"/>
        <v>118.425</v>
      </c>
      <c r="DL13" s="39" vm="1716">
        <f ca="1"/>
        <v>118.93</v>
      </c>
      <c r="DM13" s="39" vm="1717">
        <f ca="1"/>
        <v>118.82</v>
      </c>
      <c r="DN13" s="39" vm="1718">
        <f ca="1"/>
        <v>118.925</v>
      </c>
      <c r="DO13" s="39" vm="1719">
        <f ca="1"/>
        <v>118.89</v>
      </c>
      <c r="DP13" s="39" vm="1720">
        <f ca="1"/>
        <v>118.565</v>
      </c>
      <c r="DQ13" s="39" t="e" vm="342">
        <f ca="1"/>
        <v>#N/A</v>
      </c>
      <c r="DR13" s="39" vm="1721">
        <f ca="1"/>
        <v>117.13</v>
      </c>
      <c r="DS13" s="39" vm="1722">
        <f ca="1"/>
        <v>118.31</v>
      </c>
      <c r="DT13" s="39" vm="1723">
        <f ca="1"/>
        <v>117.77</v>
      </c>
      <c r="DU13" s="39" vm="1724">
        <f ca="1"/>
        <v>119.63</v>
      </c>
      <c r="DV13" s="39" vm="1725">
        <f ca="1"/>
        <v>119.39</v>
      </c>
      <c r="DW13" s="39" vm="1726">
        <f ca="1"/>
        <v>117.175</v>
      </c>
      <c r="DX13" s="39" vm="1727">
        <f ca="1"/>
        <v>115.68</v>
      </c>
      <c r="DY13" s="39" vm="1728">
        <f ca="1"/>
        <v>115.935</v>
      </c>
      <c r="DZ13" s="39" vm="1729">
        <f ca="1"/>
        <v>117.6</v>
      </c>
      <c r="EA13" s="39" vm="1730">
        <f ca="1"/>
        <v>117.765</v>
      </c>
      <c r="EB13" s="39" vm="1731">
        <f ca="1"/>
        <v>117.68</v>
      </c>
      <c r="EC13" s="39" vm="1732">
        <f ca="1"/>
        <v>117.97499999999999</v>
      </c>
      <c r="ED13" s="39" vm="1733">
        <f ca="1"/>
        <v>118.88500000000001</v>
      </c>
      <c r="EE13" s="39" vm="1734">
        <f ca="1"/>
        <v>118.655</v>
      </c>
      <c r="EF13" s="39" vm="1735">
        <f ca="1"/>
        <v>118.78</v>
      </c>
      <c r="EG13" s="39" vm="1736">
        <f ca="1"/>
        <v>119</v>
      </c>
      <c r="EH13" s="39" vm="1737">
        <f ca="1"/>
        <v>119.34</v>
      </c>
      <c r="EI13" s="39" t="e" vm="342">
        <f ca="1"/>
        <v>#N/A</v>
      </c>
      <c r="EJ13" s="39" vm="1738">
        <f ca="1"/>
        <v>119.105</v>
      </c>
      <c r="EK13" s="39" vm="1725">
        <f ca="1"/>
        <v>119.39</v>
      </c>
      <c r="EL13" s="39" vm="1718">
        <f ca="1"/>
        <v>118.925</v>
      </c>
      <c r="EM13" s="39" vm="1739">
        <f ca="1"/>
        <v>119.575</v>
      </c>
      <c r="EN13" s="39" vm="1740">
        <f ca="1"/>
        <v>119.57</v>
      </c>
      <c r="EO13" s="39" vm="1741">
        <f ca="1"/>
        <v>119.41500000000001</v>
      </c>
      <c r="EP13" s="39" vm="1742">
        <f ca="1"/>
        <v>119.96</v>
      </c>
      <c r="EQ13" s="39" vm="1743">
        <f ca="1"/>
        <v>120.07</v>
      </c>
      <c r="ER13" s="39" vm="1744">
        <f ca="1"/>
        <v>120.28</v>
      </c>
      <c r="ES13" s="39" vm="1745">
        <f ca="1"/>
        <v>120.325</v>
      </c>
      <c r="ET13" s="39" vm="1746">
        <f ca="1"/>
        <v>120.44499999999999</v>
      </c>
      <c r="EU13" s="39" vm="1747">
        <f ca="1"/>
        <v>120.54</v>
      </c>
      <c r="EV13" s="39" vm="1748">
        <f ca="1"/>
        <v>120.18</v>
      </c>
      <c r="EW13" s="39" vm="1749">
        <f ca="1"/>
        <v>118.88</v>
      </c>
      <c r="EX13" s="39" vm="1750">
        <f ca="1"/>
        <v>119.83</v>
      </c>
      <c r="EY13" s="39" vm="1751">
        <f ca="1"/>
        <v>120.645</v>
      </c>
      <c r="EZ13" s="39" vm="1752">
        <f ca="1"/>
        <v>120.89</v>
      </c>
      <c r="FA13" s="39" vm="1753">
        <f ca="1"/>
        <v>121.455</v>
      </c>
      <c r="FB13" s="39" vm="1754">
        <f ca="1"/>
        <v>121.80500000000001</v>
      </c>
      <c r="FC13" s="39" vm="1755">
        <f ca="1"/>
        <v>121.88</v>
      </c>
      <c r="FD13" s="39" vm="1756">
        <f ca="1"/>
        <v>122.44</v>
      </c>
      <c r="FE13" s="39" vm="1757">
        <f ca="1"/>
        <v>122.315</v>
      </c>
      <c r="FF13" s="39" vm="1758">
        <f ca="1"/>
        <v>122.62</v>
      </c>
      <c r="FG13" s="39" vm="1759">
        <f ca="1"/>
        <v>123.395</v>
      </c>
      <c r="FH13" s="39" vm="1760">
        <f ca="1"/>
        <v>123.89</v>
      </c>
      <c r="FI13" s="39" vm="1761">
        <f ca="1"/>
        <v>123.205</v>
      </c>
      <c r="FJ13" s="39" vm="1762">
        <f ca="1"/>
        <v>123.855</v>
      </c>
      <c r="FK13" s="39" vm="1763">
        <f ca="1"/>
        <v>122.74</v>
      </c>
      <c r="FL13" s="39" vm="1764">
        <f ca="1"/>
        <v>124.19</v>
      </c>
      <c r="FM13" s="39" vm="1765">
        <f ca="1"/>
        <v>124.545</v>
      </c>
      <c r="FN13" s="39" vm="1766">
        <f ca="1"/>
        <v>124.91500000000001</v>
      </c>
      <c r="FO13" s="39" vm="1767">
        <f ca="1"/>
        <v>124.3</v>
      </c>
      <c r="FP13" s="39" vm="1768">
        <f ca="1"/>
        <v>124.035</v>
      </c>
      <c r="FQ13" s="39" vm="1769">
        <f ca="1"/>
        <v>123.67</v>
      </c>
      <c r="FR13" s="39" vm="1770">
        <f ca="1"/>
        <v>121.14</v>
      </c>
      <c r="FS13" s="39" vm="1771">
        <f ca="1"/>
        <v>122.89</v>
      </c>
      <c r="FT13" s="39" vm="1772">
        <f ca="1"/>
        <v>123.78</v>
      </c>
      <c r="FU13" s="39" vm="1773">
        <f ca="1"/>
        <v>124.21</v>
      </c>
      <c r="FV13" s="39" vm="1774">
        <f ca="1"/>
        <v>125.595</v>
      </c>
      <c r="FW13" s="39" vm="1775">
        <f ca="1"/>
        <v>125.88</v>
      </c>
      <c r="FX13" s="39" vm="1776">
        <f ca="1"/>
        <v>125</v>
      </c>
      <c r="FY13" s="39" vm="1777">
        <f ca="1"/>
        <v>125.52</v>
      </c>
      <c r="FZ13" s="39" vm="1778">
        <f ca="1"/>
        <v>126.13</v>
      </c>
      <c r="GA13" s="39" vm="1779">
        <f ca="1"/>
        <v>125.36</v>
      </c>
      <c r="GB13" s="39" vm="1780">
        <f ca="1"/>
        <v>125.82</v>
      </c>
      <c r="GC13" s="39" vm="1781">
        <f ca="1"/>
        <v>125.2</v>
      </c>
      <c r="GD13" s="39" vm="1782">
        <f ca="1"/>
        <v>125.51</v>
      </c>
      <c r="GE13" s="39" vm="1783">
        <f ca="1"/>
        <v>126.14</v>
      </c>
      <c r="GF13" s="39" vm="1784">
        <f ca="1"/>
        <v>126.4</v>
      </c>
      <c r="GG13" s="39" vm="1785">
        <f ca="1"/>
        <v>126.27500000000001</v>
      </c>
      <c r="GH13" s="39" vm="1786">
        <f ca="1"/>
        <v>126.455</v>
      </c>
      <c r="GI13" s="39" vm="1786">
        <f ca="1"/>
        <v>126.455</v>
      </c>
      <c r="GJ13" s="39" vm="1787">
        <f ca="1"/>
        <v>126.71</v>
      </c>
      <c r="GK13" s="39" vm="1788">
        <f ca="1"/>
        <v>127.19499999999999</v>
      </c>
      <c r="GL13" s="39" vm="1789">
        <f ca="1"/>
        <v>126.57</v>
      </c>
      <c r="GM13" s="39" vm="1790">
        <f ca="1"/>
        <v>126.535</v>
      </c>
      <c r="GN13" s="39" vm="1791">
        <f ca="1"/>
        <v>126.545</v>
      </c>
      <c r="GO13" s="39" vm="1792">
        <f ca="1"/>
        <v>125.215</v>
      </c>
      <c r="GP13" s="39" vm="1793">
        <f ca="1"/>
        <v>126.105</v>
      </c>
      <c r="GQ13" s="39" vm="1794">
        <f ca="1"/>
        <v>127.63500000000001</v>
      </c>
      <c r="GR13" s="39" vm="1795">
        <f ca="1"/>
        <v>127.82</v>
      </c>
      <c r="GS13" s="39" vm="1796">
        <f ca="1"/>
        <v>128.125</v>
      </c>
      <c r="GT13" s="39" vm="1797">
        <f ca="1"/>
        <v>127.7</v>
      </c>
      <c r="GU13" s="39" vm="1798">
        <f ca="1"/>
        <v>128.29</v>
      </c>
      <c r="GV13" s="39" t="e" vm="342">
        <f ca="1"/>
        <v>#N/A</v>
      </c>
      <c r="GW13" s="39" vm="1799">
        <f ca="1"/>
        <v>129.06</v>
      </c>
      <c r="GX13" s="39" vm="1800">
        <f ca="1"/>
        <v>129.16</v>
      </c>
      <c r="GY13" s="39" vm="1801">
        <f ca="1"/>
        <v>129.51</v>
      </c>
      <c r="GZ13" s="39" vm="1802">
        <f ca="1"/>
        <v>129.29</v>
      </c>
      <c r="HA13" s="39" vm="1803">
        <f ca="1"/>
        <v>129.73500000000001</v>
      </c>
      <c r="HB13" s="39" vm="1804">
        <f ca="1"/>
        <v>128.79</v>
      </c>
      <c r="HC13" s="39" vm="1805">
        <f ca="1"/>
        <v>128.435</v>
      </c>
      <c r="HD13" s="39" vm="1806">
        <f ca="1"/>
        <v>128.76499999999999</v>
      </c>
      <c r="HE13" s="39" vm="1807">
        <f ca="1"/>
        <v>127.74</v>
      </c>
      <c r="HF13" s="39" vm="1808">
        <f ca="1"/>
        <v>127.22</v>
      </c>
      <c r="HG13" s="39" vm="1808">
        <f ca="1"/>
        <v>127.22</v>
      </c>
      <c r="HH13" s="39" vm="1809">
        <f ca="1"/>
        <v>126.97</v>
      </c>
      <c r="HI13" s="39" vm="1810">
        <f ca="1"/>
        <v>127.005</v>
      </c>
      <c r="HJ13" s="39" vm="1811">
        <f ca="1"/>
        <v>126.78</v>
      </c>
      <c r="HK13" s="39" vm="1812">
        <f ca="1"/>
        <v>124.58</v>
      </c>
      <c r="HL13" s="39" vm="1765">
        <f ca="1"/>
        <v>124.545</v>
      </c>
      <c r="HM13" s="39" vm="1813">
        <f ca="1"/>
        <v>125.65</v>
      </c>
      <c r="HN13" s="39" vm="1810">
        <f ca="1"/>
        <v>127.005</v>
      </c>
      <c r="HO13" s="39" vm="1814">
        <f ca="1"/>
        <v>126.65</v>
      </c>
      <c r="HP13" s="39" vm="1815">
        <f ca="1"/>
        <v>126.82</v>
      </c>
      <c r="HQ13" s="39" vm="1816">
        <f ca="1"/>
        <v>124.32</v>
      </c>
      <c r="HR13" s="39" vm="1812">
        <f ca="1"/>
        <v>124.58</v>
      </c>
      <c r="HS13" s="39" vm="1817">
        <f ca="1"/>
        <v>123.92</v>
      </c>
      <c r="HT13" s="39" vm="1818">
        <f ca="1"/>
        <v>123.12</v>
      </c>
      <c r="HU13" s="39" vm="1819">
        <f ca="1"/>
        <v>121.97</v>
      </c>
      <c r="HV13" s="39" vm="1820">
        <f ca="1"/>
        <v>124.17</v>
      </c>
      <c r="HW13" s="39" vm="1821">
        <f ca="1"/>
        <v>122.7</v>
      </c>
      <c r="HX13" s="39" vm="1822">
        <f ca="1"/>
        <v>126.05500000000001</v>
      </c>
      <c r="HY13" s="39" vm="1823">
        <f ca="1"/>
        <v>125.505</v>
      </c>
      <c r="HZ13" s="39" vm="1824">
        <f ca="1"/>
        <v>125.58499999999999</v>
      </c>
      <c r="IA13" s="39" vm="1825">
        <f ca="1"/>
        <v>124.22</v>
      </c>
      <c r="IB13" s="39" vm="1760">
        <f ca="1"/>
        <v>123.89</v>
      </c>
      <c r="IC13" s="39" vm="1826">
        <f ca="1"/>
        <v>126.33</v>
      </c>
      <c r="ID13" s="39" vm="1827">
        <f ca="1"/>
        <v>127.495</v>
      </c>
      <c r="IE13" s="39" vm="1828">
        <f ca="1"/>
        <v>127.77500000000001</v>
      </c>
      <c r="IF13" s="39" vm="1829">
        <f ca="1"/>
        <v>128.88</v>
      </c>
      <c r="IG13" s="39" vm="1830">
        <f ca="1"/>
        <v>129.44</v>
      </c>
      <c r="IH13" s="39" vm="1831">
        <f ca="1"/>
        <v>129.37</v>
      </c>
      <c r="II13" s="39" vm="1832">
        <f ca="1"/>
        <v>129.35</v>
      </c>
      <c r="IJ13" s="39" vm="1833">
        <f ca="1"/>
        <v>130.13</v>
      </c>
      <c r="IK13" s="39" vm="1834">
        <f ca="1"/>
        <v>131.23500000000001</v>
      </c>
      <c r="IL13" s="39" vm="1835">
        <f ca="1"/>
        <v>130.43</v>
      </c>
      <c r="IM13" s="39" vm="1836">
        <f ca="1"/>
        <v>130.83000000000001</v>
      </c>
      <c r="IN13" s="39" vm="1837">
        <f ca="1"/>
        <v>130.97</v>
      </c>
      <c r="IO13" s="39" vm="1838">
        <f ca="1"/>
        <v>131.43</v>
      </c>
      <c r="IP13" s="39" vm="1839">
        <f ca="1"/>
        <v>131.97999999999999</v>
      </c>
      <c r="IQ13" s="39" vm="1840">
        <f ca="1"/>
        <v>131.89500000000001</v>
      </c>
      <c r="IR13" s="39" vm="1841">
        <f ca="1"/>
        <v>133.185</v>
      </c>
      <c r="IS13" s="39" vm="1842">
        <f ca="1"/>
        <v>134.13999999999999</v>
      </c>
      <c r="IT13" s="39" vm="1843">
        <f ca="1"/>
        <v>134.07</v>
      </c>
      <c r="IU13" s="39" vm="1844">
        <f ca="1"/>
        <v>133.46</v>
      </c>
      <c r="IV13" s="39" vm="1845">
        <f ca="1"/>
        <v>133.43</v>
      </c>
      <c r="IW13" s="39" vm="1846">
        <f ca="1"/>
        <v>132.67500000000001</v>
      </c>
      <c r="IX13" s="39" vm="1847">
        <f ca="1"/>
        <v>133.405</v>
      </c>
      <c r="IY13" s="39" vm="1848">
        <f ca="1"/>
        <v>133.74</v>
      </c>
      <c r="IZ13" s="39" vm="1849">
        <f ca="1"/>
        <v>134.29</v>
      </c>
      <c r="JA13" s="39" vm="1850">
        <f ca="1"/>
        <v>133.86000000000001</v>
      </c>
      <c r="JB13" s="39" vm="1851">
        <f ca="1"/>
        <v>133.93</v>
      </c>
      <c r="JC13" s="39" vm="1852">
        <f ca="1"/>
        <v>134.33000000000001</v>
      </c>
      <c r="JD13" s="39" vm="1853">
        <f ca="1"/>
        <v>134.56</v>
      </c>
      <c r="JE13" s="39" vm="1854">
        <f ca="1"/>
        <v>132.875</v>
      </c>
      <c r="JF13" s="39" vm="1855">
        <f ca="1"/>
        <v>133.48500000000001</v>
      </c>
      <c r="JG13" s="39" vm="1856">
        <f ca="1"/>
        <v>133.97499999999999</v>
      </c>
      <c r="JH13" s="39" vm="1857">
        <f ca="1"/>
        <v>130.9</v>
      </c>
      <c r="JI13" s="39" vm="1858">
        <f ca="1"/>
        <v>132.06</v>
      </c>
      <c r="JJ13" s="39" vm="1859">
        <f ca="1"/>
        <v>130.685</v>
      </c>
      <c r="JK13" s="39" vm="1860">
        <f ca="1"/>
        <v>132.19</v>
      </c>
      <c r="JL13" s="39" vm="1861">
        <f ca="1"/>
        <v>129.77000000000001</v>
      </c>
      <c r="JM13" s="39" vm="1862">
        <f ca="1"/>
        <v>128.68</v>
      </c>
      <c r="JN13" s="39" vm="1863">
        <f ca="1"/>
        <v>129.87</v>
      </c>
      <c r="JO13" s="39" vm="1864">
        <f ca="1"/>
        <v>133.10499999999999</v>
      </c>
      <c r="JP13" s="39" vm="1865">
        <f ca="1"/>
        <v>133.13999999999999</v>
      </c>
      <c r="JQ13" s="39" vm="1866">
        <f ca="1"/>
        <v>133.16999999999999</v>
      </c>
      <c r="JR13" s="39" vm="1867">
        <f ca="1"/>
        <v>132.82</v>
      </c>
      <c r="JS13" s="39" vm="1868">
        <f ca="1"/>
        <v>132.5</v>
      </c>
      <c r="JT13" s="39" vm="1869">
        <f ca="1"/>
        <v>131.035</v>
      </c>
      <c r="JU13" s="39" vm="1870">
        <f ca="1"/>
        <v>130.80500000000001</v>
      </c>
      <c r="JV13" s="39" vm="1871">
        <f ca="1"/>
        <v>133.375</v>
      </c>
      <c r="JW13" s="39" vm="1872">
        <f ca="1"/>
        <v>132.10499999999999</v>
      </c>
      <c r="JX13" s="39" vm="1873">
        <f ca="1"/>
        <v>128.61000000000001</v>
      </c>
      <c r="JY13" s="39" vm="1874">
        <f ca="1"/>
        <v>130.52000000000001</v>
      </c>
      <c r="JZ13" s="39" vm="1867">
        <f ca="1"/>
        <v>132.82</v>
      </c>
      <c r="KA13" s="39"/>
      <c r="KB13" s="39"/>
    </row>
    <row r="14" spans="2:288" ht="20" customHeight="1" x14ac:dyDescent="0.6">
      <c r="B14" s="13" t="s">
        <v>43</v>
      </c>
      <c r="C14" s="2" t="s">
        <v>50</v>
      </c>
      <c r="D14" s="2" t="str" cm="1">
        <f t="array" ref="D14">_FV(Table15[[#This Row],[ ETF]],"Ticker symbol",TRUE)</f>
        <v>XMME</v>
      </c>
      <c r="E14" s="2" t="s">
        <v>60</v>
      </c>
      <c r="F14" s="2" t="s">
        <v>61</v>
      </c>
      <c r="G14" s="2" t="e" vm="1875">
        <v>#VALUE!</v>
      </c>
      <c r="H14" s="27" cm="1">
        <f t="array" ref="H14">IFERROR(_FV(Table15[[#This Row],[ ETF]],"beta"),"")</f>
        <v>1.0077</v>
      </c>
      <c r="I14" s="30" cm="1">
        <f t="array" ref="I14">_FV(Table15[[#This Row],[ ETF]],"Price")</f>
        <v>59.82</v>
      </c>
      <c r="J14" s="26">
        <f>SUMIF(Table14[Ativo],Table15[[#This Row],[Ticker]],Table14[Qtd])</f>
        <v>0</v>
      </c>
      <c r="K14" s="6">
        <f>Table15[[#This Row],[Preço]]*Table15[[#This Row],[Qtd]]</f>
        <v>0</v>
      </c>
      <c r="L14" s="15">
        <f>_xlfn.FLOOR.MATH((Aporte-2)/Table15[[#This Row],[Preço]])</f>
        <v>75</v>
      </c>
      <c r="M14" s="14">
        <f>Aporte-Table15[[#This Row],[Possível]]*Table15[[#This Row],[Preço]]</f>
        <v>13.5</v>
      </c>
      <c r="N14" s="35" cm="1">
        <f t="array" ref="N14">_FV(Table15[[#This Row],[ ETF]],"Expense ratio",TRUE)</f>
        <v>1.8E-3</v>
      </c>
      <c r="O14" s="38" cm="1">
        <f t="array" ref="O14">_FV(Table15[[#This Row],[ ETF]],"Market cap",TRUE)</f>
        <v>5957422500</v>
      </c>
      <c r="P14" s="36" cm="1">
        <f t="array" ref="P14">_FV(Table15[[#This Row],[ ETF]],"Volume")</f>
        <v>23621</v>
      </c>
      <c r="Q14" s="35" cm="1">
        <f t="array" ref="Q14">_FV(Table15[[#This Row],[ ETF]],"Change (%)",TRUE)</f>
        <v>6.3029999999999996E-3</v>
      </c>
      <c r="R14" s="40">
        <f ca="1">(Table15[[#This Row],[Preço]]-AF14)/AF14</f>
        <v>-9.1104853404008149E-3</v>
      </c>
      <c r="S14" s="44"/>
      <c r="T14" s="37" cm="1">
        <f t="array" ref="T14">Table15[[#This Row],[Valor de mercado]]/Riqueza_hoje</f>
        <v>0</v>
      </c>
      <c r="AF14" s="39" cm="1" vm="1876">
        <f t="array" aca="1" ref="AF14:KA14" ca="1">TRANSPOSE(_xlfn.STOCKHISTORY(G14,TODAY()-365,TODAY(),0,0,1))</f>
        <v>60.37</v>
      </c>
      <c r="AG14" s="39" vm="1877">
        <f ca="1"/>
        <v>60.3</v>
      </c>
      <c r="AH14" s="39" t="e" vm="342">
        <f ca="1"/>
        <v>#N/A</v>
      </c>
      <c r="AI14" s="39" vm="1878">
        <f ca="1"/>
        <v>61.024999999999999</v>
      </c>
      <c r="AJ14" s="39" vm="1879">
        <f ca="1"/>
        <v>61.97</v>
      </c>
      <c r="AK14" s="39" vm="1880">
        <f ca="1"/>
        <v>62.18</v>
      </c>
      <c r="AL14" s="39" vm="1881">
        <f ca="1"/>
        <v>62.54</v>
      </c>
      <c r="AM14" s="39" vm="1882">
        <f ca="1"/>
        <v>63.32</v>
      </c>
      <c r="AN14" s="39" vm="1883">
        <f ca="1"/>
        <v>63.534999999999997</v>
      </c>
      <c r="AO14" s="39" vm="1884">
        <f ca="1"/>
        <v>63.52</v>
      </c>
      <c r="AP14" s="39" vm="1885">
        <f ca="1"/>
        <v>65.180000000000007</v>
      </c>
      <c r="AQ14" s="39" vm="1886">
        <f ca="1"/>
        <v>64.825000000000003</v>
      </c>
      <c r="AR14" s="39" vm="1887">
        <f ca="1"/>
        <v>65.27</v>
      </c>
      <c r="AS14" s="39" vm="1888">
        <f ca="1"/>
        <v>65.165000000000006</v>
      </c>
      <c r="AT14" s="39" vm="1889">
        <f ca="1"/>
        <v>66.31</v>
      </c>
      <c r="AU14" s="39" vm="1890">
        <f ca="1"/>
        <v>65.290000000000006</v>
      </c>
      <c r="AV14" s="39" vm="1891">
        <f ca="1"/>
        <v>65.430000000000007</v>
      </c>
      <c r="AW14" s="39" vm="1892">
        <f ca="1"/>
        <v>66.12</v>
      </c>
      <c r="AX14" s="39" vm="1893">
        <f ca="1"/>
        <v>67.099999999999994</v>
      </c>
      <c r="AY14" s="39" vm="1894">
        <f ca="1"/>
        <v>67.45</v>
      </c>
      <c r="AZ14" s="39" vm="1895">
        <f ca="1"/>
        <v>66.635000000000005</v>
      </c>
      <c r="BA14" s="39" vm="1896">
        <f ca="1"/>
        <v>67.02</v>
      </c>
      <c r="BB14" s="39" vm="1897">
        <f ca="1"/>
        <v>66.67</v>
      </c>
      <c r="BC14" s="39" vm="1898">
        <f ca="1"/>
        <v>65.42</v>
      </c>
      <c r="BD14" s="39" vm="1899">
        <f ca="1"/>
        <v>65.260000000000005</v>
      </c>
      <c r="BE14" s="39" vm="1900">
        <f ca="1"/>
        <v>64.135000000000005</v>
      </c>
      <c r="BF14" s="39" vm="1901">
        <f ca="1"/>
        <v>65.2</v>
      </c>
      <c r="BG14" s="39" vm="1902">
        <f ca="1"/>
        <v>66.489999999999995</v>
      </c>
      <c r="BH14" s="39" vm="1903">
        <f ca="1"/>
        <v>66.834999999999994</v>
      </c>
      <c r="BI14" s="39" vm="1904">
        <f ca="1"/>
        <v>66.540000000000006</v>
      </c>
      <c r="BJ14" s="39" vm="1905">
        <f ca="1"/>
        <v>67.3</v>
      </c>
      <c r="BK14" s="39" vm="1894">
        <f ca="1"/>
        <v>67.45</v>
      </c>
      <c r="BL14" s="39" vm="1906">
        <f ca="1"/>
        <v>67.86</v>
      </c>
      <c r="BM14" s="39" vm="1907">
        <f ca="1"/>
        <v>68.424999999999997</v>
      </c>
      <c r="BN14" s="39" vm="1908">
        <f ca="1"/>
        <v>69.364999999999995</v>
      </c>
      <c r="BO14" s="39" vm="1908">
        <f ca="1"/>
        <v>69.364999999999995</v>
      </c>
      <c r="BP14" s="39" vm="1909">
        <f ca="1"/>
        <v>70.09</v>
      </c>
      <c r="BQ14" s="39" vm="1910">
        <f ca="1"/>
        <v>69.53</v>
      </c>
      <c r="BR14" s="39" vm="1911">
        <f ca="1"/>
        <v>69.3</v>
      </c>
      <c r="BS14" s="39" vm="1912">
        <f ca="1"/>
        <v>68.09</v>
      </c>
      <c r="BT14" s="39" vm="1913">
        <f ca="1"/>
        <v>69.224999999999994</v>
      </c>
      <c r="BU14" s="39" vm="1914">
        <f ca="1"/>
        <v>67.22</v>
      </c>
      <c r="BV14" s="39" vm="1915">
        <f ca="1"/>
        <v>66.694999999999993</v>
      </c>
      <c r="BW14" s="39" vm="1916">
        <f ca="1"/>
        <v>66.355000000000004</v>
      </c>
      <c r="BX14" s="39" vm="1902">
        <f ca="1"/>
        <v>66.489999999999995</v>
      </c>
      <c r="BY14" s="39" vm="1917">
        <f ca="1"/>
        <v>64.375</v>
      </c>
      <c r="BZ14" s="39" vm="1918">
        <f ca="1"/>
        <v>66.14</v>
      </c>
      <c r="CA14" s="39" vm="1919">
        <f ca="1"/>
        <v>65.435000000000002</v>
      </c>
      <c r="CB14" s="39" vm="1920">
        <f ca="1"/>
        <v>65.844999999999999</v>
      </c>
      <c r="CC14" s="39" vm="1921">
        <f ca="1"/>
        <v>65.155000000000001</v>
      </c>
      <c r="CD14" s="39" vm="1922">
        <f ca="1"/>
        <v>63.365000000000002</v>
      </c>
      <c r="CE14" s="39" vm="1923">
        <f ca="1"/>
        <v>63.07</v>
      </c>
      <c r="CF14" s="39" vm="1924">
        <f ca="1"/>
        <v>63.93</v>
      </c>
      <c r="CG14" s="39" vm="1925">
        <f ca="1"/>
        <v>63.65</v>
      </c>
      <c r="CH14" s="39" vm="1926">
        <f ca="1"/>
        <v>65.594999999999999</v>
      </c>
      <c r="CI14" s="39" vm="1927">
        <f ca="1"/>
        <v>64.489999999999995</v>
      </c>
      <c r="CJ14" s="39" vm="1928">
        <f ca="1"/>
        <v>64.47</v>
      </c>
      <c r="CK14" s="39" vm="1929">
        <f ca="1"/>
        <v>65.069999999999993</v>
      </c>
      <c r="CL14" s="39" vm="1930">
        <f ca="1"/>
        <v>64.3</v>
      </c>
      <c r="CM14" s="39" vm="1931">
        <f ca="1"/>
        <v>64.59</v>
      </c>
      <c r="CN14" s="39" vm="1932">
        <f ca="1"/>
        <v>64.5</v>
      </c>
      <c r="CO14" s="39" vm="1933">
        <f ca="1"/>
        <v>64.510000000000005</v>
      </c>
      <c r="CP14" s="39" vm="1934">
        <f ca="1"/>
        <v>63.674999999999997</v>
      </c>
      <c r="CQ14" s="39" vm="1935">
        <f ca="1"/>
        <v>62.43</v>
      </c>
      <c r="CR14" s="39" vm="1936">
        <f ca="1"/>
        <v>62.045000000000002</v>
      </c>
      <c r="CS14" s="39" vm="1937">
        <f ca="1"/>
        <v>62.56</v>
      </c>
      <c r="CT14" s="39" vm="1938">
        <f ca="1"/>
        <v>62.89</v>
      </c>
      <c r="CU14" s="39" vm="1939">
        <f ca="1"/>
        <v>63.36</v>
      </c>
      <c r="CV14" s="39" vm="1940">
        <f ca="1"/>
        <v>63.56</v>
      </c>
      <c r="CW14" s="39" vm="1928">
        <f ca="1"/>
        <v>64.47</v>
      </c>
      <c r="CX14" s="39" vm="1941">
        <f ca="1"/>
        <v>64.95</v>
      </c>
      <c r="CY14" s="39" vm="1942">
        <f ca="1"/>
        <v>64.015000000000001</v>
      </c>
      <c r="CZ14" s="39" vm="1943">
        <f ca="1"/>
        <v>64.454999999999998</v>
      </c>
      <c r="DA14" s="39" vm="1944">
        <f ca="1"/>
        <v>63.715000000000003</v>
      </c>
      <c r="DB14" s="39" vm="1945">
        <f ca="1"/>
        <v>63.42</v>
      </c>
      <c r="DC14" s="39" vm="1946">
        <f ca="1"/>
        <v>63.76</v>
      </c>
      <c r="DD14" s="39" vm="1947">
        <f ca="1"/>
        <v>64.295000000000002</v>
      </c>
      <c r="DE14" s="39" vm="1928">
        <f ca="1"/>
        <v>64.47</v>
      </c>
      <c r="DF14" s="39" vm="1948">
        <f ca="1"/>
        <v>64.78</v>
      </c>
      <c r="DG14" s="39" vm="1949">
        <f ca="1"/>
        <v>64.62</v>
      </c>
      <c r="DH14" s="39" vm="1950">
        <f ca="1"/>
        <v>64.094999999999999</v>
      </c>
      <c r="DI14" s="39" vm="1951">
        <f ca="1"/>
        <v>64.2</v>
      </c>
      <c r="DJ14" s="39" vm="1952">
        <f ca="1"/>
        <v>64.569999999999993</v>
      </c>
      <c r="DK14" s="39" vm="1953">
        <f ca="1"/>
        <v>65.099999999999994</v>
      </c>
      <c r="DL14" s="39" vm="1954">
        <f ca="1"/>
        <v>65.19</v>
      </c>
      <c r="DM14" s="39" vm="1955">
        <f ca="1"/>
        <v>65.36</v>
      </c>
      <c r="DN14" s="39" vm="1956">
        <f ca="1"/>
        <v>65.625</v>
      </c>
      <c r="DO14" s="39" vm="1957">
        <f ca="1"/>
        <v>65.41</v>
      </c>
      <c r="DP14" s="39" vm="1958">
        <f ca="1"/>
        <v>64.555000000000007</v>
      </c>
      <c r="DQ14" s="39" t="e" vm="342">
        <f ca="1"/>
        <v>#N/A</v>
      </c>
      <c r="DR14" s="39" vm="1959">
        <f ca="1"/>
        <v>63.585000000000001</v>
      </c>
      <c r="DS14" s="39" vm="1960">
        <f ca="1"/>
        <v>64.260000000000005</v>
      </c>
      <c r="DT14" s="39" vm="1961">
        <f ca="1"/>
        <v>64.605000000000004</v>
      </c>
      <c r="DU14" s="39" vm="1962">
        <f ca="1"/>
        <v>65.655000000000001</v>
      </c>
      <c r="DV14" s="39" vm="1931">
        <f ca="1"/>
        <v>64.59</v>
      </c>
      <c r="DW14" s="39" vm="1963">
        <f ca="1"/>
        <v>63.884999999999998</v>
      </c>
      <c r="DX14" s="39" vm="1964">
        <f ca="1"/>
        <v>62.695</v>
      </c>
      <c r="DY14" s="39" vm="1965">
        <f ca="1"/>
        <v>62.325000000000003</v>
      </c>
      <c r="DZ14" s="39" vm="1966">
        <f ca="1"/>
        <v>63.26</v>
      </c>
      <c r="EA14" s="39" vm="1967">
        <f ca="1"/>
        <v>63.215000000000003</v>
      </c>
      <c r="EB14" s="39" vm="1968">
        <f ca="1"/>
        <v>64.400000000000006</v>
      </c>
      <c r="EC14" s="39" vm="1969">
        <f ca="1"/>
        <v>64.44</v>
      </c>
      <c r="ED14" s="39" vm="1924">
        <f ca="1"/>
        <v>63.93</v>
      </c>
      <c r="EE14" s="39" vm="1970">
        <f ca="1"/>
        <v>64.209999999999994</v>
      </c>
      <c r="EF14" s="39" vm="1971">
        <f ca="1"/>
        <v>64.77</v>
      </c>
      <c r="EG14" s="39" vm="1972">
        <f ca="1"/>
        <v>65.22</v>
      </c>
      <c r="EH14" s="39" vm="1973">
        <f ca="1"/>
        <v>65.31</v>
      </c>
      <c r="EI14" s="39" vm="1974">
        <f ca="1"/>
        <v>65.864999999999995</v>
      </c>
      <c r="EJ14" s="39" t="e" vm="342">
        <f ca="1"/>
        <v>#N/A</v>
      </c>
      <c r="EK14" s="39" vm="1975">
        <f ca="1"/>
        <v>67.08</v>
      </c>
      <c r="EL14" s="39" vm="1976">
        <f ca="1"/>
        <v>67.254999999999995</v>
      </c>
      <c r="EM14" s="39" vm="1977">
        <f ca="1"/>
        <v>66.69</v>
      </c>
      <c r="EN14" s="39" vm="1978">
        <f ca="1"/>
        <v>67.034999999999997</v>
      </c>
      <c r="EO14" s="39" vm="1895">
        <f ca="1"/>
        <v>66.635000000000005</v>
      </c>
      <c r="EP14" s="39" vm="1979">
        <f ca="1"/>
        <v>66.400000000000006</v>
      </c>
      <c r="EQ14" s="39" vm="1980">
        <f ca="1"/>
        <v>66.41</v>
      </c>
      <c r="ER14" s="39" vm="1981">
        <f ca="1"/>
        <v>66.825000000000003</v>
      </c>
      <c r="ES14" s="39" vm="1902">
        <f ca="1"/>
        <v>66.489999999999995</v>
      </c>
      <c r="ET14" s="39" vm="1982">
        <f ca="1"/>
        <v>66.855000000000004</v>
      </c>
      <c r="EU14" s="39" vm="1983">
        <f ca="1"/>
        <v>66.33</v>
      </c>
      <c r="EV14" s="39" vm="1983">
        <f ca="1"/>
        <v>66.33</v>
      </c>
      <c r="EW14" s="39" vm="1984">
        <f ca="1"/>
        <v>65.989999999999995</v>
      </c>
      <c r="EX14" s="39" vm="1985">
        <f ca="1"/>
        <v>65.284999999999997</v>
      </c>
      <c r="EY14" s="39" vm="1986">
        <f ca="1"/>
        <v>65.39</v>
      </c>
      <c r="EZ14" s="39" vm="1987">
        <f ca="1"/>
        <v>65.064999999999998</v>
      </c>
      <c r="FA14" s="39" vm="1988">
        <f ca="1"/>
        <v>65.88</v>
      </c>
      <c r="FB14" s="39" vm="1989">
        <f ca="1"/>
        <v>66.284999999999997</v>
      </c>
      <c r="FC14" s="39" vm="1990">
        <f ca="1"/>
        <v>66.760000000000005</v>
      </c>
      <c r="FD14" s="39" vm="1991">
        <f ca="1"/>
        <v>66.790000000000006</v>
      </c>
      <c r="FE14" s="39" vm="1992">
        <f ca="1"/>
        <v>66.510000000000005</v>
      </c>
      <c r="FF14" s="39" vm="1993">
        <f ca="1"/>
        <v>66.39</v>
      </c>
      <c r="FG14" s="39" vm="1994">
        <f ca="1"/>
        <v>65.930000000000007</v>
      </c>
      <c r="FH14" s="39" vm="1995">
        <f ca="1"/>
        <v>65.819999999999993</v>
      </c>
      <c r="FI14" s="39" vm="1996">
        <f ca="1"/>
        <v>65.53</v>
      </c>
      <c r="FJ14" s="39" vm="1997">
        <f ca="1"/>
        <v>64.995000000000005</v>
      </c>
      <c r="FK14" s="39" vm="1998">
        <f ca="1"/>
        <v>64.790000000000006</v>
      </c>
      <c r="FL14" s="39" vm="1884">
        <f ca="1"/>
        <v>63.52</v>
      </c>
      <c r="FM14" s="39" vm="1999">
        <f ca="1"/>
        <v>64.38</v>
      </c>
      <c r="FN14" s="39" vm="1943">
        <f ca="1"/>
        <v>64.454999999999998</v>
      </c>
      <c r="FO14" s="39" vm="2000">
        <f ca="1"/>
        <v>65.010000000000005</v>
      </c>
      <c r="FP14" s="39" vm="2001">
        <f ca="1"/>
        <v>64.97</v>
      </c>
      <c r="FQ14" s="39" vm="2002">
        <f ca="1"/>
        <v>65.275000000000006</v>
      </c>
      <c r="FR14" s="39" vm="2003">
        <f ca="1"/>
        <v>64.75</v>
      </c>
      <c r="FS14" s="39" vm="2004">
        <f ca="1"/>
        <v>63.424999999999997</v>
      </c>
      <c r="FT14" s="39" vm="2005">
        <f ca="1"/>
        <v>63.57</v>
      </c>
      <c r="FU14" s="39" vm="2006">
        <f ca="1"/>
        <v>63.81</v>
      </c>
      <c r="FV14" s="39" vm="2007">
        <f ca="1"/>
        <v>64.245000000000005</v>
      </c>
      <c r="FW14" s="39" vm="2008">
        <f ca="1"/>
        <v>63.28</v>
      </c>
      <c r="FX14" s="39" vm="2009">
        <f ca="1"/>
        <v>62.19</v>
      </c>
      <c r="FY14" s="39" vm="2010">
        <f ca="1"/>
        <v>60.564999999999998</v>
      </c>
      <c r="FZ14" s="39" vm="2011">
        <f ca="1"/>
        <v>62.16</v>
      </c>
      <c r="GA14" s="39" vm="2012">
        <f ca="1"/>
        <v>62.9</v>
      </c>
      <c r="GB14" s="39" vm="2013">
        <f ca="1"/>
        <v>62.395000000000003</v>
      </c>
      <c r="GC14" s="39" vm="2014">
        <f ca="1"/>
        <v>63</v>
      </c>
      <c r="GD14" s="39" vm="2015">
        <f ca="1"/>
        <v>62.63</v>
      </c>
      <c r="GE14" s="39" vm="2016">
        <f ca="1"/>
        <v>63.295000000000002</v>
      </c>
      <c r="GF14" s="39" vm="2017">
        <f ca="1"/>
        <v>63.414999999999999</v>
      </c>
      <c r="GG14" s="39" vm="2018">
        <f ca="1"/>
        <v>62.615000000000002</v>
      </c>
      <c r="GH14" s="39" vm="2019">
        <f ca="1"/>
        <v>63.05</v>
      </c>
      <c r="GI14" s="39" vm="2020">
        <f ca="1"/>
        <v>62.954999999999998</v>
      </c>
      <c r="GJ14" s="39" vm="2021">
        <f ca="1"/>
        <v>62.98</v>
      </c>
      <c r="GK14" s="39" vm="2022">
        <f ca="1"/>
        <v>62.545000000000002</v>
      </c>
      <c r="GL14" s="39" vm="2023">
        <f ca="1"/>
        <v>62.32</v>
      </c>
      <c r="GM14" s="39" vm="2024">
        <f ca="1"/>
        <v>61.72</v>
      </c>
      <c r="GN14" s="39" vm="2025">
        <f ca="1"/>
        <v>60.994999999999997</v>
      </c>
      <c r="GO14" s="39" vm="2026">
        <f ca="1"/>
        <v>61.19</v>
      </c>
      <c r="GP14" s="39" vm="2027">
        <f ca="1"/>
        <v>59.765000000000001</v>
      </c>
      <c r="GQ14" s="39" vm="2028">
        <f ca="1"/>
        <v>59.65</v>
      </c>
      <c r="GR14" s="39" vm="2029">
        <f ca="1"/>
        <v>60.335000000000001</v>
      </c>
      <c r="GS14" s="39" vm="2030">
        <f ca="1"/>
        <v>61.99</v>
      </c>
      <c r="GT14" s="39" vm="2031">
        <f ca="1"/>
        <v>62.05</v>
      </c>
      <c r="GU14" s="39" vm="2032">
        <f ca="1"/>
        <v>61.664999999999999</v>
      </c>
      <c r="GV14" s="39" vm="2033">
        <f ca="1"/>
        <v>62.115000000000002</v>
      </c>
      <c r="GW14" s="39" t="e" vm="342">
        <f ca="1"/>
        <v>#N/A</v>
      </c>
      <c r="GX14" s="39" vm="2008">
        <f ca="1"/>
        <v>63.28</v>
      </c>
      <c r="GY14" s="39" vm="2034">
        <f ca="1"/>
        <v>64.14</v>
      </c>
      <c r="GZ14" s="39" vm="2035">
        <f ca="1"/>
        <v>64.075000000000003</v>
      </c>
      <c r="HA14" s="39" vm="2035">
        <f ca="1"/>
        <v>64.075000000000003</v>
      </c>
      <c r="HB14" s="39" vm="2036">
        <f ca="1"/>
        <v>64.504999999999995</v>
      </c>
      <c r="HC14" s="39" vm="2037">
        <f ca="1"/>
        <v>64.405000000000001</v>
      </c>
      <c r="HD14" s="39" vm="2004">
        <f ca="1"/>
        <v>63.424999999999997</v>
      </c>
      <c r="HE14" s="39" vm="2038">
        <f ca="1"/>
        <v>63.265000000000001</v>
      </c>
      <c r="HF14" s="39" vm="2039">
        <f ca="1"/>
        <v>63.41</v>
      </c>
      <c r="HG14" s="39" vm="1939">
        <f ca="1"/>
        <v>63.36</v>
      </c>
      <c r="HH14" s="39" vm="2014">
        <f ca="1"/>
        <v>63</v>
      </c>
      <c r="HI14" s="39" vm="2040">
        <f ca="1"/>
        <v>62.414999999999999</v>
      </c>
      <c r="HJ14" s="39" vm="2041">
        <f ca="1"/>
        <v>62.01</v>
      </c>
      <c r="HK14" s="39" vm="2042">
        <f ca="1"/>
        <v>61.87</v>
      </c>
      <c r="HL14" s="39" vm="2043">
        <f ca="1"/>
        <v>60.5</v>
      </c>
      <c r="HM14" s="39" vm="2044">
        <f ca="1"/>
        <v>60.44</v>
      </c>
      <c r="HN14" s="39" vm="2045">
        <f ca="1"/>
        <v>61.505000000000003</v>
      </c>
      <c r="HO14" s="39" vm="2046">
        <f ca="1"/>
        <v>61.59</v>
      </c>
      <c r="HP14" s="39" vm="2047">
        <f ca="1"/>
        <v>61.08</v>
      </c>
      <c r="HQ14" s="39" vm="2048">
        <f ca="1"/>
        <v>61.41</v>
      </c>
      <c r="HR14" s="39" vm="2049">
        <f ca="1"/>
        <v>60.6</v>
      </c>
      <c r="HS14" s="39" vm="2050">
        <f ca="1"/>
        <v>60.435000000000002</v>
      </c>
      <c r="HT14" s="39" vm="2051">
        <f ca="1"/>
        <v>60.965000000000003</v>
      </c>
      <c r="HU14" s="39" vm="2052">
        <f ca="1"/>
        <v>60.255000000000003</v>
      </c>
      <c r="HV14" s="39" vm="2053">
        <f ca="1"/>
        <v>59.41</v>
      </c>
      <c r="HW14" s="39" vm="2054">
        <f ca="1"/>
        <v>60.155000000000001</v>
      </c>
      <c r="HX14" s="39" vm="2055">
        <f ca="1"/>
        <v>59.34</v>
      </c>
      <c r="HY14" s="39" vm="2056">
        <f ca="1"/>
        <v>61.06</v>
      </c>
      <c r="HZ14" s="39" vm="2057">
        <f ca="1"/>
        <v>61.05</v>
      </c>
      <c r="IA14" s="39" vm="2058">
        <f ca="1"/>
        <v>61.45</v>
      </c>
      <c r="IB14" s="39" vm="2059">
        <f ca="1"/>
        <v>60.91</v>
      </c>
      <c r="IC14" s="39" vm="2060">
        <f ca="1"/>
        <v>61.43</v>
      </c>
      <c r="ID14" s="39" vm="2061">
        <f ca="1"/>
        <v>61.71</v>
      </c>
      <c r="IE14" s="39" vm="2062">
        <f ca="1"/>
        <v>62.6</v>
      </c>
      <c r="IF14" s="39" vm="2063">
        <f ca="1"/>
        <v>62.58</v>
      </c>
      <c r="IG14" s="39" vm="1967">
        <f ca="1"/>
        <v>63.215000000000003</v>
      </c>
      <c r="IH14" s="39" vm="2064">
        <f ca="1"/>
        <v>63.4</v>
      </c>
      <c r="II14" s="39" vm="2065">
        <f ca="1"/>
        <v>62.79</v>
      </c>
      <c r="IJ14" s="39" vm="2066">
        <f ca="1"/>
        <v>62.725000000000001</v>
      </c>
      <c r="IK14" s="39" vm="2067">
        <f ca="1"/>
        <v>63.145000000000003</v>
      </c>
      <c r="IL14" s="39" vm="2068">
        <f ca="1"/>
        <v>63.104999999999997</v>
      </c>
      <c r="IM14" s="39" vm="2069">
        <f ca="1"/>
        <v>62.47</v>
      </c>
      <c r="IN14" s="39" vm="2070">
        <f ca="1"/>
        <v>62.195</v>
      </c>
      <c r="IO14" s="39" vm="2071">
        <f ca="1"/>
        <v>61.424999999999997</v>
      </c>
      <c r="IP14" s="39" vm="2072">
        <f ca="1"/>
        <v>61.89</v>
      </c>
      <c r="IQ14" s="39" vm="2073">
        <f ca="1"/>
        <v>61.39</v>
      </c>
      <c r="IR14" s="39" vm="2074">
        <f ca="1"/>
        <v>61.365000000000002</v>
      </c>
      <c r="IS14" s="39" vm="2075">
        <f ca="1"/>
        <v>61.4</v>
      </c>
      <c r="IT14" s="39" vm="2076">
        <f ca="1"/>
        <v>61.594999999999999</v>
      </c>
      <c r="IU14" s="39" vm="2077">
        <f ca="1"/>
        <v>62.064999999999998</v>
      </c>
      <c r="IV14" s="39" vm="2078">
        <f ca="1"/>
        <v>61.93</v>
      </c>
      <c r="IW14" s="39" vm="2009">
        <f ca="1"/>
        <v>62.19</v>
      </c>
      <c r="IX14" s="39" vm="2079">
        <f ca="1"/>
        <v>62.835000000000001</v>
      </c>
      <c r="IY14" s="39" vm="2080">
        <f ca="1"/>
        <v>62.93</v>
      </c>
      <c r="IZ14" s="39" vm="2081">
        <f ca="1"/>
        <v>62.85</v>
      </c>
      <c r="JA14" s="39" vm="2082">
        <f ca="1"/>
        <v>62.77</v>
      </c>
      <c r="JB14" s="39" vm="2069">
        <f ca="1"/>
        <v>62.47</v>
      </c>
      <c r="JC14" s="39" vm="2083">
        <f ca="1"/>
        <v>61.704999999999998</v>
      </c>
      <c r="JD14" s="39" vm="2084">
        <f ca="1"/>
        <v>61.79</v>
      </c>
      <c r="JE14" s="39" vm="2075">
        <f ca="1"/>
        <v>61.4</v>
      </c>
      <c r="JF14" s="39" vm="2085">
        <f ca="1"/>
        <v>60.954999999999998</v>
      </c>
      <c r="JG14" s="39" vm="2086">
        <f ca="1"/>
        <v>60.914999999999999</v>
      </c>
      <c r="JH14" s="39" vm="2087">
        <f ca="1"/>
        <v>61.115000000000002</v>
      </c>
      <c r="JI14" s="39" vm="2088">
        <f ca="1"/>
        <v>58.704999999999998</v>
      </c>
      <c r="JJ14" s="39" vm="2089">
        <f ca="1"/>
        <v>59.11</v>
      </c>
      <c r="JK14" s="39" vm="2090">
        <f ca="1"/>
        <v>58.89</v>
      </c>
      <c r="JL14" s="39" vm="2091">
        <f ca="1"/>
        <v>60.524999999999999</v>
      </c>
      <c r="JM14" s="39" vm="2092">
        <f ca="1"/>
        <v>60.39</v>
      </c>
      <c r="JN14" s="39" vm="2093">
        <f ca="1"/>
        <v>59.274999999999999</v>
      </c>
      <c r="JO14" s="39" vm="2094">
        <f ca="1"/>
        <v>59.45</v>
      </c>
      <c r="JP14" s="39" vm="2095">
        <f ca="1"/>
        <v>60.534999999999997</v>
      </c>
      <c r="JQ14" s="39" vm="2096">
        <f ca="1"/>
        <v>60.88</v>
      </c>
      <c r="JR14" s="39" vm="2097">
        <f ca="1"/>
        <v>60.75</v>
      </c>
      <c r="JS14" s="39" vm="2098">
        <f ca="1"/>
        <v>60.45</v>
      </c>
      <c r="JT14" s="39" vm="2099">
        <f ca="1"/>
        <v>59.61</v>
      </c>
      <c r="JU14" s="39" vm="2100">
        <f ca="1"/>
        <v>59.354999999999997</v>
      </c>
      <c r="JV14" s="39" vm="2088">
        <f ca="1"/>
        <v>58.704999999999998</v>
      </c>
      <c r="JW14" s="39" vm="2101">
        <f ca="1"/>
        <v>59.725000000000001</v>
      </c>
      <c r="JX14" s="39" vm="2102">
        <f ca="1"/>
        <v>59.295000000000002</v>
      </c>
      <c r="JY14" s="39" vm="2103">
        <f ca="1"/>
        <v>57.984999999999999</v>
      </c>
      <c r="JZ14" s="39" vm="2104">
        <f ca="1"/>
        <v>59.045000000000002</v>
      </c>
      <c r="KA14" s="39" vm="2105">
        <f ca="1"/>
        <v>59.494999999999997</v>
      </c>
      <c r="KB14" s="39"/>
    </row>
    <row r="15" spans="2:288" ht="20" customHeight="1" x14ac:dyDescent="0.6">
      <c r="B15" s="13"/>
      <c r="C15" s="2" t="s">
        <v>47</v>
      </c>
      <c r="D15" s="2" t="str" cm="1">
        <f t="array" ref="D15">_FV(Table15[[#This Row],[ ETF]],"Ticker symbol",TRUE)</f>
        <v>IWVL</v>
      </c>
      <c r="E15" s="2" t="s">
        <v>62</v>
      </c>
      <c r="F15" s="2" t="s">
        <v>63</v>
      </c>
      <c r="G15" s="2" t="e" vm="2106">
        <v>#VALUE!</v>
      </c>
      <c r="H15" s="27" cm="1">
        <f t="array" ref="H15">IFERROR(_FV(Table15[[#This Row],[ ETF]],"beta"),"")</f>
        <v>1.0296000000000001</v>
      </c>
      <c r="I15" s="30" cm="1">
        <f t="array" ref="I15">_FV(Table15[[#This Row],[ ETF]],"Price")</f>
        <v>37.72</v>
      </c>
      <c r="J15" s="26">
        <f>SUMIF(Table14[Ativo],Table15[[#This Row],[Ticker]],Table14[Qtd])</f>
        <v>0</v>
      </c>
      <c r="K15" s="6">
        <f>Table15[[#This Row],[Preço]]*Table15[[#This Row],[Qtd]]</f>
        <v>0</v>
      </c>
      <c r="L15" s="15">
        <f>_xlfn.FLOOR.MATH((Aporte-2)/Table15[[#This Row],[Preço]])</f>
        <v>119</v>
      </c>
      <c r="M15" s="14">
        <f>Aporte-Table15[[#This Row],[Possível]]*Table15[[#This Row],[Preço]]</f>
        <v>11.319999999999709</v>
      </c>
      <c r="N15" s="35" cm="1">
        <f t="array" ref="N15">_FV(Table15[[#This Row],[ ETF]],"Expense ratio",TRUE)</f>
        <v>3.0000000000000001E-3</v>
      </c>
      <c r="O15" s="38" cm="1">
        <f t="array" ref="O15">_FV(Table15[[#This Row],[ ETF]],"Market cap",TRUE)</f>
        <v>5794275645.9399996</v>
      </c>
      <c r="P15" s="36" cm="1">
        <f t="array" ref="P15">_FV(Table15[[#This Row],[ ETF]],"Volume")</f>
        <v>207503</v>
      </c>
      <c r="Q15" s="35" cm="1">
        <f t="array" ref="Q15">_FV(Table15[[#This Row],[ ETF]],"Change (%)",TRUE)</f>
        <v>9.9249999999999998E-3</v>
      </c>
      <c r="R15" s="40">
        <f ca="1">(Table15[[#This Row],[Preço]]-AF15)/AF15</f>
        <v>0.20703999999999997</v>
      </c>
      <c r="S15" s="44"/>
      <c r="T15" s="37" cm="1">
        <f t="array" ref="T15">Table15[[#This Row],[Valor de mercado]]/Riqueza_hoje</f>
        <v>0</v>
      </c>
      <c r="AF15" s="39" cm="1" vm="2107">
        <f t="array" aca="1" ref="AF15:KB15" ca="1">TRANSPOSE(_xlfn.STOCKHISTORY(G15,TODAY()-365,TODAY(),0,0,1))</f>
        <v>31.25</v>
      </c>
      <c r="AG15" s="39" vm="2108">
        <f ca="1"/>
        <v>31.27</v>
      </c>
      <c r="AH15" s="39" vm="2109">
        <f ca="1"/>
        <v>31.47</v>
      </c>
      <c r="AI15" s="39" vm="2110">
        <f ca="1"/>
        <v>31.45</v>
      </c>
      <c r="AJ15" s="39" vm="2111">
        <f ca="1"/>
        <v>31.66</v>
      </c>
      <c r="AK15" s="39" vm="2109">
        <f ca="1"/>
        <v>31.47</v>
      </c>
      <c r="AL15" s="39" vm="2112">
        <f ca="1"/>
        <v>31.5</v>
      </c>
      <c r="AM15" s="39" vm="2113">
        <f ca="1"/>
        <v>31.695</v>
      </c>
      <c r="AN15" s="39" vm="2114">
        <f ca="1"/>
        <v>32.590000000000003</v>
      </c>
      <c r="AO15" s="39" vm="2115">
        <f ca="1"/>
        <v>32.83</v>
      </c>
      <c r="AP15" s="39" vm="2116">
        <f ca="1"/>
        <v>32.81</v>
      </c>
      <c r="AQ15" s="39" vm="2117">
        <f ca="1"/>
        <v>32.67</v>
      </c>
      <c r="AR15" s="39" vm="2118">
        <f ca="1"/>
        <v>32.909999999999997</v>
      </c>
      <c r="AS15" s="39" vm="2119">
        <f ca="1"/>
        <v>33.07</v>
      </c>
      <c r="AT15" s="39" vm="2120">
        <f ca="1"/>
        <v>33.56</v>
      </c>
      <c r="AU15" s="39" vm="2121">
        <f ca="1"/>
        <v>33.130000000000003</v>
      </c>
      <c r="AV15" s="39" vm="2122">
        <f ca="1"/>
        <v>33.024999999999999</v>
      </c>
      <c r="AW15" s="39" vm="2123">
        <f ca="1"/>
        <v>33.159999999999997</v>
      </c>
      <c r="AX15" s="39" vm="2124">
        <f ca="1"/>
        <v>33.369999999999997</v>
      </c>
      <c r="AY15" s="39" vm="2124">
        <f ca="1"/>
        <v>33.369999999999997</v>
      </c>
      <c r="AZ15" s="39" vm="2119">
        <f ca="1"/>
        <v>33.07</v>
      </c>
      <c r="BA15" s="39" vm="2117">
        <f ca="1"/>
        <v>32.67</v>
      </c>
      <c r="BB15" s="39" vm="2125">
        <f ca="1"/>
        <v>33</v>
      </c>
      <c r="BC15" s="39" vm="2126">
        <f ca="1"/>
        <v>32.57</v>
      </c>
      <c r="BD15" s="39" vm="2127">
        <f ca="1"/>
        <v>32.61</v>
      </c>
      <c r="BE15" s="39" vm="2128">
        <f ca="1"/>
        <v>32.090000000000003</v>
      </c>
      <c r="BF15" s="39" vm="2129">
        <f ca="1"/>
        <v>32.200000000000003</v>
      </c>
      <c r="BG15" s="39" vm="2114">
        <f ca="1"/>
        <v>32.590000000000003</v>
      </c>
      <c r="BH15" s="39" vm="2130">
        <f ca="1"/>
        <v>32.72</v>
      </c>
      <c r="BI15" s="39" vm="2131">
        <f ca="1"/>
        <v>33.04</v>
      </c>
      <c r="BJ15" s="39" vm="2132">
        <f ca="1"/>
        <v>33.380000000000003</v>
      </c>
      <c r="BK15" s="39" vm="2133">
        <f ca="1"/>
        <v>33.58</v>
      </c>
      <c r="BL15" s="39" vm="2134">
        <f ca="1"/>
        <v>33.770000000000003</v>
      </c>
      <c r="BM15" s="39" vm="2135">
        <f ca="1"/>
        <v>33.76</v>
      </c>
      <c r="BN15" s="39" vm="2136">
        <f ca="1"/>
        <v>33.909999999999997</v>
      </c>
      <c r="BO15" s="39" vm="2137">
        <f ca="1"/>
        <v>34.06</v>
      </c>
      <c r="BP15" s="39" vm="2138">
        <f ca="1"/>
        <v>34.58</v>
      </c>
      <c r="BQ15" s="39" vm="2139">
        <f ca="1"/>
        <v>34.409999999999997</v>
      </c>
      <c r="BR15" s="39" vm="2140">
        <f ca="1"/>
        <v>34.159999999999997</v>
      </c>
      <c r="BS15" s="39" vm="2141">
        <f ca="1"/>
        <v>33.979999999999997</v>
      </c>
      <c r="BT15" s="39" vm="2142">
        <f ca="1"/>
        <v>34.5</v>
      </c>
      <c r="BU15" s="39" vm="2143">
        <f ca="1"/>
        <v>34.49</v>
      </c>
      <c r="BV15" s="39" vm="2144">
        <f ca="1"/>
        <v>34.43</v>
      </c>
      <c r="BW15" s="39" vm="2145">
        <f ca="1"/>
        <v>34.72</v>
      </c>
      <c r="BX15" s="39" vm="2146">
        <f ca="1"/>
        <v>34.82</v>
      </c>
      <c r="BY15" s="39" vm="2147">
        <f ca="1"/>
        <v>34.020000000000003</v>
      </c>
      <c r="BZ15" s="39" vm="2148">
        <f ca="1"/>
        <v>34.67</v>
      </c>
      <c r="CA15" s="39" vm="2144">
        <f ca="1"/>
        <v>34.43</v>
      </c>
      <c r="CB15" s="39" vm="2149">
        <f ca="1"/>
        <v>34.74</v>
      </c>
      <c r="CC15" s="39" vm="2150">
        <f ca="1"/>
        <v>34.51</v>
      </c>
      <c r="CD15" s="39" vm="2151">
        <f ca="1"/>
        <v>34.119999999999997</v>
      </c>
      <c r="CE15" s="39" vm="687">
        <f ca="1"/>
        <v>35.14</v>
      </c>
      <c r="CF15" s="39" vm="2152">
        <f ca="1"/>
        <v>35.270000000000003</v>
      </c>
      <c r="CG15" s="39" vm="680">
        <f ca="1"/>
        <v>35.44</v>
      </c>
      <c r="CH15" s="39" vm="675">
        <f ca="1"/>
        <v>35.82</v>
      </c>
      <c r="CI15" s="39" vm="2153">
        <f ca="1"/>
        <v>35.799999999999997</v>
      </c>
      <c r="CJ15" s="39" vm="2154">
        <f ca="1"/>
        <v>35.97</v>
      </c>
      <c r="CK15" s="39" vm="560">
        <f ca="1"/>
        <v>36.25</v>
      </c>
      <c r="CL15" s="39" vm="2155">
        <f ca="1"/>
        <v>36.22</v>
      </c>
      <c r="CM15" s="39" vm="626">
        <f ca="1"/>
        <v>36.700000000000003</v>
      </c>
      <c r="CN15" s="39" vm="666">
        <f ca="1"/>
        <v>36.4</v>
      </c>
      <c r="CO15" s="39" vm="2156">
        <f ca="1"/>
        <v>36.47</v>
      </c>
      <c r="CP15" s="39" vm="2157">
        <f ca="1"/>
        <v>35.93</v>
      </c>
      <c r="CQ15" s="39" vm="651">
        <f ca="1"/>
        <v>35.69</v>
      </c>
      <c r="CR15" s="39" vm="2158">
        <f ca="1"/>
        <v>35.64</v>
      </c>
      <c r="CS15" s="39" vm="504">
        <f ca="1"/>
        <v>36.08</v>
      </c>
      <c r="CT15" s="39" vm="2154">
        <f ca="1"/>
        <v>35.97</v>
      </c>
      <c r="CU15" s="39" vm="561">
        <f ca="1"/>
        <v>36.01</v>
      </c>
      <c r="CV15" s="39" vm="661">
        <f ca="1"/>
        <v>35.909999999999997</v>
      </c>
      <c r="CW15" s="39" vm="2154">
        <f ca="1"/>
        <v>35.97</v>
      </c>
      <c r="CX15" s="39" vm="649">
        <f ca="1"/>
        <v>36.369999999999997</v>
      </c>
      <c r="CY15" s="39" vm="629">
        <f ca="1"/>
        <v>36.35</v>
      </c>
      <c r="CZ15" s="39" vm="2159">
        <f ca="1"/>
        <v>36.36</v>
      </c>
      <c r="DA15" s="39" vm="629">
        <f ca="1"/>
        <v>36.35</v>
      </c>
      <c r="DB15" s="39" vm="638">
        <f ca="1"/>
        <v>36.39</v>
      </c>
      <c r="DC15" s="39" vm="2160">
        <f ca="1"/>
        <v>36.24</v>
      </c>
      <c r="DD15" s="39" vm="669">
        <f ca="1"/>
        <v>36.43</v>
      </c>
      <c r="DE15" s="39" vm="620">
        <f ca="1"/>
        <v>36.46</v>
      </c>
      <c r="DF15" s="39" vm="2161">
        <f ca="1"/>
        <v>36.729999999999997</v>
      </c>
      <c r="DG15" s="39" vm="647">
        <f ca="1"/>
        <v>36.65</v>
      </c>
      <c r="DH15" s="39" vm="683">
        <f ca="1"/>
        <v>35.86</v>
      </c>
      <c r="DI15" s="39" vm="2162">
        <f ca="1"/>
        <v>36.090000000000003</v>
      </c>
      <c r="DJ15" s="39" vm="2163">
        <f ca="1"/>
        <v>36.26</v>
      </c>
      <c r="DK15" s="39" vm="560">
        <f ca="1"/>
        <v>36.25</v>
      </c>
      <c r="DL15" s="39" vm="2164">
        <f ca="1"/>
        <v>36.51</v>
      </c>
      <c r="DM15" s="39" vm="2159">
        <f ca="1"/>
        <v>36.36</v>
      </c>
      <c r="DN15" s="39" vm="638">
        <f ca="1"/>
        <v>36.39</v>
      </c>
      <c r="DO15" s="39" vm="2159">
        <f ca="1"/>
        <v>36.36</v>
      </c>
      <c r="DP15" s="39" vm="2155">
        <f ca="1"/>
        <v>36.22</v>
      </c>
      <c r="DQ15" s="39" t="e" vm="342">
        <f ca="1"/>
        <v>#N/A</v>
      </c>
      <c r="DR15" s="39" vm="2162">
        <f ca="1"/>
        <v>36.090000000000003</v>
      </c>
      <c r="DS15" s="39" vm="2165">
        <f ca="1"/>
        <v>36.72</v>
      </c>
      <c r="DT15" s="39" vm="672">
        <f ca="1"/>
        <v>36.94</v>
      </c>
      <c r="DU15" s="39" vm="2166">
        <f ca="1"/>
        <v>37.409999999999997</v>
      </c>
      <c r="DV15" s="39" vm="611">
        <f ca="1"/>
        <v>37.75</v>
      </c>
      <c r="DW15" s="39" vm="570">
        <f ca="1"/>
        <v>36.83</v>
      </c>
      <c r="DX15" s="39" vm="2167">
        <f ca="1"/>
        <v>36.549999999999997</v>
      </c>
      <c r="DY15" s="39" vm="548">
        <f ca="1"/>
        <v>36.479999999999997</v>
      </c>
      <c r="DZ15" s="39" vm="612">
        <f ca="1"/>
        <v>37.04</v>
      </c>
      <c r="EA15" s="39" vm="618">
        <f ca="1"/>
        <v>37.1</v>
      </c>
      <c r="EB15" s="39" vm="567">
        <f ca="1"/>
        <v>37.15</v>
      </c>
      <c r="EC15" s="39" vm="506">
        <f ca="1"/>
        <v>36.630000000000003</v>
      </c>
      <c r="ED15" s="39" vm="2168">
        <f ca="1"/>
        <v>37.049999999999997</v>
      </c>
      <c r="EE15" s="39" vm="581">
        <f ca="1"/>
        <v>37.28</v>
      </c>
      <c r="EF15" s="39" vm="2169">
        <f ca="1"/>
        <v>37.39</v>
      </c>
      <c r="EG15" s="39" vm="588">
        <f ca="1"/>
        <v>37.22</v>
      </c>
      <c r="EH15" s="39" vm="2170">
        <f ca="1"/>
        <v>37.19</v>
      </c>
      <c r="EI15" s="39" vm="2171">
        <f ca="1"/>
        <v>37.365000000000002</v>
      </c>
      <c r="EJ15" s="39" vm="2172">
        <f ca="1"/>
        <v>37.51</v>
      </c>
      <c r="EK15" s="39" t="e" vm="342">
        <f ca="1"/>
        <v>#N/A</v>
      </c>
      <c r="EL15" s="39" vm="2173">
        <f ca="1"/>
        <v>37.590000000000003</v>
      </c>
      <c r="EM15" s="39" vm="2174">
        <f ca="1"/>
        <v>37.854999999999997</v>
      </c>
      <c r="EN15" s="39" vm="640">
        <f ca="1"/>
        <v>37.78</v>
      </c>
      <c r="EO15" s="39" vm="2175">
        <f ca="1"/>
        <v>38.01</v>
      </c>
      <c r="EP15" s="39" vm="582">
        <f ca="1"/>
        <v>38.1</v>
      </c>
      <c r="EQ15" s="39" vm="551">
        <f ca="1"/>
        <v>37.909999999999997</v>
      </c>
      <c r="ER15" s="39" vm="551">
        <f ca="1"/>
        <v>37.909999999999997</v>
      </c>
      <c r="ES15" s="39" vm="601">
        <f ca="1"/>
        <v>37.94</v>
      </c>
      <c r="ET15" s="39" vm="2176">
        <f ca="1"/>
        <v>37.880000000000003</v>
      </c>
      <c r="EU15" s="39" vm="641">
        <f ca="1"/>
        <v>37.71</v>
      </c>
      <c r="EV15" s="39" vm="2177">
        <f ca="1"/>
        <v>37.770000000000003</v>
      </c>
      <c r="EW15" s="39" vm="2178">
        <f ca="1"/>
        <v>37.799999999999997</v>
      </c>
      <c r="EX15" s="39" vm="553">
        <f ca="1"/>
        <v>37.32</v>
      </c>
      <c r="EY15" s="39" vm="669">
        <f ca="1"/>
        <v>36.43</v>
      </c>
      <c r="EZ15" s="39" vm="2179">
        <f ca="1"/>
        <v>36.71</v>
      </c>
      <c r="FA15" s="39" vm="580">
        <f ca="1"/>
        <v>36.880000000000003</v>
      </c>
      <c r="FB15" s="39" vm="550">
        <f ca="1"/>
        <v>36.78</v>
      </c>
      <c r="FC15" s="39" vm="619">
        <f ca="1"/>
        <v>36.93</v>
      </c>
      <c r="FD15" s="39" vm="2180">
        <f ca="1"/>
        <v>37.200000000000003</v>
      </c>
      <c r="FE15" s="39" vm="671">
        <f ca="1"/>
        <v>36.979999999999997</v>
      </c>
      <c r="FF15" s="39" vm="671">
        <f ca="1"/>
        <v>36.979999999999997</v>
      </c>
      <c r="FG15" s="39" vm="2181">
        <f ca="1"/>
        <v>36.68</v>
      </c>
      <c r="FH15" s="39" vm="559">
        <f ca="1"/>
        <v>36.85</v>
      </c>
      <c r="FI15" s="39" vm="570">
        <f ca="1"/>
        <v>36.83</v>
      </c>
      <c r="FJ15" s="39" vm="2182">
        <f ca="1"/>
        <v>37.03</v>
      </c>
      <c r="FK15" s="39" vm="2156">
        <f ca="1"/>
        <v>36.47</v>
      </c>
      <c r="FL15" s="39" vm="620">
        <f ca="1"/>
        <v>36.46</v>
      </c>
      <c r="FM15" s="39" vm="665">
        <f ca="1"/>
        <v>36.1</v>
      </c>
      <c r="FN15" s="39" vm="626">
        <f ca="1"/>
        <v>36.700000000000003</v>
      </c>
      <c r="FO15" s="39" vm="2183">
        <f ca="1"/>
        <v>36.81</v>
      </c>
      <c r="FP15" s="39" vm="647">
        <f ca="1"/>
        <v>36.65</v>
      </c>
      <c r="FQ15" s="39" vm="647">
        <f ca="1"/>
        <v>36.65</v>
      </c>
      <c r="FR15" s="39" vm="620">
        <f ca="1"/>
        <v>36.46</v>
      </c>
      <c r="FS15" s="39" vm="2184">
        <f ca="1"/>
        <v>36.28</v>
      </c>
      <c r="FT15" s="39" vm="2185">
        <f ca="1"/>
        <v>35.31</v>
      </c>
      <c r="FU15" s="39" vm="2186">
        <f ca="1"/>
        <v>35.74</v>
      </c>
      <c r="FV15" s="39" vm="585">
        <f ca="1"/>
        <v>36.19</v>
      </c>
      <c r="FW15" s="39" vm="2187">
        <f ca="1"/>
        <v>36.200000000000003</v>
      </c>
      <c r="FX15" s="39" vm="2188">
        <f ca="1"/>
        <v>36.409999999999997</v>
      </c>
      <c r="FY15" s="39" vm="2189">
        <f ca="1"/>
        <v>36.56</v>
      </c>
      <c r="FZ15" s="39" vm="629">
        <f ca="1"/>
        <v>36.35</v>
      </c>
      <c r="GA15" s="39" vm="623">
        <f ca="1"/>
        <v>36.520000000000003</v>
      </c>
      <c r="GB15" s="39" vm="664">
        <f ca="1"/>
        <v>36.96</v>
      </c>
      <c r="GC15" s="39" vm="2190">
        <f ca="1"/>
        <v>36.6</v>
      </c>
      <c r="GD15" s="39" vm="673">
        <f ca="1"/>
        <v>36.909999999999997</v>
      </c>
      <c r="GE15" s="39" vm="2191">
        <f ca="1"/>
        <v>36.935000000000002</v>
      </c>
      <c r="GF15" s="39" vm="619">
        <f ca="1"/>
        <v>36.93</v>
      </c>
      <c r="GG15" s="39" vm="522">
        <f ca="1"/>
        <v>36.86</v>
      </c>
      <c r="GH15" s="39" vm="2192">
        <f ca="1"/>
        <v>36.99</v>
      </c>
      <c r="GI15" s="39" vm="671">
        <f ca="1"/>
        <v>36.979999999999997</v>
      </c>
      <c r="GJ15" s="39" vm="664">
        <f ca="1"/>
        <v>36.96</v>
      </c>
      <c r="GK15" s="39" vm="581">
        <f ca="1"/>
        <v>37.28</v>
      </c>
      <c r="GL15" s="39" vm="587">
        <f ca="1"/>
        <v>37.229999999999997</v>
      </c>
      <c r="GM15" s="39" vm="2193">
        <f ca="1"/>
        <v>37.36</v>
      </c>
      <c r="GN15" s="39" vm="644">
        <f ca="1"/>
        <v>37.159999999999997</v>
      </c>
      <c r="GO15" s="39" vm="549">
        <f ca="1"/>
        <v>36.9</v>
      </c>
      <c r="GP15" s="39" vm="2194">
        <f ca="1"/>
        <v>36.92</v>
      </c>
      <c r="GQ15" s="39" vm="2195">
        <f ca="1"/>
        <v>36.14</v>
      </c>
      <c r="GR15" s="39" vm="2196">
        <f ca="1"/>
        <v>36.104999999999997</v>
      </c>
      <c r="GS15" s="39" vm="2197">
        <f ca="1"/>
        <v>36.58</v>
      </c>
      <c r="GT15" s="39" vm="626">
        <f ca="1"/>
        <v>36.700000000000003</v>
      </c>
      <c r="GU15" s="39" vm="2198">
        <f ca="1"/>
        <v>36.76</v>
      </c>
      <c r="GV15" s="39" vm="624">
        <f ca="1"/>
        <v>36.67</v>
      </c>
      <c r="GW15" s="39" vm="2183">
        <f ca="1"/>
        <v>36.81</v>
      </c>
      <c r="GX15" s="39" vm="2199">
        <f ca="1"/>
        <v>36.975299999999997</v>
      </c>
      <c r="GY15" s="39" vm="2194">
        <f ca="1"/>
        <v>36.92</v>
      </c>
      <c r="GZ15" s="39" vm="2200">
        <f ca="1"/>
        <v>36.97</v>
      </c>
      <c r="HA15" s="39" vm="567">
        <f ca="1"/>
        <v>37.15</v>
      </c>
      <c r="HB15" s="39" vm="2201">
        <f ca="1"/>
        <v>37.26</v>
      </c>
      <c r="HC15" s="39" vm="613">
        <f ca="1"/>
        <v>37.61</v>
      </c>
      <c r="HD15" s="39" vm="588">
        <f ca="1"/>
        <v>37.22</v>
      </c>
      <c r="HE15" s="39" vm="625">
        <f ca="1"/>
        <v>37.01</v>
      </c>
      <c r="HF15" s="39" vm="642">
        <f ca="1"/>
        <v>37.119999999999997</v>
      </c>
      <c r="HG15" s="39" vm="625">
        <f ca="1"/>
        <v>37.01</v>
      </c>
      <c r="HH15" s="39" vm="2202">
        <f ca="1"/>
        <v>37.24</v>
      </c>
      <c r="HI15" s="39" vm="642">
        <f ca="1"/>
        <v>37.119999999999997</v>
      </c>
      <c r="HJ15" s="39" vm="644">
        <f ca="1"/>
        <v>37.159999999999997</v>
      </c>
      <c r="HK15" s="39" vm="2203">
        <f ca="1"/>
        <v>37.06</v>
      </c>
      <c r="HL15" s="39" vm="550">
        <f ca="1"/>
        <v>36.78</v>
      </c>
      <c r="HM15" s="39" vm="659">
        <f ca="1"/>
        <v>36.03</v>
      </c>
      <c r="HN15" s="39" vm="2160">
        <f ca="1"/>
        <v>36.24</v>
      </c>
      <c r="HO15" s="39" vm="2167">
        <f ca="1"/>
        <v>36.549999999999997</v>
      </c>
      <c r="HP15" s="39" vm="549">
        <f ca="1"/>
        <v>36.9</v>
      </c>
      <c r="HQ15" s="39" vm="627">
        <f ca="1"/>
        <v>36.799999999999997</v>
      </c>
      <c r="HR15" s="39" vm="2170">
        <f ca="1"/>
        <v>37.19</v>
      </c>
      <c r="HS15" s="39" vm="2204">
        <f ca="1"/>
        <v>36.744999999999997</v>
      </c>
      <c r="HT15" s="39" vm="2205">
        <f ca="1"/>
        <v>36.774999999999999</v>
      </c>
      <c r="HU15" s="39" vm="2156">
        <f ca="1"/>
        <v>36.47</v>
      </c>
      <c r="HV15" s="39" vm="2155">
        <f ca="1"/>
        <v>36.22</v>
      </c>
      <c r="HW15" s="39" vm="665">
        <f ca="1"/>
        <v>36.1</v>
      </c>
      <c r="HX15" s="39" vm="2206">
        <f ca="1"/>
        <v>36.619999999999997</v>
      </c>
      <c r="HY15" s="39" vm="503">
        <f ca="1"/>
        <v>35.89</v>
      </c>
      <c r="HZ15" s="39" vm="2207">
        <f ca="1"/>
        <v>36.685000000000002</v>
      </c>
      <c r="IA15" s="39" vm="506">
        <f ca="1"/>
        <v>36.630000000000003</v>
      </c>
      <c r="IB15" s="39" vm="565">
        <f ca="1"/>
        <v>36.869999999999997</v>
      </c>
      <c r="IC15" s="39" vm="2208">
        <f ca="1"/>
        <v>36.49</v>
      </c>
      <c r="ID15" s="39" vm="637">
        <f ca="1"/>
        <v>36.31</v>
      </c>
      <c r="IE15" s="39" vm="627">
        <f ca="1"/>
        <v>36.799999999999997</v>
      </c>
      <c r="IF15" s="39" vm="644">
        <f ca="1"/>
        <v>37.159999999999997</v>
      </c>
      <c r="IG15" s="39" vm="569">
        <f ca="1"/>
        <v>37.020000000000003</v>
      </c>
      <c r="IH15" s="39" vm="571">
        <f ca="1"/>
        <v>37.090000000000003</v>
      </c>
      <c r="II15" s="39" vm="2201">
        <f ca="1"/>
        <v>37.26</v>
      </c>
      <c r="IJ15" s="39" vm="2200">
        <f ca="1"/>
        <v>36.97</v>
      </c>
      <c r="IK15" s="39" vm="522">
        <f ca="1"/>
        <v>36.86</v>
      </c>
      <c r="IL15" s="39" vm="2182">
        <f ca="1"/>
        <v>37.03</v>
      </c>
      <c r="IM15" s="39" vm="664">
        <f ca="1"/>
        <v>36.96</v>
      </c>
      <c r="IN15" s="39" vm="2179">
        <f ca="1"/>
        <v>36.71</v>
      </c>
      <c r="IO15" s="39" vm="2198">
        <f ca="1"/>
        <v>36.76</v>
      </c>
      <c r="IP15" s="39" vm="506">
        <f ca="1"/>
        <v>36.630000000000003</v>
      </c>
      <c r="IQ15" s="39" vm="646">
        <f ca="1"/>
        <v>37</v>
      </c>
      <c r="IR15" s="39" vm="2192">
        <f ca="1"/>
        <v>36.99</v>
      </c>
      <c r="IS15" s="39" vm="571">
        <f ca="1"/>
        <v>37.090000000000003</v>
      </c>
      <c r="IT15" s="39" vm="643">
        <f ca="1"/>
        <v>37.08</v>
      </c>
      <c r="IU15" s="39" vm="557">
        <f ca="1"/>
        <v>37.35</v>
      </c>
      <c r="IV15" s="39" vm="572">
        <f ca="1"/>
        <v>37.46</v>
      </c>
      <c r="IW15" s="39" vm="2180">
        <f ca="1"/>
        <v>37.200000000000003</v>
      </c>
      <c r="IX15" s="39" vm="553">
        <f ca="1"/>
        <v>37.32</v>
      </c>
      <c r="IY15" s="39" vm="542">
        <f ca="1"/>
        <v>37.270000000000003</v>
      </c>
      <c r="IZ15" s="39" vm="572">
        <f ca="1"/>
        <v>37.46</v>
      </c>
      <c r="JA15" s="39" vm="523">
        <f ca="1"/>
        <v>37.44</v>
      </c>
      <c r="JB15" s="39" vm="2209">
        <f ca="1"/>
        <v>37.33</v>
      </c>
      <c r="JC15" s="39" vm="642">
        <f ca="1"/>
        <v>37.119999999999997</v>
      </c>
      <c r="JD15" s="39" vm="664">
        <f ca="1"/>
        <v>36.96</v>
      </c>
      <c r="JE15" s="39" vm="570">
        <f ca="1"/>
        <v>36.83</v>
      </c>
      <c r="JF15" s="39" vm="569">
        <f ca="1"/>
        <v>37.020000000000003</v>
      </c>
      <c r="JG15" s="39" vm="522">
        <f ca="1"/>
        <v>36.86</v>
      </c>
      <c r="JH15" s="39" vm="522">
        <f ca="1"/>
        <v>36.86</v>
      </c>
      <c r="JI15" s="39" vm="580">
        <f ca="1"/>
        <v>36.880000000000003</v>
      </c>
      <c r="JJ15" s="39" vm="2210">
        <f ca="1"/>
        <v>35.765000000000001</v>
      </c>
      <c r="JK15" s="39" vm="2211">
        <f ca="1"/>
        <v>35.92</v>
      </c>
      <c r="JL15" s="39" vm="2212">
        <f ca="1"/>
        <v>35.4</v>
      </c>
      <c r="JM15" s="39" vm="585">
        <f ca="1"/>
        <v>36.19</v>
      </c>
      <c r="JN15" s="39" vm="653">
        <f ca="1"/>
        <v>35.79</v>
      </c>
      <c r="JO15" s="39" vm="655">
        <f ca="1"/>
        <v>35.96</v>
      </c>
      <c r="JP15" s="39" vm="2213">
        <f ca="1"/>
        <v>36.32</v>
      </c>
      <c r="JQ15" s="39" vm="2200">
        <f ca="1"/>
        <v>36.97</v>
      </c>
      <c r="JR15" s="39" vm="2183">
        <f ca="1"/>
        <v>36.81</v>
      </c>
      <c r="JS15" s="39" vm="586">
        <f ca="1"/>
        <v>36.659999999999997</v>
      </c>
      <c r="JT15" s="39" vm="2165">
        <f ca="1"/>
        <v>36.72</v>
      </c>
      <c r="JU15" s="39" vm="2190">
        <f ca="1"/>
        <v>36.6</v>
      </c>
      <c r="JV15" s="39" vm="623">
        <f ca="1"/>
        <v>36.520000000000003</v>
      </c>
      <c r="JW15" s="39" vm="563">
        <f ca="1"/>
        <v>36.5</v>
      </c>
      <c r="JX15" s="39" vm="2209">
        <f ca="1"/>
        <v>37.33</v>
      </c>
      <c r="JY15" s="39" vm="612">
        <f ca="1"/>
        <v>37.04</v>
      </c>
      <c r="JZ15" s="39" vm="2214">
        <f ca="1"/>
        <v>36.414999999999999</v>
      </c>
      <c r="KA15" s="39" vm="2192">
        <f ca="1"/>
        <v>36.99</v>
      </c>
      <c r="KB15" s="39" vm="553">
        <f ca="1"/>
        <v>37.32</v>
      </c>
    </row>
    <row r="16" spans="2:288" ht="20" customHeight="1" x14ac:dyDescent="0.6">
      <c r="B16" s="13" t="s">
        <v>43</v>
      </c>
      <c r="C16" s="2" t="s">
        <v>44</v>
      </c>
      <c r="D16" s="2" t="str" cm="1">
        <f t="array" ref="D16">_FV(Table15[[#This Row],[ ETF]],"Ticker symbol",TRUE)</f>
        <v>VUAA</v>
      </c>
      <c r="E16" s="2" t="s">
        <v>45</v>
      </c>
      <c r="F16" s="2" t="s">
        <v>53</v>
      </c>
      <c r="G16" s="2" t="e" vm="2215">
        <v>#VALUE!</v>
      </c>
      <c r="H16" s="27" t="str" cm="1">
        <f t="array" ref="H16">IFERROR(_FV(Table15[[#This Row],[ ETF]],"beta"),"")</f>
        <v/>
      </c>
      <c r="I16" s="30" cm="1">
        <f t="array" ref="I16">_FV(Table15[[#This Row],[ ETF]],"Price")</f>
        <v>86.61</v>
      </c>
      <c r="J16" s="26">
        <f>SUMIF(Table14[Ativo],Table15[[#This Row],[Ticker]],Table14[Qtd])</f>
        <v>0</v>
      </c>
      <c r="K16" s="6">
        <f>Table15[[#This Row],[Preço]]*Table15[[#This Row],[Qtd]]</f>
        <v>0</v>
      </c>
      <c r="L16" s="15">
        <f>_xlfn.FLOOR.MATH((Aporte-2)/Table15[[#This Row],[Preço]])</f>
        <v>51</v>
      </c>
      <c r="M16" s="14">
        <f>Aporte-Table15[[#This Row],[Possível]]*Table15[[#This Row],[Preço]]</f>
        <v>82.890000000000327</v>
      </c>
      <c r="N16" s="35" cm="1">
        <f t="array" ref="N16">_FV(Table15[[#This Row],[ ETF]],"Expense ratio",TRUE)</f>
        <v>7.000000000000001E-4</v>
      </c>
      <c r="O16" s="38" cm="1">
        <f t="array" ref="O16">_FV(Table15[[#This Row],[ ETF]],"Market cap",TRUE)</f>
        <v>4487320034.21</v>
      </c>
      <c r="P16" s="36" cm="1">
        <f t="array" ref="P16">_FV(Table15[[#This Row],[ ETF]],"Volume")</f>
        <v>13164</v>
      </c>
      <c r="Q16" s="35" cm="1">
        <f t="array" ref="Q16">_FV(Table15[[#This Row],[ ETF]],"Change (%)",TRUE)</f>
        <v>9.7940000000000006E-3</v>
      </c>
      <c r="R16" s="40">
        <f ca="1">(Table15[[#This Row],[Preço]]-AF16)/AF16</f>
        <v>0.29278304351070966</v>
      </c>
      <c r="S16" s="44"/>
      <c r="T16" s="37" cm="1">
        <f t="array" ref="T16">Table15[[#This Row],[Valor de mercado]]/Riqueza_hoje</f>
        <v>0</v>
      </c>
      <c r="AF16" s="39" cm="1" vm="2216">
        <f t="array" aca="1" ref="AF16:JZ16" ca="1">TRANSPOSE(_xlfn.STOCKHISTORY(G16,TODAY()-365,TODAY(),0,0,1))</f>
        <v>66.995000000000005</v>
      </c>
      <c r="AG16" s="39" vm="2217">
        <f ca="1"/>
        <v>66.924999999999997</v>
      </c>
      <c r="AH16" s="39" t="e" vm="342">
        <f ca="1"/>
        <v>#N/A</v>
      </c>
      <c r="AI16" s="39" vm="2218">
        <f ca="1"/>
        <v>67.69</v>
      </c>
      <c r="AJ16" s="39" vm="2219">
        <f ca="1"/>
        <v>67.644999999999996</v>
      </c>
      <c r="AK16" s="39" vm="2220">
        <f ca="1"/>
        <v>67.55</v>
      </c>
      <c r="AL16" s="39" vm="2221">
        <f ca="1"/>
        <v>66.98</v>
      </c>
      <c r="AM16" s="39" vm="2222">
        <f ca="1"/>
        <v>67.2</v>
      </c>
      <c r="AN16" s="39" vm="2223">
        <f ca="1"/>
        <v>68.27</v>
      </c>
      <c r="AO16" s="39" vm="2224">
        <f ca="1"/>
        <v>68.83</v>
      </c>
      <c r="AP16" s="39" vm="2225">
        <f ca="1"/>
        <v>69.010000000000005</v>
      </c>
      <c r="AQ16" s="39" vm="2226">
        <f ca="1"/>
        <v>68.989999999999995</v>
      </c>
      <c r="AR16" s="39" vm="2227">
        <f ca="1"/>
        <v>68.844999999999999</v>
      </c>
      <c r="AS16" s="39" vm="2228">
        <f ca="1"/>
        <v>68.965000000000003</v>
      </c>
      <c r="AT16" s="39" vm="2229">
        <f ca="1"/>
        <v>69.099999999999994</v>
      </c>
      <c r="AU16" s="39" vm="2230">
        <f ca="1"/>
        <v>68.37</v>
      </c>
      <c r="AV16" s="39" vm="2231">
        <f ca="1"/>
        <v>68.3</v>
      </c>
      <c r="AW16" s="39" vm="2232">
        <f ca="1"/>
        <v>68.545000000000002</v>
      </c>
      <c r="AX16" s="39" vm="2233">
        <f ca="1"/>
        <v>69.489999999999995</v>
      </c>
      <c r="AY16" s="39" vm="2234">
        <f ca="1"/>
        <v>69.760000000000005</v>
      </c>
      <c r="AZ16" s="39" vm="2235">
        <f ca="1"/>
        <v>69.504999999999995</v>
      </c>
      <c r="BA16" s="39" vm="2236">
        <f ca="1"/>
        <v>69.125</v>
      </c>
      <c r="BB16" s="39" vm="2237">
        <f ca="1"/>
        <v>69.81</v>
      </c>
      <c r="BC16" s="39" vm="2238">
        <f ca="1"/>
        <v>68.685000000000002</v>
      </c>
      <c r="BD16" s="39" vm="2225">
        <f ca="1"/>
        <v>69.010000000000005</v>
      </c>
      <c r="BE16" s="39" vm="2239">
        <f ca="1"/>
        <v>67.599999999999994</v>
      </c>
      <c r="BF16" s="39" vm="2240">
        <f ca="1"/>
        <v>68.05</v>
      </c>
      <c r="BG16" s="39" vm="2241">
        <f ca="1"/>
        <v>69.48</v>
      </c>
      <c r="BH16" s="39" vm="2242">
        <f ca="1"/>
        <v>69.36</v>
      </c>
      <c r="BI16" s="39" vm="2243">
        <f ca="1"/>
        <v>69.834999999999994</v>
      </c>
      <c r="BJ16" s="39" vm="2244">
        <f ca="1"/>
        <v>70.349999999999994</v>
      </c>
      <c r="BK16" s="39" vm="2245">
        <f ca="1"/>
        <v>70.67</v>
      </c>
      <c r="BL16" s="39" vm="2246">
        <f ca="1"/>
        <v>70.849999999999994</v>
      </c>
      <c r="BM16" s="39" vm="2247">
        <f ca="1"/>
        <v>70.724999999999994</v>
      </c>
      <c r="BN16" s="39" vm="2248">
        <f ca="1"/>
        <v>70.944999999999993</v>
      </c>
      <c r="BO16" s="39" vm="2249">
        <f ca="1"/>
        <v>71.13</v>
      </c>
      <c r="BP16" s="39" vm="2250">
        <f ca="1"/>
        <v>71.709999999999994</v>
      </c>
      <c r="BQ16" s="39" vm="2251">
        <f ca="1"/>
        <v>71.31</v>
      </c>
      <c r="BR16" s="39" vm="2252">
        <f ca="1"/>
        <v>70.864999999999995</v>
      </c>
      <c r="BS16" s="39" vm="2253">
        <f ca="1"/>
        <v>70.69</v>
      </c>
      <c r="BT16" s="39" vm="2254">
        <f ca="1"/>
        <v>71.245000000000005</v>
      </c>
      <c r="BU16" s="39" vm="2255">
        <f ca="1"/>
        <v>70.454999999999998</v>
      </c>
      <c r="BV16" s="39" vm="2256">
        <f ca="1"/>
        <v>69.855000000000004</v>
      </c>
      <c r="BW16" s="39" vm="2257">
        <f ca="1"/>
        <v>70.8</v>
      </c>
      <c r="BX16" s="39" vm="2258">
        <f ca="1"/>
        <v>70.545000000000002</v>
      </c>
      <c r="BY16" s="39" vm="2259">
        <f ca="1"/>
        <v>69.344999999999999</v>
      </c>
      <c r="BZ16" s="39" vm="2260">
        <f ca="1"/>
        <v>70.61</v>
      </c>
      <c r="CA16" s="39" vm="2261">
        <f ca="1"/>
        <v>70.465000000000003</v>
      </c>
      <c r="CB16" s="39" vm="2262">
        <f ca="1"/>
        <v>70.165000000000006</v>
      </c>
      <c r="CC16" s="39" vm="2263">
        <f ca="1"/>
        <v>69.38</v>
      </c>
      <c r="CD16" s="39" vm="2264">
        <f ca="1"/>
        <v>67.754999999999995</v>
      </c>
      <c r="CE16" s="39" vm="2265">
        <f ca="1"/>
        <v>70.150000000000006</v>
      </c>
      <c r="CF16" s="39" vm="2266">
        <f ca="1"/>
        <v>70.56</v>
      </c>
      <c r="CG16" s="39" vm="2267">
        <f ca="1"/>
        <v>70.81</v>
      </c>
      <c r="CH16" s="39" vm="2268">
        <f ca="1"/>
        <v>71.739999999999995</v>
      </c>
      <c r="CI16" s="39" vm="2269">
        <f ca="1"/>
        <v>71.22</v>
      </c>
      <c r="CJ16" s="39" vm="2270">
        <f ca="1"/>
        <v>71.484999999999999</v>
      </c>
      <c r="CK16" s="39" vm="2271">
        <f ca="1"/>
        <v>71.984999999999999</v>
      </c>
      <c r="CL16" s="39" vm="2272">
        <f ca="1"/>
        <v>71.635000000000005</v>
      </c>
      <c r="CM16" s="39" vm="2273">
        <f ca="1"/>
        <v>71.98</v>
      </c>
      <c r="CN16" s="39" vm="2274">
        <f ca="1"/>
        <v>71.174999999999997</v>
      </c>
      <c r="CO16" s="39" vm="2275">
        <f ca="1"/>
        <v>71.594999999999999</v>
      </c>
      <c r="CP16" s="39" vm="2276">
        <f ca="1"/>
        <v>71.510000000000005</v>
      </c>
      <c r="CQ16" s="39" vm="2277">
        <f ca="1"/>
        <v>71.45</v>
      </c>
      <c r="CR16" s="39" vm="2278">
        <f ca="1"/>
        <v>70.650000000000006</v>
      </c>
      <c r="CS16" s="39" vm="2279">
        <f ca="1"/>
        <v>71.454999999999998</v>
      </c>
      <c r="CT16" s="39" vm="2280">
        <f ca="1"/>
        <v>71.790000000000006</v>
      </c>
      <c r="CU16" s="39" vm="2281">
        <f ca="1"/>
        <v>71.88</v>
      </c>
      <c r="CV16" s="39" vm="2282">
        <f ca="1"/>
        <v>72.28</v>
      </c>
      <c r="CW16" s="39" vm="2283">
        <f ca="1"/>
        <v>72.734999999999999</v>
      </c>
      <c r="CX16" s="39" vm="2284">
        <f ca="1"/>
        <v>74.13</v>
      </c>
      <c r="CY16" s="39" vm="268">
        <f ca="1"/>
        <v>74.02</v>
      </c>
      <c r="CZ16" s="39" vm="2285">
        <f ca="1"/>
        <v>74.305000000000007</v>
      </c>
      <c r="DA16" s="39" vm="2286">
        <f ca="1"/>
        <v>74.5</v>
      </c>
      <c r="DB16" s="39" vm="2287">
        <f ca="1"/>
        <v>74.855000000000004</v>
      </c>
      <c r="DC16" s="39" vm="2288">
        <f ca="1"/>
        <v>75.08</v>
      </c>
      <c r="DD16" s="39" vm="2289">
        <f ca="1"/>
        <v>75.265000000000001</v>
      </c>
      <c r="DE16" s="39" vm="304">
        <f ca="1"/>
        <v>75.540000000000006</v>
      </c>
      <c r="DF16" s="39" vm="2290">
        <f ca="1"/>
        <v>75.84</v>
      </c>
      <c r="DG16" s="39" vm="303">
        <f ca="1"/>
        <v>75.709999999999994</v>
      </c>
      <c r="DH16" s="39" vm="2291">
        <f ca="1"/>
        <v>74.89</v>
      </c>
      <c r="DI16" s="39" vm="2292">
        <f ca="1"/>
        <v>75.459999999999994</v>
      </c>
      <c r="DJ16" s="39" vm="2293">
        <f ca="1"/>
        <v>75.775000000000006</v>
      </c>
      <c r="DK16" s="39" vm="2294">
        <f ca="1"/>
        <v>75.825000000000003</v>
      </c>
      <c r="DL16" s="39" vm="300">
        <f ca="1"/>
        <v>76.13</v>
      </c>
      <c r="DM16" s="39" vm="2295">
        <f ca="1"/>
        <v>76.010000000000005</v>
      </c>
      <c r="DN16" s="39" vm="2296">
        <f ca="1"/>
        <v>76.14</v>
      </c>
      <c r="DO16" s="39" vm="2297">
        <f ca="1"/>
        <v>76.150000000000006</v>
      </c>
      <c r="DP16" s="39" vm="2298">
        <f ca="1"/>
        <v>75.965000000000003</v>
      </c>
      <c r="DQ16" s="39" t="e" vm="342">
        <f ca="1"/>
        <v>#N/A</v>
      </c>
      <c r="DR16" s="39" vm="2299">
        <f ca="1"/>
        <v>75.22</v>
      </c>
      <c r="DS16" s="39" vm="288">
        <f ca="1"/>
        <v>75.989999999999995</v>
      </c>
      <c r="DT16" s="39" vm="2300">
        <f ca="1"/>
        <v>75.92</v>
      </c>
      <c r="DU16" s="39" vm="2301">
        <f ca="1"/>
        <v>76.98</v>
      </c>
      <c r="DV16" s="39" vm="2302">
        <f ca="1"/>
        <v>76.91</v>
      </c>
      <c r="DW16" s="39" vm="2303">
        <f ca="1"/>
        <v>75.39</v>
      </c>
      <c r="DX16" s="39" vm="2286">
        <f ca="1"/>
        <v>74.5</v>
      </c>
      <c r="DY16" s="39" vm="2304">
        <f ca="1"/>
        <v>74.644999999999996</v>
      </c>
      <c r="DZ16" s="39" vm="2305">
        <f ca="1"/>
        <v>75.674999999999997</v>
      </c>
      <c r="EA16" s="39" vm="2306">
        <f ca="1"/>
        <v>75.62</v>
      </c>
      <c r="EB16" s="39" vm="2307">
        <f ca="1"/>
        <v>75.575000000000003</v>
      </c>
      <c r="EC16" s="39" vm="2308">
        <f ca="1"/>
        <v>75.855000000000004</v>
      </c>
      <c r="ED16" s="39" vm="2309">
        <f ca="1"/>
        <v>76.405000000000001</v>
      </c>
      <c r="EE16" s="39" vm="2310">
        <f ca="1"/>
        <v>76.2</v>
      </c>
      <c r="EF16" s="39" vm="290">
        <f ca="1"/>
        <v>76.319999999999993</v>
      </c>
      <c r="EG16" s="39" vm="2311">
        <f ca="1"/>
        <v>76.459999999999994</v>
      </c>
      <c r="EH16" s="39" vm="2312">
        <f ca="1"/>
        <v>76.64</v>
      </c>
      <c r="EI16" s="39" t="e" vm="342">
        <f ca="1"/>
        <v>#N/A</v>
      </c>
      <c r="EJ16" s="39" vm="2313">
        <f ca="1"/>
        <v>76.534999999999997</v>
      </c>
      <c r="EK16" s="39" vm="2314">
        <f ca="1"/>
        <v>76.69</v>
      </c>
      <c r="EL16" s="39" vm="310">
        <f ca="1"/>
        <v>76.44</v>
      </c>
      <c r="EM16" s="39" vm="309">
        <f ca="1"/>
        <v>76.83</v>
      </c>
      <c r="EN16" s="39" vm="2315">
        <f ca="1"/>
        <v>76.75</v>
      </c>
      <c r="EO16" s="39" vm="320">
        <f ca="1"/>
        <v>76.72</v>
      </c>
      <c r="EP16" s="39" vm="2316">
        <f ca="1"/>
        <v>77.025000000000006</v>
      </c>
      <c r="EQ16" s="39" vm="2317">
        <f ca="1"/>
        <v>77.08</v>
      </c>
      <c r="ER16" s="39" vm="2318">
        <f ca="1"/>
        <v>77.150000000000006</v>
      </c>
      <c r="ES16" s="39" vm="2319">
        <f ca="1"/>
        <v>77.135000000000005</v>
      </c>
      <c r="ET16" s="39" vm="2320">
        <f ca="1"/>
        <v>77.2</v>
      </c>
      <c r="EU16" s="39" vm="2321">
        <f ca="1"/>
        <v>77.314999999999998</v>
      </c>
      <c r="EV16" s="39" vm="297">
        <f ca="1"/>
        <v>76.930000000000007</v>
      </c>
      <c r="EW16" s="39" vm="302">
        <f ca="1"/>
        <v>75.95</v>
      </c>
      <c r="EX16" s="39" vm="320">
        <f ca="1"/>
        <v>76.72</v>
      </c>
      <c r="EY16" s="39" vm="2322">
        <f ca="1"/>
        <v>77.19</v>
      </c>
      <c r="EZ16" s="39" vm="2323">
        <f ca="1"/>
        <v>77.325000000000003</v>
      </c>
      <c r="FA16" s="39" vm="2324">
        <f ca="1"/>
        <v>77.650000000000006</v>
      </c>
      <c r="FB16" s="39" vm="2325">
        <f ca="1"/>
        <v>77.905000000000001</v>
      </c>
      <c r="FC16" s="39" vm="2326">
        <f ca="1"/>
        <v>77.900000000000006</v>
      </c>
      <c r="FD16" s="39" vm="2327">
        <f ca="1"/>
        <v>78.234999999999999</v>
      </c>
      <c r="FE16" s="39" vm="2328">
        <f ca="1"/>
        <v>78.180000000000007</v>
      </c>
      <c r="FF16" s="39" vm="2329">
        <f ca="1"/>
        <v>78.444999999999993</v>
      </c>
      <c r="FG16" s="39" vm="2330">
        <f ca="1"/>
        <v>78.94</v>
      </c>
      <c r="FH16" s="39" vm="2331">
        <f ca="1"/>
        <v>79.27</v>
      </c>
      <c r="FI16" s="39" vm="2332">
        <f ca="1"/>
        <v>78.760000000000005</v>
      </c>
      <c r="FJ16" s="39" vm="2333">
        <f ca="1"/>
        <v>79.19</v>
      </c>
      <c r="FK16" s="39" vm="2334">
        <f ca="1"/>
        <v>78.52</v>
      </c>
      <c r="FL16" s="39" vm="2335">
        <f ca="1"/>
        <v>79.424999999999997</v>
      </c>
      <c r="FM16" s="39" vm="2336">
        <f ca="1"/>
        <v>79.739999999999995</v>
      </c>
      <c r="FN16" s="39" vm="2337">
        <f ca="1"/>
        <v>79.97</v>
      </c>
      <c r="FO16" s="39" vm="2338">
        <f ca="1"/>
        <v>79.64</v>
      </c>
      <c r="FP16" s="39" vm="327">
        <f ca="1"/>
        <v>79.53</v>
      </c>
      <c r="FQ16" s="39" vm="2339">
        <f ca="1"/>
        <v>79.13</v>
      </c>
      <c r="FR16" s="39" vm="2340">
        <f ca="1"/>
        <v>77.680000000000007</v>
      </c>
      <c r="FS16" s="39" vm="2341">
        <f ca="1"/>
        <v>78.55</v>
      </c>
      <c r="FT16" s="39" vm="2342">
        <f ca="1"/>
        <v>79.099999999999994</v>
      </c>
      <c r="FU16" s="39" vm="2343">
        <f ca="1"/>
        <v>79.41</v>
      </c>
      <c r="FV16" s="39" vm="964">
        <f ca="1"/>
        <v>80.23</v>
      </c>
      <c r="FW16" s="39" vm="2344">
        <f ca="1"/>
        <v>80.47</v>
      </c>
      <c r="FX16" s="39" vm="2345">
        <f ca="1"/>
        <v>79.86</v>
      </c>
      <c r="FY16" s="39" vm="2346">
        <f ca="1"/>
        <v>80.239999999999995</v>
      </c>
      <c r="FZ16" s="39" vm="2347">
        <f ca="1"/>
        <v>80.61</v>
      </c>
      <c r="GA16" s="39" vm="334">
        <f ca="1"/>
        <v>80.17</v>
      </c>
      <c r="GB16" s="39" vm="2348">
        <f ca="1"/>
        <v>80.430000000000007</v>
      </c>
      <c r="GC16" s="39" vm="2349">
        <f ca="1"/>
        <v>79.965000000000003</v>
      </c>
      <c r="GD16" s="39" vm="2350">
        <f ca="1"/>
        <v>80.245000000000005</v>
      </c>
      <c r="GE16" s="39" vm="2351">
        <f ca="1"/>
        <v>80.575000000000003</v>
      </c>
      <c r="GF16" s="39" vm="2352">
        <f ca="1"/>
        <v>80.760000000000005</v>
      </c>
      <c r="GG16" s="39" vm="2353">
        <f ca="1"/>
        <v>80.734999999999999</v>
      </c>
      <c r="GH16" s="39" vm="2354">
        <f ca="1"/>
        <v>80.844999999999999</v>
      </c>
      <c r="GI16" s="39" vm="2355">
        <f ca="1"/>
        <v>80.915000000000006</v>
      </c>
      <c r="GJ16" s="39" vm="2356">
        <f ca="1"/>
        <v>81.08</v>
      </c>
      <c r="GK16" s="39" vm="355">
        <f ca="1"/>
        <v>81.400000000000006</v>
      </c>
      <c r="GL16" s="39" vm="2357">
        <f ca="1"/>
        <v>81.069999999999993</v>
      </c>
      <c r="GM16" s="39" vm="2356">
        <f ca="1"/>
        <v>81.08</v>
      </c>
      <c r="GN16" s="39" vm="2358">
        <f ca="1"/>
        <v>81.025000000000006</v>
      </c>
      <c r="GO16" s="39" vm="334">
        <f ca="1"/>
        <v>80.17</v>
      </c>
      <c r="GP16" s="39" vm="2359">
        <f ca="1"/>
        <v>80.775000000000006</v>
      </c>
      <c r="GQ16" s="39" vm="2360">
        <f ca="1"/>
        <v>81.739999999999995</v>
      </c>
      <c r="GR16" s="39" vm="2361">
        <f ca="1"/>
        <v>81.819999999999993</v>
      </c>
      <c r="GS16" s="39" vm="2362">
        <f ca="1"/>
        <v>82</v>
      </c>
      <c r="GT16" s="39" vm="2363">
        <f ca="1"/>
        <v>81.745000000000005</v>
      </c>
      <c r="GU16" s="39" vm="966">
        <f ca="1"/>
        <v>82.064999999999998</v>
      </c>
      <c r="GV16" s="39" t="e" vm="342">
        <f ca="1"/>
        <v>#N/A</v>
      </c>
      <c r="GW16" s="39" vm="2364">
        <f ca="1"/>
        <v>82.64</v>
      </c>
      <c r="GX16" s="39" vm="2365">
        <f ca="1"/>
        <v>82.625</v>
      </c>
      <c r="GY16" s="39" vm="2366">
        <f ca="1"/>
        <v>82.855000000000004</v>
      </c>
      <c r="GZ16" s="39" vm="2367">
        <f ca="1"/>
        <v>82.715000000000003</v>
      </c>
      <c r="HA16" s="39" vm="2368">
        <f ca="1"/>
        <v>82.97</v>
      </c>
      <c r="HB16" s="39" vm="2369">
        <f ca="1"/>
        <v>82.43</v>
      </c>
      <c r="HC16" s="39" vm="2370">
        <f ca="1"/>
        <v>82.2</v>
      </c>
      <c r="HD16" s="39" vm="2371">
        <f ca="1"/>
        <v>82.35</v>
      </c>
      <c r="HE16" s="39" vm="2360">
        <f ca="1"/>
        <v>81.739999999999995</v>
      </c>
      <c r="HF16" s="39" vm="2372">
        <f ca="1"/>
        <v>81.44</v>
      </c>
      <c r="HG16" s="39" vm="355">
        <f ca="1"/>
        <v>81.400000000000006</v>
      </c>
      <c r="HH16" s="39" vm="2373">
        <f ca="1"/>
        <v>81.31</v>
      </c>
      <c r="HI16" s="39" vm="2374">
        <f ca="1"/>
        <v>81.25</v>
      </c>
      <c r="HJ16" s="39" vm="340">
        <f ca="1"/>
        <v>81.040000000000006</v>
      </c>
      <c r="HK16" s="39" vm="2375">
        <f ca="1"/>
        <v>79.674999999999997</v>
      </c>
      <c r="HL16" s="39" vm="2376">
        <f ca="1"/>
        <v>79.63</v>
      </c>
      <c r="HM16" s="39" vm="2377">
        <f ca="1"/>
        <v>80.275000000000006</v>
      </c>
      <c r="HN16" s="39" vm="372">
        <f ca="1"/>
        <v>81.27</v>
      </c>
      <c r="HO16" s="39" vm="2356">
        <f ca="1"/>
        <v>81.08</v>
      </c>
      <c r="HP16" s="39" vm="2378">
        <f ca="1"/>
        <v>81.17</v>
      </c>
      <c r="HQ16" s="39" vm="2379">
        <f ca="1"/>
        <v>79.614999999999995</v>
      </c>
      <c r="HR16" s="39" vm="2380">
        <f ca="1"/>
        <v>79.849999999999994</v>
      </c>
      <c r="HS16" s="39" vm="350">
        <f ca="1"/>
        <v>79.400000000000006</v>
      </c>
      <c r="HT16" s="39" vm="2381">
        <f ca="1"/>
        <v>78.855000000000004</v>
      </c>
      <c r="HU16" s="39" vm="2382">
        <f ca="1"/>
        <v>78.25</v>
      </c>
      <c r="HV16" s="39" vm="2383">
        <f ca="1"/>
        <v>79.635000000000005</v>
      </c>
      <c r="HW16" s="39" vm="2384">
        <f ca="1"/>
        <v>78.650000000000006</v>
      </c>
      <c r="HX16" s="39" vm="2359">
        <f ca="1"/>
        <v>80.775000000000006</v>
      </c>
      <c r="HY16" s="39" vm="2385">
        <f ca="1"/>
        <v>80.37</v>
      </c>
      <c r="HZ16" s="39" vm="2386">
        <f ca="1"/>
        <v>80.495000000000005</v>
      </c>
      <c r="IA16" s="39" vm="2387">
        <f ca="1"/>
        <v>79.599999999999994</v>
      </c>
      <c r="IB16" s="39" vm="2388">
        <f ca="1"/>
        <v>79.314999999999998</v>
      </c>
      <c r="IC16" s="39" vm="2389">
        <f ca="1"/>
        <v>80.825000000000003</v>
      </c>
      <c r="ID16" s="39" vm="2390">
        <f ca="1"/>
        <v>81.58</v>
      </c>
      <c r="IE16" s="39" vm="2391">
        <f ca="1"/>
        <v>81.83</v>
      </c>
      <c r="IF16" s="39" vm="2392">
        <f ca="1"/>
        <v>82.44</v>
      </c>
      <c r="IG16" s="39" vm="379">
        <f ca="1"/>
        <v>82.84</v>
      </c>
      <c r="IH16" s="39" vm="2393">
        <f ca="1"/>
        <v>82.71</v>
      </c>
      <c r="II16" s="39" vm="385">
        <f ca="1"/>
        <v>82.83</v>
      </c>
      <c r="IJ16" s="39" vm="2394">
        <f ca="1"/>
        <v>83.29</v>
      </c>
      <c r="IK16" s="39" vm="2395">
        <f ca="1"/>
        <v>83.79</v>
      </c>
      <c r="IL16" s="39" vm="987">
        <f ca="1"/>
        <v>83.57</v>
      </c>
      <c r="IM16" s="39" vm="2396">
        <f ca="1"/>
        <v>83.86</v>
      </c>
      <c r="IN16" s="39" vm="971">
        <f ca="1"/>
        <v>83.99</v>
      </c>
      <c r="IO16" s="39" vm="2397">
        <f ca="1"/>
        <v>84.22</v>
      </c>
      <c r="IP16" s="39" vm="403">
        <f ca="1"/>
        <v>84.61</v>
      </c>
      <c r="IQ16" s="39" vm="2398">
        <f ca="1"/>
        <v>84.54</v>
      </c>
      <c r="IR16" s="39" vm="2399">
        <f ca="1"/>
        <v>85.36</v>
      </c>
      <c r="IS16" s="39" vm="2400">
        <f ca="1"/>
        <v>86.05</v>
      </c>
      <c r="IT16" s="39" vm="411">
        <f ca="1"/>
        <v>85.96</v>
      </c>
      <c r="IU16" s="39" vm="2401">
        <f ca="1"/>
        <v>85.57</v>
      </c>
      <c r="IV16" s="39" vm="2402">
        <f ca="1"/>
        <v>85.47</v>
      </c>
      <c r="IW16" s="39" vm="2403">
        <f ca="1"/>
        <v>85.084999999999994</v>
      </c>
      <c r="IX16" s="39" vm="486">
        <f ca="1"/>
        <v>85.58</v>
      </c>
      <c r="IY16" s="39" vm="2404">
        <f ca="1"/>
        <v>85.674999999999997</v>
      </c>
      <c r="IZ16" s="39" vm="419">
        <f ca="1"/>
        <v>86.07</v>
      </c>
      <c r="JA16" s="39" vm="2405">
        <f ca="1"/>
        <v>85.82</v>
      </c>
      <c r="JB16" s="39" vm="2406">
        <f ca="1"/>
        <v>85.724999999999994</v>
      </c>
      <c r="JC16" s="39" vm="2407">
        <f ca="1"/>
        <v>86.105000000000004</v>
      </c>
      <c r="JD16" s="39" vm="2408">
        <f ca="1"/>
        <v>86.53</v>
      </c>
      <c r="JE16" s="39" vm="2409">
        <f ca="1"/>
        <v>85.43</v>
      </c>
      <c r="JF16" s="39" vm="2410">
        <f ca="1"/>
        <v>85.8</v>
      </c>
      <c r="JG16" s="39" vm="2407">
        <f ca="1"/>
        <v>86.105000000000004</v>
      </c>
      <c r="JH16" s="39" vm="2411">
        <f ca="1"/>
        <v>84.04</v>
      </c>
      <c r="JI16" s="39" vm="402">
        <f ca="1"/>
        <v>84.94</v>
      </c>
      <c r="JJ16" s="39" vm="2412">
        <f ca="1"/>
        <v>83.93</v>
      </c>
      <c r="JK16" s="39" vm="2413">
        <f ca="1"/>
        <v>85.03</v>
      </c>
      <c r="JL16" s="39" vm="2414">
        <f ca="1"/>
        <v>83.35</v>
      </c>
      <c r="JM16" s="39" vm="380">
        <f ca="1"/>
        <v>83.06</v>
      </c>
      <c r="JN16" s="39" vm="2415">
        <f ca="1"/>
        <v>83.87</v>
      </c>
      <c r="JO16" s="39" vm="433">
        <f ca="1"/>
        <v>85.79</v>
      </c>
      <c r="JP16" s="39" vm="2416">
        <f ca="1"/>
        <v>85.694999999999993</v>
      </c>
      <c r="JQ16" s="39" vm="2417">
        <f ca="1"/>
        <v>85.825000000000003</v>
      </c>
      <c r="JR16" s="39" vm="2418">
        <f ca="1"/>
        <v>85.7</v>
      </c>
      <c r="JS16" s="39" vm="486">
        <f ca="1"/>
        <v>85.58</v>
      </c>
      <c r="JT16" s="39" vm="2398">
        <f ca="1"/>
        <v>84.54</v>
      </c>
      <c r="JU16" s="39" vm="399">
        <f ca="1"/>
        <v>84.44</v>
      </c>
      <c r="JV16" s="39" vm="2419">
        <f ca="1"/>
        <v>86.09</v>
      </c>
      <c r="JW16" s="39" vm="2420">
        <f ca="1"/>
        <v>85.01</v>
      </c>
      <c r="JX16" s="39" vm="2421">
        <f ca="1"/>
        <v>83.02</v>
      </c>
      <c r="JY16" s="39" vm="2422">
        <f ca="1"/>
        <v>84.29</v>
      </c>
      <c r="JZ16" s="39" vm="2423">
        <f ca="1"/>
        <v>85.77</v>
      </c>
      <c r="KA16" s="39"/>
      <c r="KB16" s="39"/>
    </row>
    <row r="17" spans="2:288" ht="20" customHeight="1" x14ac:dyDescent="0.6">
      <c r="B17" s="13"/>
      <c r="C17" s="2" t="s">
        <v>44</v>
      </c>
      <c r="D17" s="2" t="str" cm="1">
        <f t="array" ref="D17">_FV(Table15[[#This Row],[ ETF]],"Ticker symbol",TRUE)</f>
        <v>XDEW</v>
      </c>
      <c r="E17" s="2" t="s">
        <v>64</v>
      </c>
      <c r="F17" s="2" t="s">
        <v>65</v>
      </c>
      <c r="G17" s="2" t="e" vm="2424">
        <v>#VALUE!</v>
      </c>
      <c r="H17" s="27" cm="1">
        <f t="array" ref="H17">IFERROR(_FV(Table15[[#This Row],[ ETF]],"beta"),"")</f>
        <v>1.1598999999999999</v>
      </c>
      <c r="I17" s="30" cm="1">
        <f t="array" ref="I17">_FV(Table15[[#This Row],[ ETF]],"Price")</f>
        <v>83.78</v>
      </c>
      <c r="J17" s="26">
        <f>SUMIF(Table14[Ativo],Table15[[#This Row],[Ticker]],Table14[Qtd])</f>
        <v>0</v>
      </c>
      <c r="K17" s="6">
        <f>Table15[[#This Row],[Preço]]*Table15[[#This Row],[Qtd]]</f>
        <v>0</v>
      </c>
      <c r="L17" s="15">
        <f>_xlfn.FLOOR.MATH((Aporte-2)/Table15[[#This Row],[Preço]])</f>
        <v>53</v>
      </c>
      <c r="M17" s="14">
        <f>Aporte-Table15[[#This Row],[Possível]]*Table15[[#This Row],[Preço]]</f>
        <v>59.659999999999854</v>
      </c>
      <c r="N17" s="35" cm="1">
        <f t="array" ref="N17">_FV(Table15[[#This Row],[ ETF]],"Expense ratio",TRUE)</f>
        <v>2.5000000000000001E-3</v>
      </c>
      <c r="O17" s="38" cm="1">
        <f t="array" ref="O17">_FV(Table15[[#This Row],[ ETF]],"Market cap",TRUE)</f>
        <v>4267761200</v>
      </c>
      <c r="P17" s="36" cm="1">
        <f t="array" ref="P17">_FV(Table15[[#This Row],[ ETF]],"Volume")</f>
        <v>56436</v>
      </c>
      <c r="Q17" s="35" cm="1">
        <f t="array" ref="Q17">_FV(Table15[[#This Row],[ ETF]],"Change (%)",TRUE)</f>
        <v>9.698E-3</v>
      </c>
      <c r="R17" s="40">
        <f ca="1">(Table15[[#This Row],[Preço]]-AF17)/AF17</f>
        <v>0.28260869565217406</v>
      </c>
      <c r="S17" s="44"/>
      <c r="T17" s="37" cm="1">
        <f t="array" ref="T17">Table15[[#This Row],[Valor de mercado]]/Riqueza_hoje</f>
        <v>0</v>
      </c>
      <c r="AF17" s="39" cm="1" vm="2425">
        <f t="array" aca="1" ref="AF17:KA17" ca="1">TRANSPOSE(_xlfn.STOCKHISTORY(G17,TODAY()-365,TODAY(),0,0,1))</f>
        <v>65.319999999999993</v>
      </c>
      <c r="AG17" s="39" vm="2426">
        <f ca="1"/>
        <v>65.23</v>
      </c>
      <c r="AH17" s="39" t="e" vm="342">
        <f ca="1"/>
        <v>#N/A</v>
      </c>
      <c r="AI17" s="39" vm="2427">
        <f ca="1"/>
        <v>65.254999999999995</v>
      </c>
      <c r="AJ17" s="39" vm="2428">
        <f ca="1"/>
        <v>65.495000000000005</v>
      </c>
      <c r="AK17" s="39" vm="2428">
        <f ca="1"/>
        <v>65.495000000000005</v>
      </c>
      <c r="AL17" s="39" vm="2429">
        <f ca="1"/>
        <v>65.03</v>
      </c>
      <c r="AM17" s="39" vm="1887">
        <f ca="1"/>
        <v>65.27</v>
      </c>
      <c r="AN17" s="39" vm="2430">
        <f ca="1"/>
        <v>67.180000000000007</v>
      </c>
      <c r="AO17" s="39" vm="2431">
        <f ca="1"/>
        <v>67.75</v>
      </c>
      <c r="AP17" s="39" vm="2432">
        <f ca="1"/>
        <v>67.87</v>
      </c>
      <c r="AQ17" s="39" vm="1906">
        <f ca="1"/>
        <v>67.86</v>
      </c>
      <c r="AR17" s="39" vm="2433">
        <f ca="1"/>
        <v>68.275000000000006</v>
      </c>
      <c r="AS17" s="39" vm="1912">
        <f ca="1"/>
        <v>68.09</v>
      </c>
      <c r="AT17" s="39" vm="2434">
        <f ca="1"/>
        <v>68.459999999999994</v>
      </c>
      <c r="AU17" s="39" vm="2435">
        <f ca="1"/>
        <v>67.734999999999999</v>
      </c>
      <c r="AV17" s="39" vm="2436">
        <f ca="1"/>
        <v>67.930000000000007</v>
      </c>
      <c r="AW17" s="39" vm="2437">
        <f ca="1"/>
        <v>68.135000000000005</v>
      </c>
      <c r="AX17" s="39" vm="2438">
        <f ca="1"/>
        <v>68.33</v>
      </c>
      <c r="AY17" s="39" vm="2439">
        <f ca="1"/>
        <v>68.334999999999994</v>
      </c>
      <c r="AZ17" s="39" vm="2440">
        <f ca="1"/>
        <v>67.685000000000002</v>
      </c>
      <c r="BA17" s="39" vm="2441">
        <f ca="1"/>
        <v>67.265000000000001</v>
      </c>
      <c r="BB17" s="39" vm="2440">
        <f ca="1"/>
        <v>67.685000000000002</v>
      </c>
      <c r="BC17" s="39" vm="2442">
        <f ca="1"/>
        <v>66.625</v>
      </c>
      <c r="BD17" s="39" vm="1981">
        <f ca="1"/>
        <v>66.825000000000003</v>
      </c>
      <c r="BE17" s="39" vm="2443">
        <f ca="1"/>
        <v>65.900000000000006</v>
      </c>
      <c r="BF17" s="39" vm="1988">
        <f ca="1"/>
        <v>65.88</v>
      </c>
      <c r="BG17" s="39" vm="2444">
        <f ca="1"/>
        <v>67.44</v>
      </c>
      <c r="BH17" s="39" vm="1893">
        <f ca="1"/>
        <v>67.099999999999994</v>
      </c>
      <c r="BI17" s="39" vm="2445">
        <f ca="1"/>
        <v>68</v>
      </c>
      <c r="BJ17" s="39" vm="2446">
        <f ca="1"/>
        <v>68.61</v>
      </c>
      <c r="BK17" s="39" vm="2447">
        <f ca="1"/>
        <v>68.97</v>
      </c>
      <c r="BL17" s="39" vm="2229">
        <f ca="1"/>
        <v>69.099999999999994</v>
      </c>
      <c r="BM17" s="39" vm="2448">
        <f ca="1"/>
        <v>69.47</v>
      </c>
      <c r="BN17" s="39" vm="2449">
        <f ca="1"/>
        <v>69.5</v>
      </c>
      <c r="BO17" s="39" vm="2450">
        <f ca="1"/>
        <v>69.665000000000006</v>
      </c>
      <c r="BP17" s="39" vm="2451">
        <f ca="1"/>
        <v>70.37</v>
      </c>
      <c r="BQ17" s="39" vm="2452">
        <f ca="1"/>
        <v>69.959999999999994</v>
      </c>
      <c r="BR17" s="39" vm="2453">
        <f ca="1"/>
        <v>69.545000000000002</v>
      </c>
      <c r="BS17" s="39" vm="1911">
        <f ca="1"/>
        <v>69.3</v>
      </c>
      <c r="BT17" s="39" vm="2454">
        <f ca="1"/>
        <v>70.224999999999994</v>
      </c>
      <c r="BU17" s="39" vm="2455">
        <f ca="1"/>
        <v>70.209999999999994</v>
      </c>
      <c r="BV17" s="39" vm="2456">
        <f ca="1"/>
        <v>69.8</v>
      </c>
      <c r="BW17" s="39" vm="2457">
        <f ca="1"/>
        <v>71.094999999999999</v>
      </c>
      <c r="BX17" s="39" vm="2458">
        <f ca="1"/>
        <v>70.915000000000006</v>
      </c>
      <c r="BY17" s="39" vm="2233">
        <f ca="1"/>
        <v>69.489999999999995</v>
      </c>
      <c r="BZ17" s="39" vm="2459">
        <f ca="1"/>
        <v>71.010000000000005</v>
      </c>
      <c r="CA17" s="39" vm="2460">
        <f ca="1"/>
        <v>70.55</v>
      </c>
      <c r="CB17" s="39" vm="2461">
        <f ca="1"/>
        <v>70.83</v>
      </c>
      <c r="CC17" s="39" vm="2462">
        <f ca="1"/>
        <v>70.05</v>
      </c>
      <c r="CD17" s="39" vm="2463">
        <f ca="1"/>
        <v>68.760000000000005</v>
      </c>
      <c r="CE17" s="39" vm="2464">
        <f ca="1"/>
        <v>71.849999999999994</v>
      </c>
      <c r="CF17" s="39" vm="2281">
        <f ca="1"/>
        <v>71.88</v>
      </c>
      <c r="CG17" s="39" vm="2465">
        <f ca="1"/>
        <v>71.94</v>
      </c>
      <c r="CH17" s="39" vm="2466">
        <f ca="1"/>
        <v>72.924999999999997</v>
      </c>
      <c r="CI17" s="39" vm="2467">
        <f ca="1"/>
        <v>72.78</v>
      </c>
      <c r="CJ17" s="39" vm="2468">
        <f ca="1"/>
        <v>73.25</v>
      </c>
      <c r="CK17" s="39" vm="2469">
        <f ca="1"/>
        <v>73.08</v>
      </c>
      <c r="CL17" s="39" vm="2470">
        <f ca="1"/>
        <v>73.02</v>
      </c>
      <c r="CM17" s="39" vm="2471">
        <f ca="1"/>
        <v>73.77</v>
      </c>
      <c r="CN17" s="39" vm="2472">
        <f ca="1"/>
        <v>72.95</v>
      </c>
      <c r="CO17" s="39" vm="2473">
        <f ca="1"/>
        <v>72.605000000000004</v>
      </c>
      <c r="CP17" s="39" vm="2474">
        <f ca="1"/>
        <v>72.27</v>
      </c>
      <c r="CQ17" s="39" vm="2475">
        <f ca="1"/>
        <v>72.504999999999995</v>
      </c>
      <c r="CR17" s="39" vm="2476">
        <f ca="1"/>
        <v>71.864999999999995</v>
      </c>
      <c r="CS17" s="39" vm="2477">
        <f ca="1"/>
        <v>73.11</v>
      </c>
      <c r="CT17" s="39" vm="2478">
        <f ca="1"/>
        <v>73.33</v>
      </c>
      <c r="CU17" s="39" vm="2479">
        <f ca="1"/>
        <v>73.44</v>
      </c>
      <c r="CV17" s="39" vm="2480">
        <f ca="1"/>
        <v>73.5</v>
      </c>
      <c r="CW17" s="39" vm="2481">
        <f ca="1"/>
        <v>73.84</v>
      </c>
      <c r="CX17" s="39" vm="2482">
        <f ca="1"/>
        <v>75.11</v>
      </c>
      <c r="CY17" s="39" vm="2483">
        <f ca="1"/>
        <v>74.754999999999995</v>
      </c>
      <c r="CZ17" s="39" vm="2484">
        <f ca="1"/>
        <v>74.72</v>
      </c>
      <c r="DA17" s="39" vm="2485">
        <f ca="1"/>
        <v>74.95</v>
      </c>
      <c r="DB17" s="39" vm="2486">
        <f ca="1"/>
        <v>75.290000000000006</v>
      </c>
      <c r="DC17" s="39" vm="2487">
        <f ca="1"/>
        <v>75.28</v>
      </c>
      <c r="DD17" s="39" vm="2488">
        <f ca="1"/>
        <v>75.77</v>
      </c>
      <c r="DE17" s="39" vm="2489">
        <f ca="1"/>
        <v>75.86</v>
      </c>
      <c r="DF17" s="39" vm="2490">
        <f ca="1"/>
        <v>76.290000000000006</v>
      </c>
      <c r="DG17" s="39" vm="2491">
        <f ca="1"/>
        <v>75.930000000000007</v>
      </c>
      <c r="DH17" s="39" vm="2492">
        <f ca="1"/>
        <v>75.260000000000005</v>
      </c>
      <c r="DI17" s="39" vm="2493">
        <f ca="1"/>
        <v>75.954999999999998</v>
      </c>
      <c r="DJ17" s="39" vm="2494">
        <f ca="1"/>
        <v>76.48</v>
      </c>
      <c r="DK17" s="39" vm="2495">
        <f ca="1"/>
        <v>76.564999999999998</v>
      </c>
      <c r="DL17" s="39" vm="2496">
        <f ca="1"/>
        <v>77.03</v>
      </c>
      <c r="DM17" s="39" vm="2301">
        <f ca="1"/>
        <v>76.98</v>
      </c>
      <c r="DN17" s="39" vm="2497">
        <f ca="1"/>
        <v>77.105000000000004</v>
      </c>
      <c r="DO17" s="39" vm="2498">
        <f ca="1"/>
        <v>77.254999999999995</v>
      </c>
      <c r="DP17" s="39" vm="2499">
        <f ca="1"/>
        <v>76.94</v>
      </c>
      <c r="DQ17" s="39" t="e" vm="342">
        <f ca="1"/>
        <v>#N/A</v>
      </c>
      <c r="DR17" s="39" vm="2500">
        <f ca="1"/>
        <v>76.760000000000005</v>
      </c>
      <c r="DS17" s="39" vm="2501">
        <f ca="1"/>
        <v>77.405000000000001</v>
      </c>
      <c r="DT17" s="39" vm="2502">
        <f ca="1"/>
        <v>77.42</v>
      </c>
      <c r="DU17" s="39" vm="2503">
        <f ca="1"/>
        <v>78.430000000000007</v>
      </c>
      <c r="DV17" s="39" vm="2504">
        <f ca="1"/>
        <v>79.290000000000006</v>
      </c>
      <c r="DW17" s="39" vm="2505">
        <f ca="1"/>
        <v>77.385000000000005</v>
      </c>
      <c r="DX17" s="39" vm="2506">
        <f ca="1"/>
        <v>76.739999999999995</v>
      </c>
      <c r="DY17" s="39" vm="2507">
        <f ca="1"/>
        <v>76.555000000000007</v>
      </c>
      <c r="DZ17" s="39" vm="2508">
        <f ca="1"/>
        <v>77.72</v>
      </c>
      <c r="EA17" s="39" vm="2509">
        <f ca="1"/>
        <v>77.78</v>
      </c>
      <c r="EB17" s="39" vm="2310">
        <f ca="1"/>
        <v>76.2</v>
      </c>
      <c r="EC17" s="39" vm="2510">
        <f ca="1"/>
        <v>77.45</v>
      </c>
      <c r="ED17" s="39" vm="2511">
        <f ca="1"/>
        <v>77.734999999999999</v>
      </c>
      <c r="EE17" s="39" vm="2512">
        <f ca="1"/>
        <v>78.025000000000006</v>
      </c>
      <c r="EF17" s="39" vm="2513">
        <f ca="1"/>
        <v>77.73</v>
      </c>
      <c r="EG17" s="39" vm="2514">
        <f ca="1"/>
        <v>77.760000000000005</v>
      </c>
      <c r="EH17" s="39" vm="2515">
        <f ca="1"/>
        <v>78.209999999999994</v>
      </c>
      <c r="EI17" s="39" vm="2516">
        <f ca="1"/>
        <v>78.39</v>
      </c>
      <c r="EJ17" s="39" t="e" vm="342">
        <f ca="1"/>
        <v>#N/A</v>
      </c>
      <c r="EK17" s="39" vm="2517">
        <f ca="1"/>
        <v>78.655000000000001</v>
      </c>
      <c r="EL17" s="39" vm="2518">
        <f ca="1"/>
        <v>78.83</v>
      </c>
      <c r="EM17" s="39" vm="2519">
        <f ca="1"/>
        <v>78.674999999999997</v>
      </c>
      <c r="EN17" s="39" vm="2520">
        <f ca="1"/>
        <v>78.75</v>
      </c>
      <c r="EO17" s="39" vm="324">
        <f ca="1"/>
        <v>78.77</v>
      </c>
      <c r="EP17" s="39" vm="2384">
        <f ca="1"/>
        <v>78.650000000000006</v>
      </c>
      <c r="EQ17" s="39" vm="2521">
        <f ca="1"/>
        <v>78.8</v>
      </c>
      <c r="ER17" s="39" vm="2522">
        <f ca="1"/>
        <v>78.694999999999993</v>
      </c>
      <c r="ES17" s="39" vm="2523">
        <f ca="1"/>
        <v>78.73</v>
      </c>
      <c r="ET17" s="39" vm="2524">
        <f ca="1"/>
        <v>78.489999999999995</v>
      </c>
      <c r="EU17" s="39" vm="2525">
        <f ca="1"/>
        <v>78.48</v>
      </c>
      <c r="EV17" s="39" vm="2526">
        <f ca="1"/>
        <v>78.62</v>
      </c>
      <c r="EW17" s="39" vm="2527">
        <f ca="1"/>
        <v>77.48</v>
      </c>
      <c r="EX17" s="39" vm="2528">
        <f ca="1"/>
        <v>76.5</v>
      </c>
      <c r="EY17" s="39" vm="2529">
        <f ca="1"/>
        <v>77.27</v>
      </c>
      <c r="EZ17" s="39" vm="2530">
        <f ca="1"/>
        <v>77.69</v>
      </c>
      <c r="FA17" s="39" vm="2324">
        <f ca="1"/>
        <v>77.650000000000006</v>
      </c>
      <c r="FB17" s="39" vm="2531">
        <f ca="1"/>
        <v>77.83</v>
      </c>
      <c r="FC17" s="39" vm="2532">
        <f ca="1"/>
        <v>78.459999999999994</v>
      </c>
      <c r="FD17" s="39" vm="2533">
        <f ca="1"/>
        <v>78.099999999999994</v>
      </c>
      <c r="FE17" s="39" vm="2534">
        <f ca="1"/>
        <v>78.45</v>
      </c>
      <c r="FF17" s="39" vm="2535">
        <f ca="1"/>
        <v>78.23</v>
      </c>
      <c r="FG17" s="39" vm="2536">
        <f ca="1"/>
        <v>78.84</v>
      </c>
      <c r="FH17" s="39" vm="2537">
        <f ca="1"/>
        <v>78.989999999999995</v>
      </c>
      <c r="FI17" s="39" vm="2538">
        <f ca="1"/>
        <v>79.209999999999994</v>
      </c>
      <c r="FJ17" s="39" vm="2539">
        <f ca="1"/>
        <v>78.14</v>
      </c>
      <c r="FK17" s="39" vm="2540">
        <f ca="1"/>
        <v>78.540000000000006</v>
      </c>
      <c r="FL17" s="39" vm="2541">
        <f ca="1"/>
        <v>77.98</v>
      </c>
      <c r="FM17" s="39" vm="2518">
        <f ca="1"/>
        <v>78.83</v>
      </c>
      <c r="FN17" s="39" vm="2542">
        <f ca="1"/>
        <v>79.14</v>
      </c>
      <c r="FO17" s="39" vm="2536">
        <f ca="1"/>
        <v>78.84</v>
      </c>
      <c r="FP17" s="39" vm="2543">
        <f ca="1"/>
        <v>78.44</v>
      </c>
      <c r="FQ17" s="39" vm="2544">
        <f ca="1"/>
        <v>78.319999999999993</v>
      </c>
      <c r="FR17" s="39" vm="2545">
        <f ca="1"/>
        <v>78.13</v>
      </c>
      <c r="FS17" s="39" vm="2546">
        <f ca="1"/>
        <v>76.215000000000003</v>
      </c>
      <c r="FT17" s="39" vm="2547">
        <f ca="1"/>
        <v>77.489999999999995</v>
      </c>
      <c r="FU17" s="39" vm="2328">
        <f ca="1"/>
        <v>78.180000000000007</v>
      </c>
      <c r="FV17" s="39" vm="2548">
        <f ca="1"/>
        <v>78.069999999999993</v>
      </c>
      <c r="FW17" s="39" vm="2549">
        <f ca="1"/>
        <v>78.790000000000006</v>
      </c>
      <c r="FX17" s="39" vm="2550">
        <f ca="1"/>
        <v>78.98</v>
      </c>
      <c r="FY17" s="39" vm="2551">
        <f ca="1"/>
        <v>78.67</v>
      </c>
      <c r="FZ17" s="39" vm="324">
        <f ca="1"/>
        <v>78.77</v>
      </c>
      <c r="GA17" s="39" vm="2552">
        <f ca="1"/>
        <v>79.594999999999999</v>
      </c>
      <c r="GB17" s="39" vm="2553">
        <f ca="1"/>
        <v>79.430000000000007</v>
      </c>
      <c r="GC17" s="39" vm="963">
        <f ca="1"/>
        <v>79.745000000000005</v>
      </c>
      <c r="GD17" s="39" vm="350">
        <f ca="1"/>
        <v>79.400000000000006</v>
      </c>
      <c r="GE17" s="39" vm="2554">
        <f ca="1"/>
        <v>79.459999999999994</v>
      </c>
      <c r="GF17" s="39" vm="2555">
        <f ca="1"/>
        <v>79.650000000000006</v>
      </c>
      <c r="GG17" s="39" vm="2556">
        <f ca="1"/>
        <v>80.12</v>
      </c>
      <c r="GH17" s="39" vm="2557">
        <f ca="1"/>
        <v>79.84</v>
      </c>
      <c r="GI17" s="39" vm="2558">
        <f ca="1"/>
        <v>80.400000000000006</v>
      </c>
      <c r="GJ17" s="39" vm="2558">
        <f ca="1"/>
        <v>80.400000000000006</v>
      </c>
      <c r="GK17" s="39" vm="2386">
        <f ca="1"/>
        <v>80.495000000000005</v>
      </c>
      <c r="GL17" s="39" vm="2559">
        <f ca="1"/>
        <v>80.78</v>
      </c>
      <c r="GM17" s="39" vm="2560">
        <f ca="1"/>
        <v>80.540000000000006</v>
      </c>
      <c r="GN17" s="39" vm="2561">
        <f ca="1"/>
        <v>80.099999999999994</v>
      </c>
      <c r="GO17" s="39" vm="2562">
        <f ca="1"/>
        <v>80.084999999999994</v>
      </c>
      <c r="GP17" s="39" vm="2563">
        <f ca="1"/>
        <v>78.91</v>
      </c>
      <c r="GQ17" s="39" vm="2564">
        <f ca="1"/>
        <v>79.47</v>
      </c>
      <c r="GR17" s="39" vm="2565">
        <f ca="1"/>
        <v>80.36</v>
      </c>
      <c r="GS17" s="39" vm="332">
        <f ca="1"/>
        <v>80.62</v>
      </c>
      <c r="GT17" s="39" vm="2566">
        <f ca="1"/>
        <v>80.974999999999994</v>
      </c>
      <c r="GU17" s="39" vm="332">
        <f ca="1"/>
        <v>80.62</v>
      </c>
      <c r="GV17" s="39" vm="2374">
        <f ca="1"/>
        <v>81.25</v>
      </c>
      <c r="GW17" s="39" t="e" vm="342">
        <f ca="1"/>
        <v>#N/A</v>
      </c>
      <c r="GX17" s="39" vm="2567">
        <f ca="1"/>
        <v>81.33</v>
      </c>
      <c r="GY17" s="39" vm="2568">
        <f ca="1"/>
        <v>81.11</v>
      </c>
      <c r="GZ17" s="39" vm="347">
        <f ca="1"/>
        <v>81.790000000000006</v>
      </c>
      <c r="HA17" s="39" vm="2569">
        <f ca="1"/>
        <v>81.484999999999999</v>
      </c>
      <c r="HB17" s="39" vm="2570">
        <f ca="1"/>
        <v>81.59</v>
      </c>
      <c r="HC17" s="39" vm="2571">
        <f ca="1"/>
        <v>80.89</v>
      </c>
      <c r="HD17" s="39" vm="332">
        <f ca="1"/>
        <v>80.62</v>
      </c>
      <c r="HE17" s="39" vm="2572">
        <f ca="1"/>
        <v>80.88</v>
      </c>
      <c r="HF17" s="39" vm="2573">
        <f ca="1"/>
        <v>80.290000000000006</v>
      </c>
      <c r="HG17" s="39" vm="2573">
        <f ca="1"/>
        <v>80.290000000000006</v>
      </c>
      <c r="HH17" s="39" vm="2574">
        <f ca="1"/>
        <v>79.959999999999994</v>
      </c>
      <c r="HI17" s="39" vm="2575">
        <f ca="1"/>
        <v>80.08</v>
      </c>
      <c r="HJ17" s="39" vm="2576">
        <f ca="1"/>
        <v>79.95</v>
      </c>
      <c r="HK17" s="39" vm="343">
        <f ca="1"/>
        <v>79.69</v>
      </c>
      <c r="HL17" s="39" vm="2382">
        <f ca="1"/>
        <v>78.25</v>
      </c>
      <c r="HM17" s="39" vm="2516">
        <f ca="1"/>
        <v>78.39</v>
      </c>
      <c r="HN17" s="39" vm="2577">
        <f ca="1"/>
        <v>79.09</v>
      </c>
      <c r="HO17" s="39" vm="2578">
        <f ca="1"/>
        <v>80.2</v>
      </c>
      <c r="HP17" s="39" vm="2579">
        <f ca="1"/>
        <v>80.14</v>
      </c>
      <c r="HQ17" s="39" vm="335">
        <f ca="1"/>
        <v>80.69</v>
      </c>
      <c r="HR17" s="39" vm="2580">
        <f ca="1"/>
        <v>79.56</v>
      </c>
      <c r="HS17" s="39" vm="2555">
        <f ca="1"/>
        <v>79.650000000000006</v>
      </c>
      <c r="HT17" s="39" vm="2581">
        <f ca="1"/>
        <v>79.224999999999994</v>
      </c>
      <c r="HU17" s="39" vm="2582">
        <f ca="1"/>
        <v>78.47</v>
      </c>
      <c r="HV17" s="39" vm="2543">
        <f ca="1"/>
        <v>78.44</v>
      </c>
      <c r="HW17" s="39" vm="2583">
        <f ca="1"/>
        <v>79.67</v>
      </c>
      <c r="HX17" s="39" vm="2535">
        <f ca="1"/>
        <v>78.23</v>
      </c>
      <c r="HY17" s="39" vm="2584">
        <f ca="1"/>
        <v>80.459999999999994</v>
      </c>
      <c r="HZ17" s="39" vm="2585">
        <f ca="1"/>
        <v>80.13</v>
      </c>
      <c r="IA17" s="39" vm="2586">
        <f ca="1"/>
        <v>80.22</v>
      </c>
      <c r="IB17" s="39" vm="2580">
        <f ca="1"/>
        <v>79.56</v>
      </c>
      <c r="IC17" s="39" vm="2581">
        <f ca="1"/>
        <v>79.224999999999994</v>
      </c>
      <c r="ID17" s="39" vm="332">
        <f ca="1"/>
        <v>80.62</v>
      </c>
      <c r="IE17" s="39" vm="2587">
        <f ca="1"/>
        <v>81.349999999999994</v>
      </c>
      <c r="IF17" s="39" vm="2588">
        <f ca="1"/>
        <v>81.239999999999995</v>
      </c>
      <c r="IG17" s="39" vm="2589">
        <f ca="1"/>
        <v>81.55</v>
      </c>
      <c r="IH17" s="39" vm="445">
        <f ca="1"/>
        <v>82.19</v>
      </c>
      <c r="II17" s="39" vm="2590">
        <f ca="1"/>
        <v>81.95</v>
      </c>
      <c r="IJ17" s="39" vm="2591">
        <f ca="1"/>
        <v>82.57</v>
      </c>
      <c r="IK17" s="39" vm="2592">
        <f ca="1"/>
        <v>82.974999999999994</v>
      </c>
      <c r="IL17" s="39" vm="2593">
        <f ca="1"/>
        <v>83.01</v>
      </c>
      <c r="IM17" s="39" vm="2594">
        <f ca="1"/>
        <v>82.194999999999993</v>
      </c>
      <c r="IN17" s="39" vm="2595">
        <f ca="1"/>
        <v>82.23</v>
      </c>
      <c r="IO17" s="39" vm="2596">
        <f ca="1"/>
        <v>82.42</v>
      </c>
      <c r="IP17" s="39" vm="985">
        <f ca="1"/>
        <v>82.79</v>
      </c>
      <c r="IQ17" s="39" vm="2597">
        <f ca="1"/>
        <v>83.11</v>
      </c>
      <c r="IR17" s="39" vm="2598">
        <f ca="1"/>
        <v>83.19</v>
      </c>
      <c r="IS17" s="39" vm="978">
        <f ca="1"/>
        <v>83.454999999999998</v>
      </c>
      <c r="IT17" s="39" vm="2599">
        <f ca="1"/>
        <v>84.19</v>
      </c>
      <c r="IU17" s="39" vm="2600">
        <f ca="1"/>
        <v>84.245000000000005</v>
      </c>
      <c r="IV17" s="39" vm="2601">
        <f ca="1"/>
        <v>83.924999999999997</v>
      </c>
      <c r="IW17" s="39" vm="2602">
        <f ca="1"/>
        <v>84.185000000000002</v>
      </c>
      <c r="IX17" s="39" vm="970">
        <f ca="1"/>
        <v>83.745000000000005</v>
      </c>
      <c r="IY17" s="39" vm="2599">
        <f ca="1"/>
        <v>84.19</v>
      </c>
      <c r="IZ17" s="39" vm="2603">
        <f ca="1"/>
        <v>84.41</v>
      </c>
      <c r="JA17" s="39" vm="2604">
        <f ca="1"/>
        <v>84.605000000000004</v>
      </c>
      <c r="JB17" s="39" vm="2605">
        <f ca="1"/>
        <v>84.02</v>
      </c>
      <c r="JC17" s="39" vm="2606">
        <f ca="1"/>
        <v>83.674999999999997</v>
      </c>
      <c r="JD17" s="39" vm="2607">
        <f ca="1"/>
        <v>83.47</v>
      </c>
      <c r="JE17" s="39" vm="971">
        <f ca="1"/>
        <v>83.99</v>
      </c>
      <c r="JF17" s="39" vm="2414">
        <f ca="1"/>
        <v>83.35</v>
      </c>
      <c r="JG17" s="39" vm="2608">
        <f ca="1"/>
        <v>83.63</v>
      </c>
      <c r="JH17" s="39" vm="436">
        <f ca="1"/>
        <v>83.81</v>
      </c>
      <c r="JI17" s="39" vm="2609">
        <f ca="1"/>
        <v>81.34</v>
      </c>
      <c r="JJ17" s="39" vm="2610">
        <f ca="1"/>
        <v>81.924999999999997</v>
      </c>
      <c r="JK17" s="39" vm="2352">
        <f ca="1"/>
        <v>80.760000000000005</v>
      </c>
      <c r="JL17" s="39" vm="2611">
        <f ca="1"/>
        <v>81.7</v>
      </c>
      <c r="JM17" s="39" vm="2385">
        <f ca="1"/>
        <v>80.37</v>
      </c>
      <c r="JN17" s="39" vm="2612">
        <f ca="1"/>
        <v>80.52</v>
      </c>
      <c r="JO17" s="39" vm="2391">
        <f ca="1"/>
        <v>81.83</v>
      </c>
      <c r="JP17" s="39" vm="2613">
        <f ca="1"/>
        <v>83.36</v>
      </c>
      <c r="JQ17" s="39" vm="2614">
        <f ca="1"/>
        <v>83.155000000000001</v>
      </c>
      <c r="JR17" s="39" vm="2615">
        <f ca="1"/>
        <v>82.995000000000005</v>
      </c>
      <c r="JS17" s="39" vm="2616">
        <f ca="1"/>
        <v>82.844999999999999</v>
      </c>
      <c r="JT17" s="39" vm="366">
        <f ca="1"/>
        <v>82.53</v>
      </c>
      <c r="JU17" s="39" vm="2617">
        <f ca="1"/>
        <v>82.29</v>
      </c>
      <c r="JV17" s="39" vm="392">
        <f ca="1"/>
        <v>81.78</v>
      </c>
      <c r="JW17" s="39" vm="390">
        <f ca="1"/>
        <v>83.76</v>
      </c>
      <c r="JX17" s="39" vm="2615">
        <f ca="1"/>
        <v>82.995000000000005</v>
      </c>
      <c r="JY17" s="39" vm="2618">
        <f ca="1"/>
        <v>80.319999999999993</v>
      </c>
      <c r="JZ17" s="39" vm="2619">
        <f ca="1"/>
        <v>82.06</v>
      </c>
      <c r="KA17" s="39" vm="2620">
        <f ca="1"/>
        <v>83.004999999999995</v>
      </c>
      <c r="KB17" s="39"/>
    </row>
    <row r="18" spans="2:288" ht="20" customHeight="1" x14ac:dyDescent="0.6">
      <c r="B18" s="13" t="s">
        <v>43</v>
      </c>
      <c r="C18" s="2" t="s">
        <v>44</v>
      </c>
      <c r="D18" s="2" t="str" cm="1">
        <f t="array" ref="D18">_FV(Table15[[#This Row],[ ETF]],"Ticker symbol",TRUE)</f>
        <v>XZMU</v>
      </c>
      <c r="E18" s="2" t="s">
        <v>66</v>
      </c>
      <c r="F18" s="2" t="s">
        <v>67</v>
      </c>
      <c r="G18" s="2" t="e" vm="2621">
        <v>#VALUE!</v>
      </c>
      <c r="H18" s="27" cm="1">
        <f t="array" ref="H18">IFERROR(_FV(Table15[[#This Row],[ ETF]],"beta"),"")</f>
        <v>1.0137</v>
      </c>
      <c r="I18" s="30" cm="1">
        <f t="array" ref="I18">_FV(Table15[[#This Row],[ ETF]],"Price")</f>
        <v>49.892499999999998</v>
      </c>
      <c r="J18" s="26">
        <f>SUMIF(Table14[Ativo],Table15[[#This Row],[Ticker]],Table14[Qtd])</f>
        <v>0</v>
      </c>
      <c r="K18" s="6">
        <f>Table15[[#This Row],[Preço]]*Table15[[#This Row],[Qtd]]</f>
        <v>0</v>
      </c>
      <c r="L18" s="15">
        <f>_xlfn.FLOOR.MATH((Aporte-2)/Table15[[#This Row],[Preço]])</f>
        <v>90</v>
      </c>
      <c r="M18" s="14">
        <f>Aporte-Table15[[#This Row],[Possível]]*Table15[[#This Row],[Preço]]</f>
        <v>9.6750000000001819</v>
      </c>
      <c r="N18" s="35" cm="1">
        <f t="array" ref="N18">_FV(Table15[[#This Row],[ ETF]],"Expense ratio",TRUE)</f>
        <v>1.5E-3</v>
      </c>
      <c r="O18" s="38" cm="1">
        <f t="array" ref="O18">_FV(Table15[[#This Row],[ ETF]],"Market cap",TRUE)</f>
        <v>4199857200</v>
      </c>
      <c r="P18" s="36" cm="1">
        <f t="array" ref="P18">_FV(Table15[[#This Row],[ ETF]],"Volume")</f>
        <v>59345</v>
      </c>
      <c r="Q18" s="35" cm="1">
        <f t="array" ref="Q18">_FV(Table15[[#This Row],[ ETF]],"Change (%)",TRUE)</f>
        <v>1.1198E-2</v>
      </c>
      <c r="R18" s="40">
        <f ca="1">(Table15[[#This Row],[Preço]]-AF18)/AF18</f>
        <v>0.33670462156731401</v>
      </c>
      <c r="S18" s="44"/>
      <c r="T18" s="37" cm="1">
        <f t="array" ref="T18">Table15[[#This Row],[Valor de mercado]]/Riqueza_hoje</f>
        <v>0</v>
      </c>
      <c r="AF18" s="39" cm="1" vm="2622">
        <f t="array" aca="1" ref="AF18:JZ18" ca="1">TRANSPOSE(_xlfn.STOCKHISTORY(G18,TODAY()-365,TODAY(),0,0,1))</f>
        <v>37.325000000000003</v>
      </c>
      <c r="AG18" s="39" vm="2623">
        <f ca="1"/>
        <v>37.284999999999997</v>
      </c>
      <c r="AH18" s="39" t="e" vm="342">
        <f ca="1"/>
        <v>#N/A</v>
      </c>
      <c r="AI18" s="39" vm="2624">
        <f ca="1"/>
        <v>37.667499999999997</v>
      </c>
      <c r="AJ18" s="39" vm="2625">
        <f ca="1"/>
        <v>37.704999999999998</v>
      </c>
      <c r="AK18" s="39" vm="2626">
        <f ca="1"/>
        <v>37.700000000000003</v>
      </c>
      <c r="AL18" s="39" vm="521">
        <f ca="1"/>
        <v>37.520000000000003</v>
      </c>
      <c r="AM18" s="39" vm="2627">
        <f ca="1"/>
        <v>37.515000000000001</v>
      </c>
      <c r="AN18" s="39" vm="578">
        <f ca="1"/>
        <v>38.130000000000003</v>
      </c>
      <c r="AO18" s="39" vm="2628">
        <f ca="1"/>
        <v>38.537500000000001</v>
      </c>
      <c r="AP18" s="39" vm="2629">
        <f ca="1"/>
        <v>38.7575</v>
      </c>
      <c r="AQ18" s="39" vm="2630">
        <f ca="1"/>
        <v>38.777500000000003</v>
      </c>
      <c r="AR18" s="39" vm="2631">
        <f ca="1"/>
        <v>38.677500000000002</v>
      </c>
      <c r="AS18" s="39" vm="2632">
        <f ca="1"/>
        <v>38.630000000000003</v>
      </c>
      <c r="AT18" s="39" vm="2633">
        <f ca="1"/>
        <v>38.615000000000002</v>
      </c>
      <c r="AU18" s="39" vm="2634">
        <f ca="1"/>
        <v>38.207500000000003</v>
      </c>
      <c r="AV18" s="39" vm="2635">
        <f ca="1"/>
        <v>38.222499999999997</v>
      </c>
      <c r="AW18" s="39" vm="541">
        <f ca="1"/>
        <v>38.35</v>
      </c>
      <c r="AX18" s="39" vm="2636">
        <f ca="1"/>
        <v>39.037500000000001</v>
      </c>
      <c r="AY18" s="39" vm="2637">
        <f ca="1"/>
        <v>39.11</v>
      </c>
      <c r="AZ18" s="39" vm="2638">
        <f ca="1"/>
        <v>38.979999999999997</v>
      </c>
      <c r="BA18" s="39" vm="2639">
        <f ca="1"/>
        <v>38.692500000000003</v>
      </c>
      <c r="BB18" s="39" vm="2640">
        <f ca="1"/>
        <v>39.082500000000003</v>
      </c>
      <c r="BC18" s="39" vm="2641">
        <f ca="1"/>
        <v>38.445</v>
      </c>
      <c r="BD18" s="39" vm="2642">
        <f ca="1"/>
        <v>38.717500000000001</v>
      </c>
      <c r="BE18" s="39" vm="2643">
        <f ca="1"/>
        <v>37.947499999999998</v>
      </c>
      <c r="BF18" s="39" vm="2644">
        <f ca="1"/>
        <v>38.234999999999999</v>
      </c>
      <c r="BG18" s="39" vm="2645">
        <f ca="1"/>
        <v>39.1</v>
      </c>
      <c r="BH18" s="39" vm="2646">
        <f ca="1"/>
        <v>39.204999999999998</v>
      </c>
      <c r="BI18" s="39" vm="2647">
        <f ca="1"/>
        <v>39.432499999999997</v>
      </c>
      <c r="BJ18" s="39" vm="2648">
        <f ca="1"/>
        <v>39.729999999999997</v>
      </c>
      <c r="BK18" s="39" vm="2649">
        <f ca="1"/>
        <v>39.927500000000002</v>
      </c>
      <c r="BL18" s="39" vm="2650">
        <f ca="1"/>
        <v>39.965000000000003</v>
      </c>
      <c r="BM18" s="39" vm="2651">
        <f ca="1"/>
        <v>39.8675</v>
      </c>
      <c r="BN18" s="39" vm="2652">
        <f ca="1"/>
        <v>40.122500000000002</v>
      </c>
      <c r="BO18" s="39" vm="2653">
        <f ca="1"/>
        <v>40.119999999999997</v>
      </c>
      <c r="BP18" s="39" vm="2654">
        <f ca="1"/>
        <v>40.47</v>
      </c>
      <c r="BQ18" s="39" vm="2655">
        <f ca="1"/>
        <v>40.232500000000002</v>
      </c>
      <c r="BR18" s="39" vm="2656">
        <f ca="1"/>
        <v>39.977499999999999</v>
      </c>
      <c r="BS18" s="39" vm="2657">
        <f ca="1"/>
        <v>39.96</v>
      </c>
      <c r="BT18" s="39" vm="2658">
        <f ca="1"/>
        <v>40.284999999999997</v>
      </c>
      <c r="BU18" s="39" vm="535">
        <f ca="1"/>
        <v>39.74</v>
      </c>
      <c r="BV18" s="39" vm="2659">
        <f ca="1"/>
        <v>39.392499999999998</v>
      </c>
      <c r="BW18" s="39" vm="2660">
        <f ca="1"/>
        <v>39.880000000000003</v>
      </c>
      <c r="BX18" s="39" vm="2661">
        <f ca="1"/>
        <v>39.715000000000003</v>
      </c>
      <c r="BY18" s="39" vm="2662">
        <f ca="1"/>
        <v>38.982500000000002</v>
      </c>
      <c r="BZ18" s="39" vm="2648">
        <f ca="1"/>
        <v>39.729999999999997</v>
      </c>
      <c r="CA18" s="39" vm="2663">
        <f ca="1"/>
        <v>39.564999999999998</v>
      </c>
      <c r="CB18" s="39" vm="2664">
        <f ca="1"/>
        <v>39.335000000000001</v>
      </c>
      <c r="CC18" s="39" vm="538">
        <f ca="1"/>
        <v>38.79</v>
      </c>
      <c r="CD18" s="39" vm="2665">
        <f ca="1"/>
        <v>37.93</v>
      </c>
      <c r="CE18" s="39" vm="2666">
        <f ca="1"/>
        <v>39.450000000000003</v>
      </c>
      <c r="CF18" s="39" vm="2667">
        <f ca="1"/>
        <v>39.659999999999997</v>
      </c>
      <c r="CG18" s="39" vm="2668">
        <f ca="1"/>
        <v>39.777500000000003</v>
      </c>
      <c r="CH18" s="39" vm="2669">
        <f ca="1"/>
        <v>40.255000000000003</v>
      </c>
      <c r="CI18" s="39" vm="2670">
        <f ca="1"/>
        <v>39.935000000000002</v>
      </c>
      <c r="CJ18" s="39" vm="2653">
        <f ca="1"/>
        <v>40.119999999999997</v>
      </c>
      <c r="CK18" s="39" vm="2671">
        <f ca="1"/>
        <v>40.405000000000001</v>
      </c>
      <c r="CL18" s="39" vm="2672">
        <f ca="1"/>
        <v>40.19</v>
      </c>
      <c r="CM18" s="39" vm="2673">
        <f ca="1"/>
        <v>40.3125</v>
      </c>
      <c r="CN18" s="39" vm="2674">
        <f ca="1"/>
        <v>39.755000000000003</v>
      </c>
      <c r="CO18" s="39" vm="2675">
        <f ca="1"/>
        <v>40.055</v>
      </c>
      <c r="CP18" s="39" vm="2676">
        <f ca="1"/>
        <v>40.042499999999997</v>
      </c>
      <c r="CQ18" s="39" vm="2677">
        <f ca="1"/>
        <v>40.047499999999999</v>
      </c>
      <c r="CR18" s="39" vm="2678">
        <f ca="1"/>
        <v>39.567500000000003</v>
      </c>
      <c r="CS18" s="39" vm="2679">
        <f ca="1"/>
        <v>40.005000000000003</v>
      </c>
      <c r="CT18" s="39" vm="2680">
        <f ca="1"/>
        <v>40.157499999999999</v>
      </c>
      <c r="CU18" s="39" vm="2681">
        <f ca="1"/>
        <v>40.2575</v>
      </c>
      <c r="CV18" s="39" vm="2682">
        <f ca="1"/>
        <v>40.505000000000003</v>
      </c>
      <c r="CW18" s="39" vm="2683">
        <f ca="1"/>
        <v>40.93</v>
      </c>
      <c r="CX18" s="39" vm="2684">
        <f ca="1"/>
        <v>41.685000000000002</v>
      </c>
      <c r="CY18" s="39" vm="2685">
        <f ca="1"/>
        <v>41.73</v>
      </c>
      <c r="CZ18" s="39" vm="2686">
        <f ca="1"/>
        <v>41.78</v>
      </c>
      <c r="DA18" s="39" vm="2687">
        <f ca="1"/>
        <v>41.837499999999999</v>
      </c>
      <c r="DB18" s="39" vm="2688">
        <f ca="1"/>
        <v>42.104999999999997</v>
      </c>
      <c r="DC18" s="39" vm="2689">
        <f ca="1"/>
        <v>42.232500000000002</v>
      </c>
      <c r="DD18" s="39" vm="2690">
        <f ca="1"/>
        <v>42.432499999999997</v>
      </c>
      <c r="DE18" s="39" vm="2691">
        <f ca="1"/>
        <v>42.602499999999999</v>
      </c>
      <c r="DF18" s="39" vm="2692">
        <f ca="1"/>
        <v>42.887500000000003</v>
      </c>
      <c r="DG18" s="39" vm="2693">
        <f ca="1"/>
        <v>42.704999999999998</v>
      </c>
      <c r="DH18" s="39" vm="2694">
        <f ca="1"/>
        <v>42.35</v>
      </c>
      <c r="DI18" s="39" vm="2695">
        <f ca="1"/>
        <v>42.655000000000001</v>
      </c>
      <c r="DJ18" s="39" vm="2696">
        <f ca="1"/>
        <v>42.852499999999999</v>
      </c>
      <c r="DK18" s="39" vm="2697">
        <f ca="1"/>
        <v>42.92</v>
      </c>
      <c r="DL18" s="39" vm="2698">
        <f ca="1"/>
        <v>43.09</v>
      </c>
      <c r="DM18" s="39" vm="2699">
        <f ca="1"/>
        <v>42.9375</v>
      </c>
      <c r="DN18" s="39" vm="2700">
        <f ca="1"/>
        <v>42.945</v>
      </c>
      <c r="DO18" s="39" vm="2701">
        <f ca="1"/>
        <v>42.802500000000002</v>
      </c>
      <c r="DP18" s="39" vm="2702">
        <f ca="1"/>
        <v>42.692500000000003</v>
      </c>
      <c r="DQ18" s="39" t="e" vm="342">
        <f ca="1"/>
        <v>#N/A</v>
      </c>
      <c r="DR18" s="39" vm="2703">
        <f ca="1"/>
        <v>42.344999999999999</v>
      </c>
      <c r="DS18" s="39" vm="2704">
        <f ca="1"/>
        <v>42.734999999999999</v>
      </c>
      <c r="DT18" s="39" vm="2705">
        <f ca="1"/>
        <v>42.71</v>
      </c>
      <c r="DU18" s="39" vm="2706">
        <f ca="1"/>
        <v>43.335000000000001</v>
      </c>
      <c r="DV18" s="39" vm="2707">
        <f ca="1"/>
        <v>43.282499999999999</v>
      </c>
      <c r="DW18" s="39" vm="2708">
        <f ca="1"/>
        <v>42.375</v>
      </c>
      <c r="DX18" s="39" vm="2709">
        <f ca="1"/>
        <v>41.85</v>
      </c>
      <c r="DY18" s="39" vm="2710">
        <f ca="1"/>
        <v>41.884999999999998</v>
      </c>
      <c r="DZ18" s="39" vm="2690">
        <f ca="1"/>
        <v>42.432499999999997</v>
      </c>
      <c r="EA18" s="39" vm="2711">
        <f ca="1"/>
        <v>42.332500000000003</v>
      </c>
      <c r="EB18" s="39" vm="2694">
        <f ca="1"/>
        <v>42.35</v>
      </c>
      <c r="EC18" s="39" vm="2712">
        <f ca="1"/>
        <v>42.505000000000003</v>
      </c>
      <c r="ED18" s="39" vm="2713">
        <f ca="1"/>
        <v>42.914999999999999</v>
      </c>
      <c r="EE18" s="39" vm="2714">
        <f ca="1"/>
        <v>42.832500000000003</v>
      </c>
      <c r="EF18" s="39" vm="2715">
        <f ca="1"/>
        <v>42.905000000000001</v>
      </c>
      <c r="EG18" s="39" vm="2716">
        <f ca="1"/>
        <v>42.897500000000001</v>
      </c>
      <c r="EH18" s="39" vm="2717">
        <f ca="1"/>
        <v>43.064999999999998</v>
      </c>
      <c r="EI18" s="39" t="e" vm="342">
        <f ca="1"/>
        <v>#N/A</v>
      </c>
      <c r="EJ18" s="39" vm="2718">
        <f ca="1"/>
        <v>42.927500000000002</v>
      </c>
      <c r="EK18" s="39" vm="2719">
        <f ca="1"/>
        <v>43.024999999999999</v>
      </c>
      <c r="EL18" s="39" vm="2720">
        <f ca="1"/>
        <v>42.857500000000002</v>
      </c>
      <c r="EM18" s="39" vm="2721">
        <f ca="1"/>
        <v>43.14</v>
      </c>
      <c r="EN18" s="39" vm="2722">
        <f ca="1"/>
        <v>43.1325</v>
      </c>
      <c r="EO18" s="39" vm="2723">
        <f ca="1"/>
        <v>43.102499999999999</v>
      </c>
      <c r="EP18" s="39" vm="2724">
        <f ca="1"/>
        <v>43.327500000000001</v>
      </c>
      <c r="EQ18" s="39" vm="2725">
        <f ca="1"/>
        <v>43.41</v>
      </c>
      <c r="ER18" s="39" vm="2726">
        <f ca="1"/>
        <v>43.48</v>
      </c>
      <c r="ES18" s="39" vm="2727">
        <f ca="1"/>
        <v>43.44</v>
      </c>
      <c r="ET18" s="39" vm="2728">
        <f ca="1"/>
        <v>43.49</v>
      </c>
      <c r="EU18" s="39" vm="2729">
        <f ca="1"/>
        <v>43.5</v>
      </c>
      <c r="EV18" s="39" vm="2730">
        <f ca="1"/>
        <v>43.274999999999999</v>
      </c>
      <c r="EW18" s="39" vm="2731">
        <f ca="1"/>
        <v>42.847499999999997</v>
      </c>
      <c r="EX18" s="39" vm="2732">
        <f ca="1"/>
        <v>43.36</v>
      </c>
      <c r="EY18" s="39" vm="2733">
        <f ca="1"/>
        <v>43.567500000000003</v>
      </c>
      <c r="EZ18" s="39" vm="2734">
        <f ca="1"/>
        <v>43.704999999999998</v>
      </c>
      <c r="FA18" s="39" vm="2735">
        <f ca="1"/>
        <v>43.962499999999999</v>
      </c>
      <c r="FB18" s="39" vm="2736">
        <f ca="1"/>
        <v>44.115000000000002</v>
      </c>
      <c r="FC18" s="39" vm="2737">
        <f ca="1"/>
        <v>44.16</v>
      </c>
      <c r="FD18" s="39" vm="2738">
        <f ca="1"/>
        <v>44.335000000000001</v>
      </c>
      <c r="FE18" s="39" vm="2739">
        <f ca="1"/>
        <v>44.3</v>
      </c>
      <c r="FF18" s="39" vm="2740">
        <f ca="1"/>
        <v>44.397500000000001</v>
      </c>
      <c r="FG18" s="39" vm="2741">
        <f ca="1"/>
        <v>44.76</v>
      </c>
      <c r="FH18" s="39" vm="2742">
        <f ca="1"/>
        <v>44.93</v>
      </c>
      <c r="FI18" s="39" vm="2743">
        <f ca="1"/>
        <v>44.597499999999997</v>
      </c>
      <c r="FJ18" s="39" vm="2744">
        <f ca="1"/>
        <v>44.782499999999999</v>
      </c>
      <c r="FK18" s="39" vm="2745">
        <f ca="1"/>
        <v>44.392499999999998</v>
      </c>
      <c r="FL18" s="39" vm="2746">
        <f ca="1"/>
        <v>44.797499999999999</v>
      </c>
      <c r="FM18" s="39" vm="2747">
        <f ca="1"/>
        <v>45.045000000000002</v>
      </c>
      <c r="FN18" s="39" vm="2748">
        <f ca="1"/>
        <v>45.2425</v>
      </c>
      <c r="FO18" s="39" vm="2749">
        <f ca="1"/>
        <v>45.067500000000003</v>
      </c>
      <c r="FP18" s="39" vm="2750">
        <f ca="1"/>
        <v>44.967500000000001</v>
      </c>
      <c r="FQ18" s="39" vm="2751">
        <f ca="1"/>
        <v>44.81</v>
      </c>
      <c r="FR18" s="39" vm="2752">
        <f ca="1"/>
        <v>44.12</v>
      </c>
      <c r="FS18" s="39" vm="2753">
        <f ca="1"/>
        <v>44.55</v>
      </c>
      <c r="FT18" s="39" vm="2742">
        <f ca="1"/>
        <v>44.93</v>
      </c>
      <c r="FU18" s="39" vm="2754">
        <f ca="1"/>
        <v>45.092500000000001</v>
      </c>
      <c r="FV18" s="39" vm="2755">
        <f ca="1"/>
        <v>45.657499999999999</v>
      </c>
      <c r="FW18" s="39" vm="2756">
        <f ca="1"/>
        <v>45.72</v>
      </c>
      <c r="FX18" s="39" vm="2757">
        <f ca="1"/>
        <v>45.34</v>
      </c>
      <c r="FY18" s="39" vm="2758">
        <f ca="1"/>
        <v>45.622500000000002</v>
      </c>
      <c r="FZ18" s="39" vm="2759">
        <f ca="1"/>
        <v>45.877499999999998</v>
      </c>
      <c r="GA18" s="39" vm="2760">
        <f ca="1"/>
        <v>45.732500000000002</v>
      </c>
      <c r="GB18" s="39" vm="2761">
        <f ca="1"/>
        <v>45.93</v>
      </c>
      <c r="GC18" s="39" vm="2762">
        <f ca="1"/>
        <v>45.575000000000003</v>
      </c>
      <c r="GD18" s="39" vm="2763">
        <f ca="1"/>
        <v>45.772500000000001</v>
      </c>
      <c r="GE18" s="39" vm="2764">
        <f ca="1"/>
        <v>46</v>
      </c>
      <c r="GF18" s="39" vm="2765">
        <f ca="1"/>
        <v>46.122500000000002</v>
      </c>
      <c r="GG18" s="39" vm="2766">
        <f ca="1"/>
        <v>46.092500000000001</v>
      </c>
      <c r="GH18" s="39" vm="2767">
        <f ca="1"/>
        <v>46.104999999999997</v>
      </c>
      <c r="GI18" s="39" vm="2768">
        <f ca="1"/>
        <v>46.137500000000003</v>
      </c>
      <c r="GJ18" s="39" vm="2769">
        <f ca="1"/>
        <v>46.255000000000003</v>
      </c>
      <c r="GK18" s="39" vm="2770">
        <f ca="1"/>
        <v>46.454999999999998</v>
      </c>
      <c r="GL18" s="39" vm="2771">
        <f ca="1"/>
        <v>46.23</v>
      </c>
      <c r="GM18" s="39" vm="2772">
        <f ca="1"/>
        <v>46.155000000000001</v>
      </c>
      <c r="GN18" s="39" vm="2773">
        <f ca="1"/>
        <v>46.237499999999997</v>
      </c>
      <c r="GO18" s="39" vm="2774">
        <f ca="1"/>
        <v>45.847499999999997</v>
      </c>
      <c r="GP18" s="39" vm="2775">
        <f ca="1"/>
        <v>46.43</v>
      </c>
      <c r="GQ18" s="39" vm="2776">
        <f ca="1"/>
        <v>46.98</v>
      </c>
      <c r="GR18" s="39" vm="2777">
        <f ca="1"/>
        <v>47.01</v>
      </c>
      <c r="GS18" s="39" vm="2778">
        <f ca="1"/>
        <v>47.16</v>
      </c>
      <c r="GT18" s="39" vm="2779">
        <f ca="1"/>
        <v>46.93</v>
      </c>
      <c r="GU18" s="39" vm="2780">
        <f ca="1"/>
        <v>47.112499999999997</v>
      </c>
      <c r="GV18" s="39" t="e" vm="342">
        <f ca="1"/>
        <v>#N/A</v>
      </c>
      <c r="GW18" s="39" vm="2781">
        <f ca="1"/>
        <v>47.4</v>
      </c>
      <c r="GX18" s="39" vm="2782">
        <f ca="1"/>
        <v>47.322499999999998</v>
      </c>
      <c r="GY18" s="39" vm="2783">
        <f ca="1"/>
        <v>47.3675</v>
      </c>
      <c r="GZ18" s="39" vm="2784">
        <f ca="1"/>
        <v>47.38</v>
      </c>
      <c r="HA18" s="39" vm="2785">
        <f ca="1"/>
        <v>47.482500000000002</v>
      </c>
      <c r="HB18" s="39" vm="2786">
        <f ca="1"/>
        <v>47.075000000000003</v>
      </c>
      <c r="HC18" s="39" vm="2787">
        <f ca="1"/>
        <v>46.912500000000001</v>
      </c>
      <c r="HD18" s="39" vm="2788">
        <f ca="1"/>
        <v>47.06</v>
      </c>
      <c r="HE18" s="39" vm="2789">
        <f ca="1"/>
        <v>46.797499999999999</v>
      </c>
      <c r="HF18" s="39" vm="2790">
        <f ca="1"/>
        <v>46.4925</v>
      </c>
      <c r="HG18" s="39" vm="2791">
        <f ca="1"/>
        <v>46.622500000000002</v>
      </c>
      <c r="HH18" s="39" vm="2792">
        <f ca="1"/>
        <v>46.662500000000001</v>
      </c>
      <c r="HI18" s="39" vm="2793">
        <f ca="1"/>
        <v>46.61</v>
      </c>
      <c r="HJ18" s="39" vm="2794">
        <f ca="1"/>
        <v>46.522500000000001</v>
      </c>
      <c r="HK18" s="39" vm="2795">
        <f ca="1"/>
        <v>45.715000000000003</v>
      </c>
      <c r="HL18" s="39" vm="2796">
        <f ca="1"/>
        <v>45.737499999999997</v>
      </c>
      <c r="HM18" s="39" vm="2797">
        <f ca="1"/>
        <v>46.112499999999997</v>
      </c>
      <c r="HN18" s="39" vm="2798">
        <f ca="1"/>
        <v>46.65</v>
      </c>
      <c r="HO18" s="39" vm="2799">
        <f ca="1"/>
        <v>46.537500000000001</v>
      </c>
      <c r="HP18" s="39" vm="2800">
        <f ca="1"/>
        <v>46.542499999999997</v>
      </c>
      <c r="HQ18" s="39" vm="2801">
        <f ca="1"/>
        <v>45.52</v>
      </c>
      <c r="HR18" s="39" vm="2802">
        <f ca="1"/>
        <v>45.567500000000003</v>
      </c>
      <c r="HS18" s="39" vm="2803">
        <f ca="1"/>
        <v>45.497500000000002</v>
      </c>
      <c r="HT18" s="39" vm="2804">
        <f ca="1"/>
        <v>45.13</v>
      </c>
      <c r="HU18" s="39" vm="2744">
        <f ca="1"/>
        <v>44.782499999999999</v>
      </c>
      <c r="HV18" s="39" vm="2805">
        <f ca="1"/>
        <v>45.534999999999997</v>
      </c>
      <c r="HW18" s="39" vm="2747">
        <f ca="1"/>
        <v>45.045000000000002</v>
      </c>
      <c r="HX18" s="39" vm="2806">
        <f ca="1"/>
        <v>46.27</v>
      </c>
      <c r="HY18" s="39" vm="2807">
        <f ca="1"/>
        <v>46.01</v>
      </c>
      <c r="HZ18" s="39" vm="2808">
        <f ca="1"/>
        <v>46.164999999999999</v>
      </c>
      <c r="IA18" s="39" vm="2809">
        <f ca="1"/>
        <v>45.74</v>
      </c>
      <c r="IB18" s="39" vm="2810">
        <f ca="1"/>
        <v>45.62</v>
      </c>
      <c r="IC18" s="39" vm="2811">
        <f ca="1"/>
        <v>46.57</v>
      </c>
      <c r="ID18" s="39" vm="2779">
        <f ca="1"/>
        <v>46.93</v>
      </c>
      <c r="IE18" s="39" vm="2812">
        <f ca="1"/>
        <v>47.077500000000001</v>
      </c>
      <c r="IF18" s="39" vm="2813">
        <f ca="1"/>
        <v>47.502499999999998</v>
      </c>
      <c r="IG18" s="39" vm="2814">
        <f ca="1"/>
        <v>47.59</v>
      </c>
      <c r="IH18" s="39" vm="2815">
        <f ca="1"/>
        <v>47.597499999999997</v>
      </c>
      <c r="II18" s="39" vm="2816">
        <f ca="1"/>
        <v>47.765000000000001</v>
      </c>
      <c r="IJ18" s="39" vm="2817">
        <f ca="1"/>
        <v>48.104999999999997</v>
      </c>
      <c r="IK18" s="39" vm="2818">
        <f ca="1"/>
        <v>48.692500000000003</v>
      </c>
      <c r="IL18" s="39" vm="2819">
        <f ca="1"/>
        <v>48.74</v>
      </c>
      <c r="IM18" s="39" vm="2820">
        <f ca="1"/>
        <v>48.897500000000001</v>
      </c>
      <c r="IN18" s="39" vm="2821">
        <f ca="1"/>
        <v>49.24</v>
      </c>
      <c r="IO18" s="39" vm="2822">
        <f ca="1"/>
        <v>49.417499999999997</v>
      </c>
      <c r="IP18" s="39" vm="2823">
        <f ca="1"/>
        <v>49.672499999999999</v>
      </c>
      <c r="IQ18" s="39" vm="2824">
        <f ca="1"/>
        <v>49.55</v>
      </c>
      <c r="IR18" s="39" vm="2825">
        <f ca="1"/>
        <v>50.32</v>
      </c>
      <c r="IS18" s="39" vm="2826">
        <f ca="1"/>
        <v>50.6</v>
      </c>
      <c r="IT18" s="39" vm="2827">
        <f ca="1"/>
        <v>50.51</v>
      </c>
      <c r="IU18" s="39" vm="2828">
        <f ca="1"/>
        <v>50.19</v>
      </c>
      <c r="IV18" s="39" vm="2829">
        <f ca="1"/>
        <v>50.104999999999997</v>
      </c>
      <c r="IW18" s="39" vm="2830">
        <f ca="1"/>
        <v>49.84</v>
      </c>
      <c r="IX18" s="39" vm="2831">
        <f ca="1"/>
        <v>50.064999999999998</v>
      </c>
      <c r="IY18" s="39" vm="2832">
        <f ca="1"/>
        <v>50.085000000000001</v>
      </c>
      <c r="IZ18" s="39" vm="2833">
        <f ca="1"/>
        <v>50.45</v>
      </c>
      <c r="JA18" s="39" vm="2834">
        <f ca="1"/>
        <v>50.25</v>
      </c>
      <c r="JB18" s="39" vm="2825">
        <f ca="1"/>
        <v>50.32</v>
      </c>
      <c r="JC18" s="39" vm="2835">
        <f ca="1"/>
        <v>50.375</v>
      </c>
      <c r="JD18" s="39" vm="2836">
        <f ca="1"/>
        <v>50.555</v>
      </c>
      <c r="JE18" s="39" vm="2837">
        <f ca="1"/>
        <v>49.704999999999998</v>
      </c>
      <c r="JF18" s="39" vm="2838">
        <f ca="1"/>
        <v>49.91</v>
      </c>
      <c r="JG18" s="39" vm="2839">
        <f ca="1"/>
        <v>50.164999999999999</v>
      </c>
      <c r="JH18" s="39" vm="2840">
        <f ca="1"/>
        <v>48.905000000000001</v>
      </c>
      <c r="JI18" s="39" vm="2841">
        <f ca="1"/>
        <v>49.48</v>
      </c>
      <c r="JJ18" s="39" vm="2842">
        <f ca="1"/>
        <v>48.862499999999997</v>
      </c>
      <c r="JK18" s="39" vm="2843">
        <f ca="1"/>
        <v>49.447499999999998</v>
      </c>
      <c r="JL18" s="39" vm="2844">
        <f ca="1"/>
        <v>48.747500000000002</v>
      </c>
      <c r="JM18" s="39" vm="2845">
        <f ca="1"/>
        <v>48.134999999999998</v>
      </c>
      <c r="JN18" s="39" vm="2846">
        <f ca="1"/>
        <v>48.33</v>
      </c>
      <c r="JO18" s="39" vm="2847">
        <f ca="1"/>
        <v>49.71</v>
      </c>
      <c r="JP18" s="39" vm="2848">
        <f ca="1"/>
        <v>49.662500000000001</v>
      </c>
      <c r="JQ18" s="39" vm="2849">
        <f ca="1"/>
        <v>49.734999999999999</v>
      </c>
      <c r="JR18" s="39" vm="2850">
        <f ca="1"/>
        <v>49.5625</v>
      </c>
      <c r="JS18" s="39" vm="2851">
        <f ca="1"/>
        <v>49.384999999999998</v>
      </c>
      <c r="JT18" s="39" vm="2852">
        <f ca="1"/>
        <v>48.55</v>
      </c>
      <c r="JU18" s="39" vm="2853">
        <f ca="1"/>
        <v>48.61</v>
      </c>
      <c r="JV18" s="39" vm="2854">
        <f ca="1"/>
        <v>49.38</v>
      </c>
      <c r="JW18" s="39" vm="2855">
        <f ca="1"/>
        <v>48.92</v>
      </c>
      <c r="JX18" s="39" vm="2856">
        <f ca="1"/>
        <v>47.62</v>
      </c>
      <c r="JY18" s="39" vm="2857">
        <f ca="1"/>
        <v>48.29</v>
      </c>
      <c r="JZ18" s="39" vm="2858">
        <f ca="1"/>
        <v>49.337499999999999</v>
      </c>
      <c r="KA18" s="39"/>
      <c r="KB18" s="39"/>
    </row>
    <row r="19" spans="2:288" ht="20" customHeight="1" x14ac:dyDescent="0.6">
      <c r="B19" s="13" t="s">
        <v>43</v>
      </c>
      <c r="C19" s="2" t="s">
        <v>44</v>
      </c>
      <c r="D19" s="2" t="str" cm="1">
        <f t="array" ref="D19">_FV(Table15[[#This Row],[ ETF]],"Ticker symbol",TRUE)</f>
        <v>SASU</v>
      </c>
      <c r="E19" s="2" t="s">
        <v>66</v>
      </c>
      <c r="F19" s="2" t="s">
        <v>68</v>
      </c>
      <c r="G19" s="2" t="e" vm="2859">
        <v>#VALUE!</v>
      </c>
      <c r="H19" s="27" cm="1">
        <f t="array" ref="H19">IFERROR(_FV(Table15[[#This Row],[ ETF]],"beta"),"")</f>
        <v>1.0237000000000001</v>
      </c>
      <c r="I19" s="30" cm="1">
        <f t="array" ref="I19">_FV(Table15[[#This Row],[ ETF]],"Price")</f>
        <v>9.2454999999999998</v>
      </c>
      <c r="J19" s="26">
        <f>SUMIF(Table14[Ativo],Table15[[#This Row],[Ticker]],Table14[Qtd])</f>
        <v>0</v>
      </c>
      <c r="K19" s="6">
        <f>Table15[[#This Row],[Preço]]*Table15[[#This Row],[Qtd]]</f>
        <v>0</v>
      </c>
      <c r="L19" s="15">
        <f>_xlfn.FLOOR.MATH((Aporte-2)/Table15[[#This Row],[Preço]])</f>
        <v>486</v>
      </c>
      <c r="M19" s="14">
        <f>Aporte-Table15[[#This Row],[Possível]]*Table15[[#This Row],[Preço]]</f>
        <v>6.6869999999998981</v>
      </c>
      <c r="N19" s="35" cm="1">
        <f t="array" ref="N19">_FV(Table15[[#This Row],[ ETF]],"Expense ratio",TRUE)</f>
        <v>7.000000000000001E-4</v>
      </c>
      <c r="O19" s="38" cm="1">
        <f t="array" ref="O19">_FV(Table15[[#This Row],[ ETF]],"Market cap",TRUE)</f>
        <v>4100050313.6300001</v>
      </c>
      <c r="P19" s="36" cm="1">
        <f t="array" ref="P19">_FV(Table15[[#This Row],[ ETF]],"Volume")</f>
        <v>56500</v>
      </c>
      <c r="Q19" s="35" cm="1">
        <f t="array" ref="Q19">_FV(Table15[[#This Row],[ ETF]],"Change (%)",TRUE)</f>
        <v>8.2920000000000008E-3</v>
      </c>
      <c r="R19" s="40">
        <f ca="1">(Table15[[#This Row],[Preço]]-AF19)/AF19</f>
        <v>0.2790343778100573</v>
      </c>
      <c r="S19" s="44"/>
      <c r="T19" s="37" cm="1">
        <f t="array" ref="T19">Table15[[#This Row],[Valor de mercado]]/Riqueza_hoje</f>
        <v>0</v>
      </c>
      <c r="AF19" s="39" cm="1" vm="2860">
        <f t="array" aca="1" ref="AF19:KB19" ca="1">TRANSPOSE(_xlfn.STOCKHISTORY(G19,TODAY()-365,TODAY(),0,0,1))</f>
        <v>7.2285000000000004</v>
      </c>
      <c r="AG19" s="39" vm="2861">
        <f ca="1"/>
        <v>7.2190000000000003</v>
      </c>
      <c r="AH19" s="39" vm="2862">
        <f ca="1"/>
        <v>7.2755000000000001</v>
      </c>
      <c r="AI19" s="39" vm="2863">
        <f ca="1"/>
        <v>7.2919999999999998</v>
      </c>
      <c r="AJ19" s="39" vm="2864">
        <f ca="1"/>
        <v>7.2869999999999999</v>
      </c>
      <c r="AK19" s="39" vm="2865">
        <f ca="1"/>
        <v>7.2735000000000003</v>
      </c>
      <c r="AL19" s="39" vm="2866">
        <f ca="1"/>
        <v>7.2130000000000001</v>
      </c>
      <c r="AM19" s="39" vm="2867">
        <f ca="1"/>
        <v>7.2290000000000001</v>
      </c>
      <c r="AN19" s="39" vm="2868">
        <f ca="1"/>
        <v>7.3410000000000002</v>
      </c>
      <c r="AO19" s="39" vm="2869">
        <f ca="1"/>
        <v>7.4059999999999997</v>
      </c>
      <c r="AP19" s="39" vm="2870">
        <f ca="1"/>
        <v>7.4359999999999999</v>
      </c>
      <c r="AQ19" s="39" vm="2871">
        <f ca="1"/>
        <v>7.43</v>
      </c>
      <c r="AR19" s="39" vm="2872">
        <f ca="1"/>
        <v>7.4219999999999997</v>
      </c>
      <c r="AS19" s="39" vm="2873">
        <f ca="1"/>
        <v>7.4459999999999997</v>
      </c>
      <c r="AT19" s="39" vm="2874">
        <f ca="1"/>
        <v>7.452</v>
      </c>
      <c r="AU19" s="39" vm="2875">
        <f ca="1"/>
        <v>7.3630000000000004</v>
      </c>
      <c r="AV19" s="39" vm="2876">
        <f ca="1"/>
        <v>7.3635000000000002</v>
      </c>
      <c r="AW19" s="39" vm="2877">
        <f ca="1"/>
        <v>7.38</v>
      </c>
      <c r="AX19" s="39" vm="2878">
        <f ca="1"/>
        <v>7.5030000000000001</v>
      </c>
      <c r="AY19" s="39" vm="2879">
        <f ca="1"/>
        <v>7.5220000000000002</v>
      </c>
      <c r="AZ19" s="39" vm="2880">
        <f ca="1"/>
        <v>7.5110000000000001</v>
      </c>
      <c r="BA19" s="39" vm="2881">
        <f ca="1"/>
        <v>7.4809999999999999</v>
      </c>
      <c r="BB19" s="39" vm="2882">
        <f ca="1"/>
        <v>7.5330000000000004</v>
      </c>
      <c r="BC19" s="39" vm="2883">
        <f ca="1"/>
        <v>7.3879999999999999</v>
      </c>
      <c r="BD19" s="39" vm="2884">
        <f ca="1"/>
        <v>7.4279999999999999</v>
      </c>
      <c r="BE19" s="39" vm="2885">
        <f ca="1"/>
        <v>7.2839999999999998</v>
      </c>
      <c r="BF19" s="39" vm="2868">
        <f ca="1"/>
        <v>7.3410000000000002</v>
      </c>
      <c r="BG19" s="39" vm="2886">
        <f ca="1"/>
        <v>7.4880000000000004</v>
      </c>
      <c r="BH19" s="39" vm="2887">
        <f ca="1"/>
        <v>7.4889999999999999</v>
      </c>
      <c r="BI19" s="39" vm="2888">
        <f ca="1"/>
        <v>7.5250000000000004</v>
      </c>
      <c r="BJ19" s="39" vm="2889">
        <f ca="1"/>
        <v>7.6070000000000002</v>
      </c>
      <c r="BK19" s="39" vm="2890">
        <f ca="1"/>
        <v>7.6369999999999996</v>
      </c>
      <c r="BL19" s="39" vm="2891">
        <f ca="1"/>
        <v>7.6520000000000001</v>
      </c>
      <c r="BM19" s="39" vm="2892">
        <f ca="1"/>
        <v>7.6589999999999998</v>
      </c>
      <c r="BN19" s="39" vm="2893">
        <f ca="1"/>
        <v>7.6784999999999997</v>
      </c>
      <c r="BO19" s="39" vm="2894">
        <f ca="1"/>
        <v>7.7039999999999997</v>
      </c>
      <c r="BP19" s="39" vm="2895">
        <f ca="1"/>
        <v>7.7709999999999999</v>
      </c>
      <c r="BQ19" s="39" vm="2896">
        <f ca="1"/>
        <v>7.72</v>
      </c>
      <c r="BR19" s="39" vm="2897">
        <f ca="1"/>
        <v>7.65</v>
      </c>
      <c r="BS19" s="39" vm="2898">
        <f ca="1"/>
        <v>7.6340000000000003</v>
      </c>
      <c r="BT19" s="39" vm="2899">
        <f ca="1"/>
        <v>7.7060000000000004</v>
      </c>
      <c r="BU19" s="39" vm="2900">
        <f ca="1"/>
        <v>7.601</v>
      </c>
      <c r="BV19" s="39" vm="2901">
        <f ca="1"/>
        <v>7.5339999999999998</v>
      </c>
      <c r="BW19" s="39" vm="2902">
        <f ca="1"/>
        <v>7.6165000000000003</v>
      </c>
      <c r="BX19" s="39" vm="2903">
        <f ca="1"/>
        <v>7.5910000000000002</v>
      </c>
      <c r="BY19" s="39" vm="2904">
        <f ca="1"/>
        <v>7.4909999999999997</v>
      </c>
      <c r="BZ19" s="39" vm="2905">
        <f ca="1"/>
        <v>7.6120000000000001</v>
      </c>
      <c r="CA19" s="39" vm="2906">
        <f ca="1"/>
        <v>7.5730000000000004</v>
      </c>
      <c r="CB19" s="39" vm="2907">
        <f ca="1"/>
        <v>7.5449999999999999</v>
      </c>
      <c r="CC19" s="39" vm="2908">
        <f ca="1"/>
        <v>7.4420000000000002</v>
      </c>
      <c r="CD19" s="39" vm="2909">
        <f ca="1"/>
        <v>7.2469999999999999</v>
      </c>
      <c r="CE19" s="39" vm="2910">
        <f ca="1"/>
        <v>7.5039999999999996</v>
      </c>
      <c r="CF19" s="39" vm="2911">
        <f ca="1"/>
        <v>7.5469999999999997</v>
      </c>
      <c r="CG19" s="39" vm="2912">
        <f ca="1"/>
        <v>7.5869999999999997</v>
      </c>
      <c r="CH19" s="39" vm="2913">
        <f ca="1"/>
        <v>7.6920000000000002</v>
      </c>
      <c r="CI19" s="39" vm="2914">
        <f ca="1"/>
        <v>7.6260000000000003</v>
      </c>
      <c r="CJ19" s="39" vm="2915">
        <f ca="1"/>
        <v>7.6619999999999999</v>
      </c>
      <c r="CK19" s="39" vm="2916">
        <f ca="1"/>
        <v>7.7220000000000004</v>
      </c>
      <c r="CL19" s="39" vm="2917">
        <f ca="1"/>
        <v>7.6639999999999997</v>
      </c>
      <c r="CM19" s="39" vm="2918">
        <f ca="1"/>
        <v>7.6890000000000001</v>
      </c>
      <c r="CN19" s="39" vm="2919">
        <f ca="1"/>
        <v>7.6189999999999998</v>
      </c>
      <c r="CO19" s="39" vm="2920">
        <f ca="1"/>
        <v>7.6680000000000001</v>
      </c>
      <c r="CP19" s="39" vm="2892">
        <f ca="1"/>
        <v>7.6589999999999998</v>
      </c>
      <c r="CQ19" s="39" vm="2921">
        <f ca="1"/>
        <v>7.6349999999999998</v>
      </c>
      <c r="CR19" s="39" vm="2911">
        <f ca="1"/>
        <v>7.5469999999999997</v>
      </c>
      <c r="CS19" s="39" vm="2921">
        <f ca="1"/>
        <v>7.6349999999999998</v>
      </c>
      <c r="CT19" s="39" vm="2891">
        <f ca="1"/>
        <v>7.6520000000000001</v>
      </c>
      <c r="CU19" s="39" vm="2922">
        <f ca="1"/>
        <v>7.6630000000000003</v>
      </c>
      <c r="CV19" s="39" vm="2923">
        <f ca="1"/>
        <v>7.7240000000000002</v>
      </c>
      <c r="CW19" s="39" vm="2924">
        <f ca="1"/>
        <v>7.7809999999999997</v>
      </c>
      <c r="CX19" s="39" vm="2925">
        <f ca="1"/>
        <v>7.93</v>
      </c>
      <c r="CY19" s="39" vm="2926">
        <f ca="1"/>
        <v>7.915</v>
      </c>
      <c r="CZ19" s="39" vm="2927">
        <f ca="1"/>
        <v>7.95</v>
      </c>
      <c r="DA19" s="39" vm="2928">
        <f ca="1"/>
        <v>7.9710000000000001</v>
      </c>
      <c r="DB19" s="39" vm="2929">
        <f ca="1"/>
        <v>8.0109999999999992</v>
      </c>
      <c r="DC19" s="39" vm="2930">
        <f ca="1"/>
        <v>8.0399999999999991</v>
      </c>
      <c r="DD19" s="39" vm="2931">
        <f ca="1"/>
        <v>8.0630000000000006</v>
      </c>
      <c r="DE19" s="39" vm="2932">
        <f ca="1"/>
        <v>8.0909999999999993</v>
      </c>
      <c r="DF19" s="39" vm="2933">
        <f ca="1"/>
        <v>8.1289999999999996</v>
      </c>
      <c r="DG19" s="39" vm="2934">
        <f ca="1"/>
        <v>8.0939999999999994</v>
      </c>
      <c r="DH19" s="39" vm="2929">
        <f ca="1"/>
        <v>8.0109999999999992</v>
      </c>
      <c r="DI19" s="39" vm="2935">
        <f ca="1"/>
        <v>8.0809999999999995</v>
      </c>
      <c r="DJ19" s="39" vm="2936">
        <f ca="1"/>
        <v>8.125</v>
      </c>
      <c r="DK19" s="39" vm="2937">
        <f ca="1"/>
        <v>8.1199999999999992</v>
      </c>
      <c r="DL19" s="39" vm="2938">
        <f ca="1"/>
        <v>8.1620000000000008</v>
      </c>
      <c r="DM19" s="39" vm="2939">
        <f ca="1"/>
        <v>8.1509999999999998</v>
      </c>
      <c r="DN19" s="39" vm="2940">
        <f ca="1"/>
        <v>8.1609999999999996</v>
      </c>
      <c r="DO19" s="39" vm="2940">
        <f ca="1"/>
        <v>8.1609999999999996</v>
      </c>
      <c r="DP19" s="39" vm="2941">
        <f ca="1"/>
        <v>8.1329999999999991</v>
      </c>
      <c r="DQ19" s="39" t="e" vm="342">
        <f ca="1"/>
        <v>#N/A</v>
      </c>
      <c r="DR19" s="39" vm="2942">
        <f ca="1"/>
        <v>8.0220000000000002</v>
      </c>
      <c r="DS19" s="39" vm="2943">
        <f ca="1"/>
        <v>8.1129999999999995</v>
      </c>
      <c r="DT19" s="39" vm="2944">
        <f ca="1"/>
        <v>8.0869999999999997</v>
      </c>
      <c r="DU19" s="39" vm="2945">
        <f ca="1"/>
        <v>8.2070000000000007</v>
      </c>
      <c r="DV19" s="39" vm="2946">
        <f ca="1"/>
        <v>8.1809999999999992</v>
      </c>
      <c r="DW19" s="39" vm="2947">
        <f ca="1"/>
        <v>8.0259999999999998</v>
      </c>
      <c r="DX19" s="39" vm="2948">
        <f ca="1"/>
        <v>7.9160000000000004</v>
      </c>
      <c r="DY19" s="39" vm="2949">
        <f ca="1"/>
        <v>7.94</v>
      </c>
      <c r="DZ19" s="39" vm="2950">
        <f ca="1"/>
        <v>8.0579999999999998</v>
      </c>
      <c r="EA19" s="39" vm="2951">
        <f ca="1"/>
        <v>8.0310000000000006</v>
      </c>
      <c r="EB19" s="39" vm="2952">
        <f ca="1"/>
        <v>8.06</v>
      </c>
      <c r="EC19" s="39" vm="2953">
        <f ca="1"/>
        <v>7.9009999999999998</v>
      </c>
      <c r="ED19" s="39" vm="2954">
        <f ca="1"/>
        <v>8.07</v>
      </c>
      <c r="EE19" s="39" vm="2955">
        <f ca="1"/>
        <v>8.0860000000000003</v>
      </c>
      <c r="EF19" s="39" vm="2956">
        <f ca="1"/>
        <v>8.16</v>
      </c>
      <c r="EG19" s="39" vm="2957">
        <f ca="1"/>
        <v>8.1319999999999997</v>
      </c>
      <c r="EH19" s="39" vm="2958">
        <f ca="1"/>
        <v>8.14</v>
      </c>
      <c r="EI19" s="39" vm="2956">
        <f ca="1"/>
        <v>8.16</v>
      </c>
      <c r="EJ19" s="39" vm="2959">
        <f ca="1"/>
        <v>8.1820000000000004</v>
      </c>
      <c r="EK19" s="39" t="e" vm="342">
        <f ca="1"/>
        <v>#N/A</v>
      </c>
      <c r="EL19" s="39" vm="2960">
        <f ca="1"/>
        <v>8.1579999999999995</v>
      </c>
      <c r="EM19" s="39" vm="2961">
        <f ca="1"/>
        <v>8.1829999999999998</v>
      </c>
      <c r="EN19" s="39" vm="2962">
        <f ca="1"/>
        <v>8.141</v>
      </c>
      <c r="EO19" s="39" vm="2963">
        <f ca="1"/>
        <v>8.1890000000000001</v>
      </c>
      <c r="EP19" s="39" vm="2964">
        <f ca="1"/>
        <v>8.202</v>
      </c>
      <c r="EQ19" s="39" vm="2965">
        <f ca="1"/>
        <v>8.1920000000000002</v>
      </c>
      <c r="ER19" s="39" vm="2966">
        <f ca="1"/>
        <v>8.218</v>
      </c>
      <c r="ES19" s="39" vm="2967">
        <f ca="1"/>
        <v>8.2379999999999995</v>
      </c>
      <c r="ET19" s="39" vm="2968">
        <f ca="1"/>
        <v>8.2439999999999998</v>
      </c>
      <c r="EU19" s="39" vm="2969">
        <f ca="1"/>
        <v>8.2539999999999996</v>
      </c>
      <c r="EV19" s="39" vm="2970">
        <f ca="1"/>
        <v>8.2569999999999997</v>
      </c>
      <c r="EW19" s="39" vm="2971">
        <f ca="1"/>
        <v>8.2629999999999999</v>
      </c>
      <c r="EX19" s="39" vm="2972">
        <f ca="1"/>
        <v>8.2490000000000006</v>
      </c>
      <c r="EY19" s="39" vm="2956">
        <f ca="1"/>
        <v>8.16</v>
      </c>
      <c r="EZ19" s="39" vm="2973">
        <f ca="1"/>
        <v>8.2240000000000002</v>
      </c>
      <c r="FA19" s="39" vm="2974">
        <f ca="1"/>
        <v>8.2780000000000005</v>
      </c>
      <c r="FB19" s="39" vm="2975">
        <f ca="1"/>
        <v>8.2929999999999993</v>
      </c>
      <c r="FC19" s="39" vm="2976">
        <f ca="1"/>
        <v>8.3460000000000001</v>
      </c>
      <c r="FD19" s="39" vm="2977">
        <f ca="1"/>
        <v>8.3680000000000003</v>
      </c>
      <c r="FE19" s="39" vm="2978">
        <f ca="1"/>
        <v>8.3780000000000001</v>
      </c>
      <c r="FF19" s="39" vm="2979">
        <f ca="1"/>
        <v>8.4109999999999996</v>
      </c>
      <c r="FG19" s="39" vm="2980">
        <f ca="1"/>
        <v>8.4</v>
      </c>
      <c r="FH19" s="39" vm="2981">
        <f ca="1"/>
        <v>8.4239999999999995</v>
      </c>
      <c r="FI19" s="39" vm="2982">
        <f ca="1"/>
        <v>8.4819999999999993</v>
      </c>
      <c r="FJ19" s="39" vm="2983">
        <f ca="1"/>
        <v>8.5180000000000007</v>
      </c>
      <c r="FK19" s="39" vm="2984">
        <f ca="1"/>
        <v>8.4779999999999998</v>
      </c>
      <c r="FL19" s="39" vm="2985">
        <f ca="1"/>
        <v>8.5109999999999992</v>
      </c>
      <c r="FM19" s="39" vm="2986">
        <f ca="1"/>
        <v>8.4260000000000002</v>
      </c>
      <c r="FN19" s="39" vm="2987">
        <f ca="1"/>
        <v>8.5289999999999999</v>
      </c>
      <c r="FO19" s="39" vm="2988">
        <f ca="1"/>
        <v>8.5540000000000003</v>
      </c>
      <c r="FP19" s="39" vm="2989">
        <f ca="1"/>
        <v>8.593</v>
      </c>
      <c r="FQ19" s="39" vm="2990">
        <f ca="1"/>
        <v>8.5429999999999993</v>
      </c>
      <c r="FR19" s="39" vm="2991">
        <f ca="1"/>
        <v>8.5229999999999997</v>
      </c>
      <c r="FS19" s="39" vm="2992">
        <f ca="1"/>
        <v>8.5</v>
      </c>
      <c r="FT19" s="39" vm="2993">
        <f ca="1"/>
        <v>8.3369999999999997</v>
      </c>
      <c r="FU19" s="39" vm="2994">
        <f ca="1"/>
        <v>8.4390000000000001</v>
      </c>
      <c r="FV19" s="39" vm="2995">
        <f ca="1"/>
        <v>8.5150000000000006</v>
      </c>
      <c r="FW19" s="39" vm="2996">
        <f ca="1"/>
        <v>8.5399999999999991</v>
      </c>
      <c r="FX19" s="39" vm="2997">
        <f ca="1"/>
        <v>8.6359999999999992</v>
      </c>
      <c r="FY19" s="39" vm="2998">
        <f ca="1"/>
        <v>8.6609999999999996</v>
      </c>
      <c r="FZ19" s="39" vm="2999">
        <f ca="1"/>
        <v>8.5760000000000005</v>
      </c>
      <c r="GA19" s="39" vm="3000">
        <f ca="1"/>
        <v>8.6219999999999999</v>
      </c>
      <c r="GB19" s="39" vm="3001">
        <f ca="1"/>
        <v>8.6720000000000006</v>
      </c>
      <c r="GC19" s="39" vm="3002">
        <f ca="1"/>
        <v>8.6010000000000009</v>
      </c>
      <c r="GD19" s="39" vm="3003">
        <f ca="1"/>
        <v>8.6489999999999991</v>
      </c>
      <c r="GE19" s="39" vm="3004">
        <f ca="1"/>
        <v>8.6050000000000004</v>
      </c>
      <c r="GF19" s="39" vm="3005">
        <f ca="1"/>
        <v>8.6370000000000005</v>
      </c>
      <c r="GG19" s="39" vm="3006">
        <f ca="1"/>
        <v>8.6790000000000003</v>
      </c>
      <c r="GH19" s="39" vm="3007">
        <f ca="1"/>
        <v>8.69</v>
      </c>
      <c r="GI19" s="39" vm="3008">
        <f ca="1"/>
        <v>8.6869999999999994</v>
      </c>
      <c r="GJ19" s="39" vm="3009">
        <f ca="1"/>
        <v>8.6859999999999999</v>
      </c>
      <c r="GK19" s="39" vm="3010">
        <f ca="1"/>
        <v>8.6820000000000004</v>
      </c>
      <c r="GL19" s="39" vm="3011">
        <f ca="1"/>
        <v>8.7100000000000009</v>
      </c>
      <c r="GM19" s="39" vm="3012">
        <f ca="1"/>
        <v>8.7375000000000007</v>
      </c>
      <c r="GN19" s="39" vm="3013">
        <f ca="1"/>
        <v>8.702</v>
      </c>
      <c r="GO19" s="39" vm="3014">
        <f ca="1"/>
        <v>8.6950000000000003</v>
      </c>
      <c r="GP19" s="39" vm="3015">
        <f ca="1"/>
        <v>8.6940000000000008</v>
      </c>
      <c r="GQ19" s="39" vm="3016">
        <f ca="1"/>
        <v>8.6059999999999999</v>
      </c>
      <c r="GR19" s="39" vm="3010">
        <f ca="1"/>
        <v>8.6820000000000004</v>
      </c>
      <c r="GS19" s="39" vm="3017">
        <f ca="1"/>
        <v>8.7789999999999999</v>
      </c>
      <c r="GT19" s="39" vm="3018">
        <f ca="1"/>
        <v>8.7889999999999997</v>
      </c>
      <c r="GU19" s="39" vm="3019">
        <f ca="1"/>
        <v>8.8130000000000006</v>
      </c>
      <c r="GV19" s="39" vm="3020">
        <f ca="1"/>
        <v>8.7850000000000001</v>
      </c>
      <c r="GW19" s="39" vm="3021">
        <f ca="1"/>
        <v>8.8209999999999997</v>
      </c>
      <c r="GX19" s="39" t="e" vm="342">
        <f ca="1"/>
        <v>#N/A</v>
      </c>
      <c r="GY19" s="39" vm="3022">
        <f ca="1"/>
        <v>8.8800000000000008</v>
      </c>
      <c r="GZ19" s="39" vm="3023">
        <f ca="1"/>
        <v>8.89</v>
      </c>
      <c r="HA19" s="39" vm="3024">
        <f ca="1"/>
        <v>8.9</v>
      </c>
      <c r="HB19" s="39" vm="3025">
        <f ca="1"/>
        <v>8.8919999999999995</v>
      </c>
      <c r="HC19" s="39" vm="3026">
        <f ca="1"/>
        <v>8.9250000000000007</v>
      </c>
      <c r="HD19" s="39" vm="3027">
        <f ca="1"/>
        <v>8.8710000000000004</v>
      </c>
      <c r="HE19" s="39" vm="3028">
        <f ca="1"/>
        <v>8.8309999999999995</v>
      </c>
      <c r="HF19" s="39" vm="3029">
        <f ca="1"/>
        <v>8.8565000000000005</v>
      </c>
      <c r="HG19" s="39" vm="3030">
        <f ca="1"/>
        <v>8.8019999999999996</v>
      </c>
      <c r="HH19" s="39" vm="3031">
        <f ca="1"/>
        <v>8.7509999999999994</v>
      </c>
      <c r="HI19" s="39" vm="3032">
        <f ca="1"/>
        <v>8.7469999999999999</v>
      </c>
      <c r="HJ19" s="39" vm="3033">
        <f ca="1"/>
        <v>8.73</v>
      </c>
      <c r="HK19" s="39" vm="3034">
        <f ca="1"/>
        <v>8.7390000000000008</v>
      </c>
      <c r="HL19" s="39" vm="3035">
        <f ca="1"/>
        <v>8.7170000000000005</v>
      </c>
      <c r="HM19" s="39" vm="3036">
        <f ca="1"/>
        <v>8.5500000000000007</v>
      </c>
      <c r="HN19" s="39" vm="3037">
        <f ca="1"/>
        <v>8.59</v>
      </c>
      <c r="HO19" s="39" vm="3038">
        <f ca="1"/>
        <v>8.6470000000000002</v>
      </c>
      <c r="HP19" s="39" vm="3039">
        <f ca="1"/>
        <v>8.7430000000000003</v>
      </c>
      <c r="HQ19" s="39" vm="3040">
        <f ca="1"/>
        <v>8.7230000000000008</v>
      </c>
      <c r="HR19" s="39" vm="3041">
        <f ca="1"/>
        <v>8.7319999999999993</v>
      </c>
      <c r="HS19" s="39" vm="3036">
        <f ca="1"/>
        <v>8.5500000000000007</v>
      </c>
      <c r="HT19" s="39" vm="3042">
        <f ca="1"/>
        <v>8.5640000000000001</v>
      </c>
      <c r="HU19" s="39" vm="3043">
        <f ca="1"/>
        <v>8.5250000000000004</v>
      </c>
      <c r="HV19" s="39" vm="3044">
        <f ca="1"/>
        <v>8.484</v>
      </c>
      <c r="HW19" s="39" vm="3045">
        <f ca="1"/>
        <v>8.3889999999999993</v>
      </c>
      <c r="HX19" s="39" vm="2996">
        <f ca="1"/>
        <v>8.5399999999999991</v>
      </c>
      <c r="HY19" s="39" vm="3046">
        <f ca="1"/>
        <v>8.4380000000000006</v>
      </c>
      <c r="HZ19" s="39" vm="3047">
        <f ca="1"/>
        <v>8.6769999999999996</v>
      </c>
      <c r="IA19" s="39" vm="3048">
        <f ca="1"/>
        <v>8.6210000000000004</v>
      </c>
      <c r="IB19" s="39" vm="3049">
        <f ca="1"/>
        <v>8.6460000000000008</v>
      </c>
      <c r="IC19" s="39" vm="3050">
        <f ca="1"/>
        <v>8.5380000000000003</v>
      </c>
      <c r="ID19" s="39" vm="3051">
        <f ca="1"/>
        <v>8.5190000000000001</v>
      </c>
      <c r="IE19" s="39" vm="3052">
        <f ca="1"/>
        <v>8.6929999999999996</v>
      </c>
      <c r="IF19" s="39" vm="3053">
        <f ca="1"/>
        <v>8.77</v>
      </c>
      <c r="IG19" s="39" vm="3054">
        <f ca="1"/>
        <v>8.8030000000000008</v>
      </c>
      <c r="IH19" s="39" vm="3055">
        <f ca="1"/>
        <v>8.8740000000000006</v>
      </c>
      <c r="II19" s="39" vm="3056">
        <f ca="1"/>
        <v>8.9109999999999996</v>
      </c>
      <c r="IJ19" s="39" vm="3057">
        <f ca="1"/>
        <v>8.9030000000000005</v>
      </c>
      <c r="IK19" s="39" vm="3024">
        <f ca="1"/>
        <v>8.9</v>
      </c>
      <c r="IL19" s="39" vm="3058">
        <f ca="1"/>
        <v>8.9570000000000007</v>
      </c>
      <c r="IM19" s="39" vm="3059">
        <f ca="1"/>
        <v>9.0180000000000007</v>
      </c>
      <c r="IN19" s="39" vm="3060">
        <f ca="1"/>
        <v>8.9809999999999999</v>
      </c>
      <c r="IO19" s="39" vm="3061">
        <f ca="1"/>
        <v>9.0220000000000002</v>
      </c>
      <c r="IP19" s="39" vm="3062">
        <f ca="1"/>
        <v>9.0299999999999994</v>
      </c>
      <c r="IQ19" s="39" vm="3063">
        <f ca="1"/>
        <v>9.0579999999999998</v>
      </c>
      <c r="IR19" s="39" vm="3064">
        <f ca="1"/>
        <v>9.0990000000000002</v>
      </c>
      <c r="IS19" s="39" vm="3065">
        <f ca="1"/>
        <v>9.0920000000000005</v>
      </c>
      <c r="IT19" s="39" vm="3066">
        <f ca="1"/>
        <v>9.1790000000000003</v>
      </c>
      <c r="IU19" s="39" vm="3067">
        <f ca="1"/>
        <v>9.2520000000000007</v>
      </c>
      <c r="IV19" s="39" vm="3068">
        <f ca="1"/>
        <v>9.2430000000000003</v>
      </c>
      <c r="IW19" s="39" vm="3069">
        <f ca="1"/>
        <v>9.2119999999999997</v>
      </c>
      <c r="IX19" s="39" vm="3070">
        <f ca="1"/>
        <v>9.2029999999999994</v>
      </c>
      <c r="IY19" s="39" vm="3071">
        <f ca="1"/>
        <v>9.1460000000000008</v>
      </c>
      <c r="IZ19" s="39" vm="3072">
        <f ca="1"/>
        <v>9.202</v>
      </c>
      <c r="JA19" s="39" vm="3073">
        <f ca="1"/>
        <v>9.2200000000000006</v>
      </c>
      <c r="JB19" s="39" vm="3074">
        <f ca="1"/>
        <v>9.2639999999999993</v>
      </c>
      <c r="JC19" s="39" vm="3075">
        <f ca="1"/>
        <v>9.23</v>
      </c>
      <c r="JD19" s="39" vm="3076">
        <f ca="1"/>
        <v>9.2449999999999992</v>
      </c>
      <c r="JE19" s="39" vm="3077">
        <f ca="1"/>
        <v>9.2665000000000006</v>
      </c>
      <c r="JF19" s="39" vm="3078">
        <f ca="1"/>
        <v>9.2910000000000004</v>
      </c>
      <c r="JG19" s="39" vm="3079">
        <f ca="1"/>
        <v>9.1530000000000005</v>
      </c>
      <c r="JH19" s="39" vm="3070">
        <f ca="1"/>
        <v>9.2029999999999994</v>
      </c>
      <c r="JI19" s="39" vm="3080">
        <f ca="1"/>
        <v>9.2424999999999997</v>
      </c>
      <c r="JJ19" s="39" vm="3059">
        <f ca="1"/>
        <v>9.0180000000000007</v>
      </c>
      <c r="JK19" s="39" vm="3081">
        <f ca="1"/>
        <v>9.109</v>
      </c>
      <c r="JL19" s="39" vm="3082">
        <f ca="1"/>
        <v>9.0060000000000002</v>
      </c>
      <c r="JM19" s="39" vm="3083">
        <f ca="1"/>
        <v>9.1170000000000009</v>
      </c>
      <c r="JN19" s="39" vm="3084">
        <f ca="1"/>
        <v>8.9220000000000006</v>
      </c>
      <c r="JO19" s="39" vm="3022">
        <f ca="1"/>
        <v>8.8800000000000008</v>
      </c>
      <c r="JP19" s="39" vm="3085">
        <f ca="1"/>
        <v>8.9540000000000006</v>
      </c>
      <c r="JQ19" s="39" vm="3086">
        <f ca="1"/>
        <v>9.1869999999999994</v>
      </c>
      <c r="JR19" s="39" vm="3087">
        <f ca="1"/>
        <v>9.1709999999999994</v>
      </c>
      <c r="JS19" s="39" vm="3086">
        <f ca="1"/>
        <v>9.1869999999999994</v>
      </c>
      <c r="JT19" s="39" vm="3088">
        <f ca="1"/>
        <v>9.16</v>
      </c>
      <c r="JU19" s="39" vm="3089">
        <f ca="1"/>
        <v>9.1359999999999992</v>
      </c>
      <c r="JV19" s="39" vm="3090">
        <f ca="1"/>
        <v>9.0239999999999991</v>
      </c>
      <c r="JW19" s="39" vm="3091">
        <f ca="1"/>
        <v>9.0190000000000001</v>
      </c>
      <c r="JX19" s="39" vm="3092">
        <f ca="1"/>
        <v>9.1809999999999992</v>
      </c>
      <c r="JY19" s="39" vm="3093">
        <f ca="1"/>
        <v>9.0690000000000008</v>
      </c>
      <c r="JZ19" s="39" vm="3094">
        <f ca="1"/>
        <v>8.8620000000000001</v>
      </c>
      <c r="KA19" s="39" vm="3095">
        <f ca="1"/>
        <v>8.9969999999999999</v>
      </c>
      <c r="KB19" s="39" vm="3096">
        <f ca="1"/>
        <v>9.1649999999999991</v>
      </c>
    </row>
    <row r="20" spans="2:288" ht="20" customHeight="1" x14ac:dyDescent="0.6">
      <c r="B20" s="13" t="s">
        <v>43</v>
      </c>
      <c r="C20" s="2" t="s">
        <v>47</v>
      </c>
      <c r="D20" s="2" t="str" cm="1">
        <f t="array" ref="D20">_FV(Table15[[#This Row],[ ETF]],"Ticker symbol",TRUE)</f>
        <v>ISAC</v>
      </c>
      <c r="E20" s="2" t="s">
        <v>69</v>
      </c>
      <c r="F20" s="2" t="s">
        <v>70</v>
      </c>
      <c r="G20" s="2" t="e" vm="3097">
        <v>#VALUE!</v>
      </c>
      <c r="H20" s="27" cm="1">
        <f t="array" ref="H20">IFERROR(_FV(Table15[[#This Row],[ ETF]],"beta"),"")</f>
        <v>0.98760000000000003</v>
      </c>
      <c r="I20" s="30" cm="1">
        <f t="array" ref="I20">_FV(Table15[[#This Row],[ ETF]],"Price")</f>
        <v>74.94</v>
      </c>
      <c r="J20" s="26">
        <f>SUMIF(Table14[Ativo],Table15[[#This Row],[Ticker]],Table14[Qtd])</f>
        <v>0</v>
      </c>
      <c r="K20" s="6">
        <f>Table15[[#This Row],[Preço]]*Table15[[#This Row],[Qtd]]</f>
        <v>0</v>
      </c>
      <c r="L20" s="15">
        <f>_xlfn.FLOOR.MATH((Aporte-2)/Table15[[#This Row],[Preço]])</f>
        <v>60</v>
      </c>
      <c r="M20" s="14">
        <f>Aporte-Table15[[#This Row],[Possível]]*Table15[[#This Row],[Preço]]</f>
        <v>3.6000000000003638</v>
      </c>
      <c r="N20" s="35" cm="1">
        <f t="array" ref="N20">_FV(Table15[[#This Row],[ ETF]],"Expense ratio",TRUE)</f>
        <v>2E-3</v>
      </c>
      <c r="O20" s="38" cm="1">
        <f t="array" ref="O20">_FV(Table15[[#This Row],[ ETF]],"Market cap",TRUE)</f>
        <v>3949654780</v>
      </c>
      <c r="P20" s="36" cm="1">
        <f t="array" ref="P20">_FV(Table15[[#This Row],[ ETF]],"Volume")</f>
        <v>122232</v>
      </c>
      <c r="Q20" s="35" cm="1">
        <f t="array" ref="Q20">_FV(Table15[[#This Row],[ ETF]],"Change (%)",TRUE)</f>
        <v>7.9349999999999993E-3</v>
      </c>
      <c r="R20" s="40">
        <f ca="1">(Table15[[#This Row],[Preço]]-AF20)/AF20</f>
        <v>0.19236276849641998</v>
      </c>
      <c r="S20" s="44"/>
      <c r="T20" s="37" cm="1">
        <f t="array" ref="T20">Table15[[#This Row],[Valor de mercado]]/Riqueza_hoje</f>
        <v>0</v>
      </c>
      <c r="AF20" s="39" cm="1" vm="2081">
        <f t="array" aca="1" ref="AF20:KB20" ca="1">TRANSPOSE(_xlfn.STOCKHISTORY(G20,TODAY()-365,TODAY(),0,0,1))</f>
        <v>62.85</v>
      </c>
      <c r="AG20" s="39" vm="3098">
        <f ca="1"/>
        <v>62.865000000000002</v>
      </c>
      <c r="AH20" s="39" t="e" vm="342">
        <f ca="1"/>
        <v>#N/A</v>
      </c>
      <c r="AI20" s="39" vm="3099">
        <f ca="1"/>
        <v>63.475000000000001</v>
      </c>
      <c r="AJ20" s="39" vm="3100">
        <f ca="1"/>
        <v>63.655000000000001</v>
      </c>
      <c r="AK20" s="39" vm="3101">
        <f ca="1"/>
        <v>63.59</v>
      </c>
      <c r="AL20" s="39" vm="3102">
        <f ca="1"/>
        <v>63.31</v>
      </c>
      <c r="AM20" s="39" vm="3103">
        <f ca="1"/>
        <v>63.5</v>
      </c>
      <c r="AN20" s="39" vm="3104">
        <f ca="1"/>
        <v>64.41</v>
      </c>
      <c r="AO20" s="39" vm="3105">
        <f ca="1"/>
        <v>64.805000000000007</v>
      </c>
      <c r="AP20" s="39" vm="3106">
        <f ca="1"/>
        <v>65.295000000000002</v>
      </c>
      <c r="AQ20" s="39" vm="3107">
        <f ca="1"/>
        <v>65.084999999999994</v>
      </c>
      <c r="AR20" s="39" vm="3108">
        <f ca="1"/>
        <v>65.08</v>
      </c>
      <c r="AS20" s="39" vm="1901">
        <f ca="1"/>
        <v>65.2</v>
      </c>
      <c r="AT20" s="39" vm="3109">
        <f ca="1"/>
        <v>65.58</v>
      </c>
      <c r="AU20" s="39" vm="3110">
        <f ca="1"/>
        <v>64.739999999999995</v>
      </c>
      <c r="AV20" s="39" vm="3111">
        <f ca="1"/>
        <v>64.760000000000005</v>
      </c>
      <c r="AW20" s="39" vm="3112">
        <f ca="1"/>
        <v>65.025000000000006</v>
      </c>
      <c r="AX20" s="39" vm="3113">
        <f ca="1"/>
        <v>65.8</v>
      </c>
      <c r="AY20" s="39" vm="3114">
        <f ca="1"/>
        <v>65.95</v>
      </c>
      <c r="AZ20" s="39" vm="3115">
        <f ca="1"/>
        <v>65.674999999999997</v>
      </c>
      <c r="BA20" s="39" vm="3116">
        <f ca="1"/>
        <v>65.364999999999995</v>
      </c>
      <c r="BB20" s="39" vm="3113">
        <f ca="1"/>
        <v>65.8</v>
      </c>
      <c r="BC20" s="39" vm="3117">
        <f ca="1"/>
        <v>64.64</v>
      </c>
      <c r="BD20" s="39" vm="3118">
        <f ca="1"/>
        <v>64.86</v>
      </c>
      <c r="BE20" s="39" vm="3119">
        <f ca="1"/>
        <v>63.74</v>
      </c>
      <c r="BF20" s="39" vm="3120">
        <f ca="1"/>
        <v>64.19</v>
      </c>
      <c r="BG20" s="39" vm="3121">
        <f ca="1"/>
        <v>65.38</v>
      </c>
      <c r="BH20" s="39" vm="3122">
        <f ca="1"/>
        <v>65.44</v>
      </c>
      <c r="BI20" s="39" vm="3123">
        <f ca="1"/>
        <v>65.64</v>
      </c>
      <c r="BJ20" s="39" vm="3124">
        <f ca="1"/>
        <v>66.209999999999994</v>
      </c>
      <c r="BK20" s="39" vm="3125">
        <f ca="1"/>
        <v>66.42</v>
      </c>
      <c r="BL20" s="39" vm="3126">
        <f ca="1"/>
        <v>66.75</v>
      </c>
      <c r="BM20" s="39" vm="3127">
        <f ca="1"/>
        <v>66.795000000000002</v>
      </c>
      <c r="BN20" s="39" vm="3128">
        <f ca="1"/>
        <v>67.17</v>
      </c>
      <c r="BO20" s="39" vm="3129">
        <f ca="1"/>
        <v>67.430000000000007</v>
      </c>
      <c r="BP20" s="39" vm="3130">
        <f ca="1"/>
        <v>68.03</v>
      </c>
      <c r="BQ20" s="39" vm="3131">
        <f ca="1"/>
        <v>67.73</v>
      </c>
      <c r="BR20" s="39" vm="3132">
        <f ca="1"/>
        <v>67.06</v>
      </c>
      <c r="BS20" s="39" vm="3133">
        <f ca="1"/>
        <v>66.86</v>
      </c>
      <c r="BT20" s="39" vm="3134">
        <f ca="1"/>
        <v>67.400000000000006</v>
      </c>
      <c r="BU20" s="39" vm="3135">
        <f ca="1"/>
        <v>66.680000000000007</v>
      </c>
      <c r="BV20" s="39" vm="3136">
        <f ca="1"/>
        <v>66.17</v>
      </c>
      <c r="BW20" s="39" vm="3137">
        <f ca="1"/>
        <v>66.569999999999993</v>
      </c>
      <c r="BX20" s="39" vm="3138">
        <f ca="1"/>
        <v>66.44</v>
      </c>
      <c r="BY20" s="39" vm="1954">
        <f ca="1"/>
        <v>65.19</v>
      </c>
      <c r="BZ20" s="39" vm="3139">
        <f ca="1"/>
        <v>66.2</v>
      </c>
      <c r="CA20" s="39" vm="3136">
        <f ca="1"/>
        <v>66.17</v>
      </c>
      <c r="CB20" s="39" vm="1994">
        <f ca="1"/>
        <v>65.930000000000007</v>
      </c>
      <c r="CC20" s="39" vm="3140">
        <f ca="1"/>
        <v>65.224999999999994</v>
      </c>
      <c r="CD20" s="39" vm="3141">
        <f ca="1"/>
        <v>63.75</v>
      </c>
      <c r="CE20" s="39" vm="1887">
        <f ca="1"/>
        <v>65.27</v>
      </c>
      <c r="CF20" s="39" vm="3142">
        <f ca="1"/>
        <v>65.78</v>
      </c>
      <c r="CG20" s="39" vm="1994">
        <f ca="1"/>
        <v>65.930000000000007</v>
      </c>
      <c r="CH20" s="39" vm="3143">
        <f ca="1"/>
        <v>66.94</v>
      </c>
      <c r="CI20" s="39" vm="3144">
        <f ca="1"/>
        <v>66.45</v>
      </c>
      <c r="CJ20" s="39" vm="3145">
        <f ca="1"/>
        <v>66.655000000000001</v>
      </c>
      <c r="CK20" s="39" vm="3146">
        <f ca="1"/>
        <v>67.13</v>
      </c>
      <c r="CL20" s="39" vm="3147">
        <f ca="1"/>
        <v>66.61</v>
      </c>
      <c r="CM20" s="39" vm="3148">
        <f ca="1"/>
        <v>67.11</v>
      </c>
      <c r="CN20" s="39" vm="3149">
        <f ca="1"/>
        <v>66.459999999999994</v>
      </c>
      <c r="CO20" s="39" vm="3150">
        <f ca="1"/>
        <v>66.77</v>
      </c>
      <c r="CP20" s="39" vm="3151">
        <f ca="1"/>
        <v>66.430000000000007</v>
      </c>
      <c r="CQ20" s="39" vm="3152">
        <f ca="1"/>
        <v>66.16</v>
      </c>
      <c r="CR20" s="39" vm="3109">
        <f ca="1"/>
        <v>65.58</v>
      </c>
      <c r="CS20" s="39" vm="3153">
        <f ca="1"/>
        <v>66.204999999999998</v>
      </c>
      <c r="CT20" s="39" vm="3154">
        <f ca="1"/>
        <v>66.37</v>
      </c>
      <c r="CU20" s="39" vm="3155">
        <f ca="1"/>
        <v>66.56</v>
      </c>
      <c r="CV20" s="39" vm="3156">
        <f ca="1"/>
        <v>66.81</v>
      </c>
      <c r="CW20" s="39" vm="3157">
        <f ca="1"/>
        <v>67.314999999999998</v>
      </c>
      <c r="CX20" s="39" vm="3158">
        <f ca="1"/>
        <v>68.31</v>
      </c>
      <c r="CY20" s="39" vm="3159">
        <f ca="1"/>
        <v>68.13</v>
      </c>
      <c r="CZ20" s="39" vm="3160">
        <f ca="1"/>
        <v>68.5</v>
      </c>
      <c r="DA20" s="39" vm="3161">
        <f ca="1"/>
        <v>68.53</v>
      </c>
      <c r="DB20" s="39" vm="3162">
        <f ca="1"/>
        <v>68.605000000000004</v>
      </c>
      <c r="DC20" s="39" vm="3163">
        <f ca="1"/>
        <v>68.849999999999994</v>
      </c>
      <c r="DD20" s="39" vm="3164">
        <f ca="1"/>
        <v>69.12</v>
      </c>
      <c r="DE20" s="39" vm="3165">
        <f ca="1"/>
        <v>69.45</v>
      </c>
      <c r="DF20" s="39" vm="3166">
        <f ca="1"/>
        <v>69.709999999999994</v>
      </c>
      <c r="DG20" s="39" vm="3167">
        <f ca="1"/>
        <v>69.62</v>
      </c>
      <c r="DH20" s="39" vm="3168">
        <f ca="1"/>
        <v>68.72</v>
      </c>
      <c r="DI20" s="39" vm="3169">
        <f ca="1"/>
        <v>69.209999999999994</v>
      </c>
      <c r="DJ20" s="39" vm="1910">
        <f ca="1"/>
        <v>69.53</v>
      </c>
      <c r="DK20" s="39" vm="3170">
        <f ca="1"/>
        <v>69.685000000000002</v>
      </c>
      <c r="DL20" s="39" vm="3171">
        <f ca="1"/>
        <v>69.900000000000006</v>
      </c>
      <c r="DM20" s="39" vm="3172">
        <f ca="1"/>
        <v>69.87</v>
      </c>
      <c r="DN20" s="39" vm="2452">
        <f ca="1"/>
        <v>69.959999999999994</v>
      </c>
      <c r="DO20" s="39" vm="3173">
        <f ca="1"/>
        <v>69.92</v>
      </c>
      <c r="DP20" s="39" vm="2449">
        <f ca="1"/>
        <v>69.5</v>
      </c>
      <c r="DQ20" s="39" vm="3174">
        <f ca="1"/>
        <v>69.738</v>
      </c>
      <c r="DR20" s="39" vm="3175">
        <f ca="1"/>
        <v>68.66</v>
      </c>
      <c r="DS20" s="39" vm="3176">
        <f ca="1"/>
        <v>69.58</v>
      </c>
      <c r="DT20" s="39" vm="3176">
        <f ca="1"/>
        <v>69.58</v>
      </c>
      <c r="DU20" s="39" vm="3177">
        <f ca="1"/>
        <v>70.515000000000001</v>
      </c>
      <c r="DV20" s="39" vm="2244">
        <f ca="1"/>
        <v>70.349999999999994</v>
      </c>
      <c r="DW20" s="39" vm="3178">
        <f ca="1"/>
        <v>69.16</v>
      </c>
      <c r="DX20" s="39" vm="3179">
        <f ca="1"/>
        <v>68.28</v>
      </c>
      <c r="DY20" s="39" vm="3180">
        <f ca="1"/>
        <v>68.260000000000005</v>
      </c>
      <c r="DZ20" s="39" vm="3181">
        <f ca="1"/>
        <v>69.319999999999993</v>
      </c>
      <c r="EA20" s="39" vm="3182">
        <f ca="1"/>
        <v>69.064999999999998</v>
      </c>
      <c r="EB20" s="39" vm="2241">
        <f ca="1"/>
        <v>69.48</v>
      </c>
      <c r="EC20" s="39" vm="3183">
        <f ca="1"/>
        <v>68.540000000000006</v>
      </c>
      <c r="ED20" s="39" vm="3184">
        <f ca="1"/>
        <v>69.67</v>
      </c>
      <c r="EE20" s="39" vm="2237">
        <f ca="1"/>
        <v>69.81</v>
      </c>
      <c r="EF20" s="39" vm="2455">
        <f ca="1"/>
        <v>70.209999999999994</v>
      </c>
      <c r="EG20" s="39" vm="3185">
        <f ca="1"/>
        <v>70.16</v>
      </c>
      <c r="EH20" s="39" vm="3186">
        <f ca="1"/>
        <v>70.28</v>
      </c>
      <c r="EI20" s="39" vm="2244">
        <f ca="1"/>
        <v>70.349999999999994</v>
      </c>
      <c r="EJ20" s="39" vm="3187">
        <f ca="1"/>
        <v>70.7</v>
      </c>
      <c r="EK20" s="39" t="e" vm="342">
        <f ca="1"/>
        <v>#N/A</v>
      </c>
      <c r="EL20" s="39" vm="3188">
        <f ca="1"/>
        <v>70.89</v>
      </c>
      <c r="EM20" s="39" vm="3189">
        <f ca="1"/>
        <v>71.015000000000001</v>
      </c>
      <c r="EN20" s="39" vm="3190">
        <f ca="1"/>
        <v>70.635000000000005</v>
      </c>
      <c r="EO20" s="39" vm="3191">
        <f ca="1"/>
        <v>71.099999999999994</v>
      </c>
      <c r="EP20" s="39" vm="3189">
        <f ca="1"/>
        <v>71.015000000000001</v>
      </c>
      <c r="EQ20" s="39" vm="3192">
        <f ca="1"/>
        <v>70.98</v>
      </c>
      <c r="ER20" s="39" vm="3193">
        <f ca="1"/>
        <v>71.180000000000007</v>
      </c>
      <c r="ES20" s="39" vm="3194">
        <f ca="1"/>
        <v>71.27</v>
      </c>
      <c r="ET20" s="39" vm="3195">
        <f ca="1"/>
        <v>71.325000000000003</v>
      </c>
      <c r="EU20" s="39" vm="3196">
        <f ca="1"/>
        <v>71.459999999999994</v>
      </c>
      <c r="EV20" s="39" vm="2270">
        <f ca="1"/>
        <v>71.484999999999999</v>
      </c>
      <c r="EW20" s="39" vm="3197">
        <f ca="1"/>
        <v>71.55</v>
      </c>
      <c r="EX20" s="39" vm="3191">
        <f ca="1"/>
        <v>71.099999999999994</v>
      </c>
      <c r="EY20" s="39" vm="3185">
        <f ca="1"/>
        <v>70.16</v>
      </c>
      <c r="EZ20" s="39" vm="3198">
        <f ca="1"/>
        <v>70.680000000000007</v>
      </c>
      <c r="FA20" s="39" vm="3199">
        <f ca="1"/>
        <v>70.95</v>
      </c>
      <c r="FB20" s="39" vm="3200">
        <f ca="1"/>
        <v>71.09</v>
      </c>
      <c r="FC20" s="39" vm="3196">
        <f ca="1"/>
        <v>71.459999999999994</v>
      </c>
      <c r="FD20" s="39" vm="3201">
        <f ca="1"/>
        <v>71.724999999999994</v>
      </c>
      <c r="FE20" s="39" vm="3202">
        <f ca="1"/>
        <v>71.59</v>
      </c>
      <c r="FF20" s="39" vm="3203">
        <f ca="1"/>
        <v>71.77</v>
      </c>
      <c r="FG20" s="39" vm="3204">
        <f ca="1"/>
        <v>71.489999999999995</v>
      </c>
      <c r="FH20" s="39" vm="3205">
        <f ca="1"/>
        <v>71.52</v>
      </c>
      <c r="FI20" s="39" vm="3206">
        <f ca="1"/>
        <v>71.91</v>
      </c>
      <c r="FJ20" s="39" vm="3207">
        <f ca="1"/>
        <v>72.155000000000001</v>
      </c>
      <c r="FK20" s="39" vm="2272">
        <f ca="1"/>
        <v>71.635000000000005</v>
      </c>
      <c r="FL20" s="39" vm="2465">
        <f ca="1"/>
        <v>71.94</v>
      </c>
      <c r="FM20" s="39" vm="3208">
        <f ca="1"/>
        <v>71.069999999999993</v>
      </c>
      <c r="FN20" s="39" vm="3209">
        <f ca="1"/>
        <v>72.02</v>
      </c>
      <c r="FO20" s="39" vm="3210">
        <f ca="1"/>
        <v>72.284999999999997</v>
      </c>
      <c r="FP20" s="39" vm="3211">
        <f ca="1"/>
        <v>72.41</v>
      </c>
      <c r="FQ20" s="39" vm="3212">
        <f ca="1"/>
        <v>72.239999999999995</v>
      </c>
      <c r="FR20" s="39" vm="3213">
        <f ca="1"/>
        <v>71.97</v>
      </c>
      <c r="FS20" s="39" vm="3214">
        <f ca="1"/>
        <v>71.7</v>
      </c>
      <c r="FT20" s="39" vm="3215">
        <f ca="1"/>
        <v>70.3</v>
      </c>
      <c r="FU20" s="39" vm="3216">
        <f ca="1"/>
        <v>70.86</v>
      </c>
      <c r="FV20" s="39" vm="3217">
        <f ca="1"/>
        <v>71.58</v>
      </c>
      <c r="FW20" s="39" vm="3203">
        <f ca="1"/>
        <v>71.77</v>
      </c>
      <c r="FX20" s="39" vm="3218">
        <f ca="1"/>
        <v>72.275000000000006</v>
      </c>
      <c r="FY20" s="39" vm="3219">
        <f ca="1"/>
        <v>72.23</v>
      </c>
      <c r="FZ20" s="39" vm="3217">
        <f ca="1"/>
        <v>71.58</v>
      </c>
      <c r="GA20" s="39" vm="3220">
        <f ca="1"/>
        <v>72.069999999999993</v>
      </c>
      <c r="GB20" s="39" vm="3221">
        <f ca="1"/>
        <v>72.67</v>
      </c>
      <c r="GC20" s="39" vm="3222">
        <f ca="1"/>
        <v>72.12</v>
      </c>
      <c r="GD20" s="39" vm="3223">
        <f ca="1"/>
        <v>72.61</v>
      </c>
      <c r="GE20" s="39" vm="3224">
        <f ca="1"/>
        <v>72.319999999999993</v>
      </c>
      <c r="GF20" s="39" vm="3223">
        <f ca="1"/>
        <v>72.61</v>
      </c>
      <c r="GG20" s="39" vm="3225">
        <f ca="1"/>
        <v>72.930000000000007</v>
      </c>
      <c r="GH20" s="39" vm="3226">
        <f ca="1"/>
        <v>72.760000000000005</v>
      </c>
      <c r="GI20" s="39" vm="3227">
        <f ca="1"/>
        <v>72.8</v>
      </c>
      <c r="GJ20" s="39" vm="3228">
        <f ca="1"/>
        <v>72.875</v>
      </c>
      <c r="GK20" s="39" vm="2470">
        <f ca="1"/>
        <v>73.02</v>
      </c>
      <c r="GL20" s="39" vm="306">
        <f ca="1"/>
        <v>73.040000000000006</v>
      </c>
      <c r="GM20" s="39" vm="3229">
        <f ca="1"/>
        <v>73.265000000000001</v>
      </c>
      <c r="GN20" s="39" vm="3230">
        <f ca="1"/>
        <v>72.88</v>
      </c>
      <c r="GO20" s="39" vm="3231">
        <f ca="1"/>
        <v>72.66</v>
      </c>
      <c r="GP20" s="39" vm="3232">
        <f ca="1"/>
        <v>72.540000000000006</v>
      </c>
      <c r="GQ20" s="39" vm="3214">
        <f ca="1"/>
        <v>71.7</v>
      </c>
      <c r="GR20" s="39" vm="3233">
        <f ca="1"/>
        <v>71.989999999999995</v>
      </c>
      <c r="GS20" s="39" vm="3234">
        <f ca="1"/>
        <v>72.84</v>
      </c>
      <c r="GT20" s="39" vm="3235">
        <f ca="1"/>
        <v>73.22</v>
      </c>
      <c r="GU20" s="39" vm="3236">
        <f ca="1"/>
        <v>73.34</v>
      </c>
      <c r="GV20" s="39" vm="2469">
        <f ca="1"/>
        <v>73.08</v>
      </c>
      <c r="GW20" s="39" vm="3237">
        <f ca="1"/>
        <v>73.459999999999994</v>
      </c>
      <c r="GX20" s="39" vm="3238">
        <f ca="1"/>
        <v>73.987499999999997</v>
      </c>
      <c r="GY20" s="39" vm="3239">
        <f ca="1"/>
        <v>73.959999999999994</v>
      </c>
      <c r="GZ20" s="39" vm="283">
        <f ca="1"/>
        <v>74.23</v>
      </c>
      <c r="HA20" s="39" vm="3240">
        <f ca="1"/>
        <v>74.47</v>
      </c>
      <c r="HB20" s="39" vm="3241">
        <f ca="1"/>
        <v>74.45</v>
      </c>
      <c r="HC20" s="39" vm="270">
        <f ca="1"/>
        <v>74.87</v>
      </c>
      <c r="HD20" s="39" vm="3242">
        <f ca="1"/>
        <v>74.39</v>
      </c>
      <c r="HE20" s="39" vm="2481">
        <f ca="1"/>
        <v>73.84</v>
      </c>
      <c r="HF20" s="39" vm="3243">
        <f ca="1"/>
        <v>73.98</v>
      </c>
      <c r="HG20" s="39" vm="3244">
        <f ca="1"/>
        <v>73.75</v>
      </c>
      <c r="HH20" s="39" vm="3245">
        <f ca="1"/>
        <v>73.59</v>
      </c>
      <c r="HI20" s="39" vm="3246">
        <f ca="1"/>
        <v>73.45</v>
      </c>
      <c r="HJ20" s="39" vm="3247">
        <f ca="1"/>
        <v>73.209999999999994</v>
      </c>
      <c r="HK20" s="39" vm="2477">
        <f ca="1"/>
        <v>73.11</v>
      </c>
      <c r="HL20" s="39" vm="3248">
        <f ca="1"/>
        <v>72.739999999999995</v>
      </c>
      <c r="HM20" s="39" vm="3249">
        <f ca="1"/>
        <v>71.39</v>
      </c>
      <c r="HN20" s="39" vm="2280">
        <f ca="1"/>
        <v>71.790000000000006</v>
      </c>
      <c r="HO20" s="39" vm="3211">
        <f ca="1"/>
        <v>72.41</v>
      </c>
      <c r="HP20" s="39" vm="3250">
        <f ca="1"/>
        <v>73.03</v>
      </c>
      <c r="HQ20" s="39" vm="3251">
        <f ca="1"/>
        <v>72.650000000000006</v>
      </c>
      <c r="HR20" s="39" vm="3252">
        <f ca="1"/>
        <v>72.73</v>
      </c>
      <c r="HS20" s="39" vm="2251">
        <f ca="1"/>
        <v>71.31</v>
      </c>
      <c r="HT20" s="39" vm="3253">
        <f ca="1"/>
        <v>71.42</v>
      </c>
      <c r="HU20" s="39" vm="2249">
        <f ca="1"/>
        <v>71.13</v>
      </c>
      <c r="HV20" s="39" vm="3254">
        <f ca="1"/>
        <v>70.819999999999993</v>
      </c>
      <c r="HW20" s="39" vm="3255">
        <f ca="1"/>
        <v>70.14</v>
      </c>
      <c r="HX20" s="39" vm="3194">
        <f ca="1"/>
        <v>71.27</v>
      </c>
      <c r="HY20" s="39" vm="3186">
        <f ca="1"/>
        <v>70.28</v>
      </c>
      <c r="HZ20" s="39" vm="3256">
        <f ca="1"/>
        <v>72.05</v>
      </c>
      <c r="IA20" s="39" vm="3257">
        <f ca="1"/>
        <v>71.81</v>
      </c>
      <c r="IB20" s="39" vm="3233">
        <f ca="1"/>
        <v>71.989999999999995</v>
      </c>
      <c r="IC20" s="39" vm="3258">
        <f ca="1"/>
        <v>71.34</v>
      </c>
      <c r="ID20" s="39" vm="3259">
        <f ca="1"/>
        <v>71.33</v>
      </c>
      <c r="IE20" s="39" vm="3260">
        <f ca="1"/>
        <v>72.489999999999995</v>
      </c>
      <c r="IF20" s="39" vm="3261">
        <f ca="1"/>
        <v>73.239999999999995</v>
      </c>
      <c r="IG20" s="39" vm="3262">
        <f ca="1"/>
        <v>73.31</v>
      </c>
      <c r="IH20" s="39" vm="3263">
        <f ca="1"/>
        <v>73.849999999999994</v>
      </c>
      <c r="II20" s="39" vm="3264">
        <f ca="1"/>
        <v>74.14</v>
      </c>
      <c r="IJ20" s="39" vm="3265">
        <f ca="1"/>
        <v>73.905000000000001</v>
      </c>
      <c r="IK20" s="39" vm="3239">
        <f ca="1"/>
        <v>73.959999999999994</v>
      </c>
      <c r="IL20" s="39" vm="3266">
        <f ca="1"/>
        <v>74.31</v>
      </c>
      <c r="IM20" s="39" vm="3267">
        <f ca="1"/>
        <v>74.64</v>
      </c>
      <c r="IN20" s="39" vm="277">
        <f ca="1"/>
        <v>74.27</v>
      </c>
      <c r="IO20" s="39" vm="269">
        <f ca="1"/>
        <v>74.56</v>
      </c>
      <c r="IP20" s="39" vm="3268">
        <f ca="1"/>
        <v>74.36</v>
      </c>
      <c r="IQ20" s="39" vm="3269">
        <f ca="1"/>
        <v>74.739999999999995</v>
      </c>
      <c r="IR20" s="39" vm="270">
        <f ca="1"/>
        <v>74.87</v>
      </c>
      <c r="IS20" s="39" vm="3270">
        <f ca="1"/>
        <v>74.86</v>
      </c>
      <c r="IT20" s="39" vm="3271">
        <f ca="1"/>
        <v>75.36</v>
      </c>
      <c r="IU20" s="39" vm="3272">
        <f ca="1"/>
        <v>75.8</v>
      </c>
      <c r="IV20" s="39" vm="3273">
        <f ca="1"/>
        <v>75.88</v>
      </c>
      <c r="IW20" s="39" vm="3274">
        <f ca="1"/>
        <v>75.59</v>
      </c>
      <c r="IX20" s="39" vm="3275">
        <f ca="1"/>
        <v>75.53</v>
      </c>
      <c r="IY20" s="39" vm="279">
        <f ca="1"/>
        <v>75.33</v>
      </c>
      <c r="IZ20" s="39" vm="3276">
        <f ca="1"/>
        <v>75.66</v>
      </c>
      <c r="JA20" s="39" vm="3277">
        <f ca="1"/>
        <v>75.87</v>
      </c>
      <c r="JB20" s="39" vm="3278">
        <f ca="1"/>
        <v>75.900000000000006</v>
      </c>
      <c r="JC20" s="39" vm="3279">
        <f ca="1"/>
        <v>75.64</v>
      </c>
      <c r="JD20" s="39" vm="3280">
        <f ca="1"/>
        <v>75.55</v>
      </c>
      <c r="JE20" s="39" vm="3281">
        <f ca="1"/>
        <v>75.599999999999994</v>
      </c>
      <c r="JF20" s="39" vm="3282">
        <f ca="1"/>
        <v>75.56</v>
      </c>
      <c r="JG20" s="39" vm="273">
        <f ca="1"/>
        <v>74.680000000000007</v>
      </c>
      <c r="JH20" s="39" vm="2291">
        <f ca="1"/>
        <v>74.89</v>
      </c>
      <c r="JI20" s="39" vm="3283">
        <f ca="1"/>
        <v>75.150000000000006</v>
      </c>
      <c r="JJ20" s="39" vm="3284">
        <f ca="1"/>
        <v>73.12</v>
      </c>
      <c r="JK20" s="39" vm="3285">
        <f ca="1"/>
        <v>73.650000000000006</v>
      </c>
      <c r="JL20" s="39" vm="3286">
        <f ca="1"/>
        <v>72.89</v>
      </c>
      <c r="JM20" s="39" vm="3287">
        <f ca="1"/>
        <v>74.040000000000006</v>
      </c>
      <c r="JN20" s="39" vm="266">
        <f ca="1"/>
        <v>72.75</v>
      </c>
      <c r="JO20" s="39" vm="3288">
        <f ca="1"/>
        <v>72.44</v>
      </c>
      <c r="JP20" s="39" vm="2469">
        <f ca="1"/>
        <v>73.08</v>
      </c>
      <c r="JQ20" s="39" vm="273">
        <f ca="1"/>
        <v>74.680000000000007</v>
      </c>
      <c r="JR20" s="39" vm="2484">
        <f ca="1"/>
        <v>74.72</v>
      </c>
      <c r="JS20" s="39" vm="3289">
        <f ca="1"/>
        <v>74.63</v>
      </c>
      <c r="JT20" s="39" vm="3268">
        <f ca="1"/>
        <v>74.36</v>
      </c>
      <c r="JU20" s="39" vm="268">
        <f ca="1"/>
        <v>74.02</v>
      </c>
      <c r="JV20" s="39" vm="3290">
        <f ca="1"/>
        <v>73.23</v>
      </c>
      <c r="JW20" s="39" vm="3284">
        <f ca="1"/>
        <v>73.12</v>
      </c>
      <c r="JX20" s="39" vm="3291">
        <f ca="1"/>
        <v>74.55</v>
      </c>
      <c r="JY20" s="39" vm="3292">
        <f ca="1"/>
        <v>73.7</v>
      </c>
      <c r="JZ20" s="39" vm="3293">
        <f ca="1"/>
        <v>72.2</v>
      </c>
      <c r="KA20" s="39" vm="3261">
        <f ca="1"/>
        <v>73.239999999999995</v>
      </c>
      <c r="KB20" s="39" vm="3294">
        <f ca="1"/>
        <v>74.349999999999994</v>
      </c>
    </row>
    <row r="21" spans="2:288" ht="20" customHeight="1" x14ac:dyDescent="0.6">
      <c r="B21" s="13" t="s">
        <v>43</v>
      </c>
      <c r="C21" s="2" t="s">
        <v>47</v>
      </c>
      <c r="D21" s="2" t="str" cm="1">
        <f t="array" ref="D21">_FV(Table15[[#This Row],[ ETF]],"Ticker symbol",TRUE)</f>
        <v>VWRA</v>
      </c>
      <c r="E21" s="2" t="s">
        <v>71</v>
      </c>
      <c r="F21" s="2" t="s">
        <v>72</v>
      </c>
      <c r="G21" s="2" t="e" vm="3295">
        <v>#VALUE!</v>
      </c>
      <c r="H21" s="27" t="str" cm="1">
        <f t="array" ref="H21">IFERROR(_FV(Table15[[#This Row],[ ETF]],"beta"),"")</f>
        <v/>
      </c>
      <c r="I21" s="30" cm="1">
        <f t="array" ref="I21">_FV(Table15[[#This Row],[ ETF]],"Price")</f>
        <v>117.46</v>
      </c>
      <c r="J21" s="26">
        <f>SUMIF(Table14[Ativo],Table15[[#This Row],[Ticker]],Table14[Qtd])</f>
        <v>0</v>
      </c>
      <c r="K21" s="6">
        <f>Table15[[#This Row],[Preço]]*Table15[[#This Row],[Qtd]]</f>
        <v>0</v>
      </c>
      <c r="L21" s="15">
        <f>_xlfn.FLOOR.MATH((Aporte-2)/Table15[[#This Row],[Preço]])</f>
        <v>38</v>
      </c>
      <c r="M21" s="14">
        <f>Aporte-Table15[[#This Row],[Possível]]*Table15[[#This Row],[Preço]]</f>
        <v>36.520000000000437</v>
      </c>
      <c r="N21" s="35" cm="1">
        <f t="array" ref="N21">_FV(Table15[[#This Row],[ ETF]],"Expense ratio",TRUE)</f>
        <v>2.2000000000000001E-3</v>
      </c>
      <c r="O21" s="38" cm="1">
        <f t="array" ref="O21">_FV(Table15[[#This Row],[ ETF]],"Market cap",TRUE)</f>
        <v>3941901887.0300002</v>
      </c>
      <c r="P21" s="36" cm="1">
        <f t="array" ref="P21">_FV(Table15[[#This Row],[ ETF]],"Volume")</f>
        <v>17900</v>
      </c>
      <c r="Q21" s="35" cm="1">
        <f t="array" ref="Q21">_FV(Table15[[#This Row],[ ETF]],"Change (%)",TRUE)</f>
        <v>9.1069999999999988E-3</v>
      </c>
      <c r="R21" s="40">
        <f ca="1">(Table15[[#This Row],[Preço]]-AF21)/AF21</f>
        <v>0.19079480940794802</v>
      </c>
      <c r="S21" s="44"/>
      <c r="T21" s="37" cm="1">
        <f t="array" ref="T21">Table15[[#This Row],[Valor de mercado]]/Riqueza_hoje</f>
        <v>0</v>
      </c>
      <c r="AF21" s="39" cm="1" vm="3296">
        <f t="array" aca="1" ref="AF21:KA21" ca="1">TRANSPOSE(_xlfn.STOCKHISTORY(G21,TODAY()-365,TODAY(),0,0,1))</f>
        <v>98.64</v>
      </c>
      <c r="AG21" s="39" vm="3297">
        <f ca="1"/>
        <v>98.66</v>
      </c>
      <c r="AH21" s="39" t="e" vm="342">
        <f ca="1"/>
        <v>#N/A</v>
      </c>
      <c r="AI21" s="39" vm="3298">
        <f ca="1"/>
        <v>99.76</v>
      </c>
      <c r="AJ21" s="39" vm="3299">
        <f ca="1"/>
        <v>100.05500000000001</v>
      </c>
      <c r="AK21" s="39" vm="3300">
        <f ca="1"/>
        <v>99.85</v>
      </c>
      <c r="AL21" s="39" vm="3301">
        <f ca="1"/>
        <v>99.51</v>
      </c>
      <c r="AM21" s="39" vm="3302">
        <f ca="1"/>
        <v>99.93</v>
      </c>
      <c r="AN21" s="39" vm="3303">
        <f ca="1"/>
        <v>101.18</v>
      </c>
      <c r="AO21" s="39" vm="3304">
        <f ca="1"/>
        <v>101.78</v>
      </c>
      <c r="AP21" s="39" vm="3305">
        <f ca="1"/>
        <v>102.46</v>
      </c>
      <c r="AQ21" s="39" vm="3306">
        <f ca="1"/>
        <v>102.13</v>
      </c>
      <c r="AR21" s="39" vm="3307">
        <f ca="1"/>
        <v>102.1</v>
      </c>
      <c r="AS21" s="39" vm="3308">
        <f ca="1"/>
        <v>102.36</v>
      </c>
      <c r="AT21" s="39" vm="3309">
        <f ca="1"/>
        <v>102.88</v>
      </c>
      <c r="AU21" s="39" vm="3310">
        <f ca="1"/>
        <v>101.6</v>
      </c>
      <c r="AV21" s="39" vm="3311">
        <f ca="1"/>
        <v>101.66</v>
      </c>
      <c r="AW21" s="39" vm="3312">
        <f ca="1"/>
        <v>102.04</v>
      </c>
      <c r="AX21" s="39" vm="3313">
        <f ca="1"/>
        <v>103.22</v>
      </c>
      <c r="AY21" s="39" vm="3314">
        <f ca="1"/>
        <v>103.54</v>
      </c>
      <c r="AZ21" s="39" vm="3315">
        <f ca="1"/>
        <v>103.1</v>
      </c>
      <c r="BA21" s="39" vm="3316">
        <f ca="1"/>
        <v>102.54</v>
      </c>
      <c r="BB21" s="39" vm="3313">
        <f ca="1"/>
        <v>103.22</v>
      </c>
      <c r="BC21" s="39" vm="3317">
        <f ca="1"/>
        <v>101.5</v>
      </c>
      <c r="BD21" s="39" vm="3318">
        <f ca="1"/>
        <v>101.79</v>
      </c>
      <c r="BE21" s="39" vm="3319">
        <f ca="1"/>
        <v>99.84</v>
      </c>
      <c r="BF21" s="39" vm="3320">
        <f ca="1"/>
        <v>100.72</v>
      </c>
      <c r="BG21" s="39" vm="3321">
        <f ca="1"/>
        <v>102.52</v>
      </c>
      <c r="BH21" s="39" vm="3322">
        <f ca="1"/>
        <v>102.56</v>
      </c>
      <c r="BI21" s="39" vm="3323">
        <f ca="1"/>
        <v>103</v>
      </c>
      <c r="BJ21" s="39" vm="3324">
        <f ca="1"/>
        <v>103.78</v>
      </c>
      <c r="BK21" s="39" vm="3325">
        <f ca="1"/>
        <v>104.32</v>
      </c>
      <c r="BL21" s="39" vm="3326">
        <f ca="1"/>
        <v>104.74</v>
      </c>
      <c r="BM21" s="39" vm="3327">
        <f ca="1"/>
        <v>104.82</v>
      </c>
      <c r="BN21" s="39" vm="3328">
        <f ca="1"/>
        <v>105.42</v>
      </c>
      <c r="BO21" s="39" vm="3329">
        <f ca="1"/>
        <v>105.66</v>
      </c>
      <c r="BP21" s="39" vm="3330">
        <f ca="1"/>
        <v>106.62</v>
      </c>
      <c r="BQ21" s="39" vm="3331">
        <f ca="1"/>
        <v>106.16</v>
      </c>
      <c r="BR21" s="39" vm="3332">
        <f ca="1"/>
        <v>105.2</v>
      </c>
      <c r="BS21" s="39" vm="3327">
        <f ca="1"/>
        <v>104.82</v>
      </c>
      <c r="BT21" s="39" vm="3333">
        <f ca="1"/>
        <v>105.82</v>
      </c>
      <c r="BU21" s="39" vm="3334">
        <f ca="1"/>
        <v>104.58</v>
      </c>
      <c r="BV21" s="39" vm="3335">
        <f ca="1"/>
        <v>103.82</v>
      </c>
      <c r="BW21" s="39" vm="3336">
        <f ca="1"/>
        <v>104.6</v>
      </c>
      <c r="BX21" s="39" vm="3337">
        <f ca="1"/>
        <v>104.3</v>
      </c>
      <c r="BY21" s="39" vm="3338">
        <f ca="1"/>
        <v>102.02</v>
      </c>
      <c r="BZ21" s="39" vm="3339">
        <f ca="1"/>
        <v>104.06</v>
      </c>
      <c r="CA21" s="39" vm="3340">
        <f ca="1"/>
        <v>103.58</v>
      </c>
      <c r="CB21" s="39" vm="3341">
        <f ca="1"/>
        <v>103.53</v>
      </c>
      <c r="CC21" s="39" vm="3342">
        <f ca="1"/>
        <v>102.51</v>
      </c>
      <c r="CD21" s="39" vm="3343">
        <f ca="1"/>
        <v>100.28</v>
      </c>
      <c r="CE21" s="39" vm="3344">
        <f ca="1"/>
        <v>102.64</v>
      </c>
      <c r="CF21" s="39" vm="3345">
        <f ca="1"/>
        <v>103.46</v>
      </c>
      <c r="CG21" s="39" vm="3346">
        <f ca="1"/>
        <v>103.62</v>
      </c>
      <c r="CH21" s="39" vm="3347">
        <f ca="1"/>
        <v>105.11</v>
      </c>
      <c r="CI21" s="39" vm="3348">
        <f ca="1"/>
        <v>104.33</v>
      </c>
      <c r="CJ21" s="39" vm="3349">
        <f ca="1"/>
        <v>104.8</v>
      </c>
      <c r="CK21" s="39" vm="3350">
        <f ca="1"/>
        <v>105.4</v>
      </c>
      <c r="CL21" s="39" vm="3326">
        <f ca="1"/>
        <v>104.74</v>
      </c>
      <c r="CM21" s="39" vm="3351">
        <f ca="1"/>
        <v>105.46</v>
      </c>
      <c r="CN21" s="39" vm="3352">
        <f ca="1"/>
        <v>104.56</v>
      </c>
      <c r="CO21" s="39" vm="3353">
        <f ca="1"/>
        <v>104.94</v>
      </c>
      <c r="CP21" s="39" vm="3354">
        <f ca="1"/>
        <v>104.4</v>
      </c>
      <c r="CQ21" s="39" vm="3355">
        <f ca="1"/>
        <v>103.96</v>
      </c>
      <c r="CR21" s="39" vm="3356">
        <f ca="1"/>
        <v>103.12</v>
      </c>
      <c r="CS21" s="39" vm="3357">
        <f ca="1"/>
        <v>104.22</v>
      </c>
      <c r="CT21" s="39" vm="3358">
        <f ca="1"/>
        <v>104.31</v>
      </c>
      <c r="CU21" s="39" vm="3334">
        <f ca="1"/>
        <v>104.58</v>
      </c>
      <c r="CV21" s="39" vm="3359">
        <f ca="1"/>
        <v>104.86</v>
      </c>
      <c r="CW21" s="39" vm="3333">
        <f ca="1"/>
        <v>105.82</v>
      </c>
      <c r="CX21" s="39" vm="3360">
        <f ca="1"/>
        <v>107.36</v>
      </c>
      <c r="CY21" s="39" vm="3361">
        <f ca="1"/>
        <v>107</v>
      </c>
      <c r="CZ21" s="39" vm="3362">
        <f ca="1"/>
        <v>107.66</v>
      </c>
      <c r="DA21" s="39" vm="3363">
        <f ca="1"/>
        <v>107.67</v>
      </c>
      <c r="DB21" s="39" vm="3364">
        <f ca="1"/>
        <v>107.74</v>
      </c>
      <c r="DC21" s="39" vm="3365">
        <f ca="1"/>
        <v>108.09</v>
      </c>
      <c r="DD21" s="39" vm="3366">
        <f ca="1"/>
        <v>108.71</v>
      </c>
      <c r="DE21" s="39" vm="3367">
        <f ca="1"/>
        <v>109.09</v>
      </c>
      <c r="DF21" s="39" vm="3368">
        <f ca="1"/>
        <v>109.56</v>
      </c>
      <c r="DG21" s="39" vm="3369">
        <f ca="1"/>
        <v>109.32</v>
      </c>
      <c r="DH21" s="39" vm="3370">
        <f ca="1"/>
        <v>107.9</v>
      </c>
      <c r="DI21" s="39" vm="3371">
        <f ca="1"/>
        <v>108.72</v>
      </c>
      <c r="DJ21" s="39" vm="3372">
        <f ca="1"/>
        <v>109.22</v>
      </c>
      <c r="DK21" s="39" vm="3373">
        <f ca="1"/>
        <v>109.44</v>
      </c>
      <c r="DL21" s="39" vm="1680">
        <f ca="1"/>
        <v>109.84</v>
      </c>
      <c r="DM21" s="39" vm="3374">
        <f ca="1"/>
        <v>109.73</v>
      </c>
      <c r="DN21" s="39" vm="3375">
        <f ca="1"/>
        <v>109.98</v>
      </c>
      <c r="DO21" s="39" vm="1680">
        <f ca="1"/>
        <v>109.84</v>
      </c>
      <c r="DP21" s="39" vm="3376">
        <f ca="1"/>
        <v>109.24</v>
      </c>
      <c r="DQ21" s="39" t="e" vm="342">
        <f ca="1"/>
        <v>#N/A</v>
      </c>
      <c r="DR21" s="39" vm="3377">
        <f ca="1"/>
        <v>107.98</v>
      </c>
      <c r="DS21" s="39" vm="3378">
        <f ca="1"/>
        <v>109.27</v>
      </c>
      <c r="DT21" s="39" vm="3379">
        <f ca="1"/>
        <v>109.08</v>
      </c>
      <c r="DU21" s="39" vm="3380">
        <f ca="1"/>
        <v>110.96</v>
      </c>
      <c r="DV21" s="39" vm="3381">
        <f ca="1"/>
        <v>110.75</v>
      </c>
      <c r="DW21" s="39" vm="3382">
        <f ca="1"/>
        <v>108.74</v>
      </c>
      <c r="DX21" s="39" vm="3383">
        <f ca="1"/>
        <v>107.32</v>
      </c>
      <c r="DY21" s="39" vm="3384">
        <f ca="1"/>
        <v>107.4</v>
      </c>
      <c r="DZ21" s="39" vm="3385">
        <f ca="1"/>
        <v>108.95</v>
      </c>
      <c r="EA21" s="39" vm="3386">
        <f ca="1"/>
        <v>108.66</v>
      </c>
      <c r="EB21" s="39" vm="3387">
        <f ca="1"/>
        <v>109.34</v>
      </c>
      <c r="EC21" s="39" vm="3388">
        <f ca="1"/>
        <v>109.42</v>
      </c>
      <c r="ED21" s="39" vm="3389">
        <f ca="1"/>
        <v>109.57</v>
      </c>
      <c r="EE21" s="39" vm="3390">
        <f ca="1"/>
        <v>110.32</v>
      </c>
      <c r="EF21" s="39" vm="3391">
        <f ca="1"/>
        <v>110.28</v>
      </c>
      <c r="EG21" s="39" vm="3392">
        <f ca="1"/>
        <v>110.44</v>
      </c>
      <c r="EH21" s="39" vm="3393">
        <f ca="1"/>
        <v>110.71</v>
      </c>
      <c r="EI21" s="39" vm="3394">
        <f ca="1"/>
        <v>111.12</v>
      </c>
      <c r="EJ21" s="39" t="e" vm="342">
        <f ca="1"/>
        <v>#N/A</v>
      </c>
      <c r="EK21" s="39" vm="3395">
        <f ca="1"/>
        <v>111.35</v>
      </c>
      <c r="EL21" s="39" vm="3396">
        <f ca="1"/>
        <v>111.62</v>
      </c>
      <c r="EM21" s="39" vm="3397">
        <f ca="1"/>
        <v>110.98</v>
      </c>
      <c r="EN21" s="39" vm="3398">
        <f ca="1"/>
        <v>111.72</v>
      </c>
      <c r="EO21" s="39" vm="3398">
        <f ca="1"/>
        <v>111.72</v>
      </c>
      <c r="EP21" s="39" vm="3399">
        <f ca="1"/>
        <v>111.68</v>
      </c>
      <c r="EQ21" s="39" vm="3400">
        <f ca="1"/>
        <v>111.85</v>
      </c>
      <c r="ER21" s="39" vm="3401">
        <f ca="1"/>
        <v>112.02</v>
      </c>
      <c r="ES21" s="39" vm="3402">
        <f ca="1"/>
        <v>112.06</v>
      </c>
      <c r="ET21" s="39" vm="3403">
        <f ca="1"/>
        <v>112.22</v>
      </c>
      <c r="EU21" s="39" vm="3404">
        <f ca="1"/>
        <v>112.24</v>
      </c>
      <c r="EV21" s="39" vm="1669">
        <f ca="1"/>
        <v>112.4</v>
      </c>
      <c r="EW21" s="39" vm="3405">
        <f ca="1"/>
        <v>111.64</v>
      </c>
      <c r="EX21" s="39" vm="1696">
        <f ca="1"/>
        <v>110.1</v>
      </c>
      <c r="EY21" s="39" vm="3406">
        <f ca="1"/>
        <v>110.92</v>
      </c>
      <c r="EZ21" s="39" vm="3407">
        <f ca="1"/>
        <v>111.36</v>
      </c>
      <c r="FA21" s="39" vm="3408">
        <f ca="1"/>
        <v>111.48</v>
      </c>
      <c r="FB21" s="39" vm="3409">
        <f ca="1"/>
        <v>112.08</v>
      </c>
      <c r="FC21" s="39" vm="3410">
        <f ca="1"/>
        <v>112.56</v>
      </c>
      <c r="FD21" s="39" vm="3411">
        <f ca="1"/>
        <v>112.36</v>
      </c>
      <c r="FE21" s="39" vm="3412">
        <f ca="1"/>
        <v>112.62</v>
      </c>
      <c r="FF21" s="39" vm="1672">
        <f ca="1"/>
        <v>112.2</v>
      </c>
      <c r="FG21" s="39" vm="3413">
        <f ca="1"/>
        <v>112.44</v>
      </c>
      <c r="FH21" s="39" vm="3414">
        <f ca="1"/>
        <v>112.82</v>
      </c>
      <c r="FI21" s="39" vm="3415">
        <f ca="1"/>
        <v>113.17</v>
      </c>
      <c r="FJ21" s="39" vm="3416">
        <f ca="1"/>
        <v>112.48</v>
      </c>
      <c r="FK21" s="39" vm="3417">
        <f ca="1"/>
        <v>112.81</v>
      </c>
      <c r="FL21" s="39" vm="3418">
        <f ca="1"/>
        <v>111.5</v>
      </c>
      <c r="FM21" s="39" vm="3419">
        <f ca="1"/>
        <v>112.93</v>
      </c>
      <c r="FN21" s="39" vm="3420">
        <f ca="1"/>
        <v>113.39</v>
      </c>
      <c r="FO21" s="39" vm="3421">
        <f ca="1"/>
        <v>113.62</v>
      </c>
      <c r="FP21" s="39" vm="3422">
        <f ca="1"/>
        <v>113.32</v>
      </c>
      <c r="FQ21" s="39" vm="3423">
        <f ca="1"/>
        <v>113</v>
      </c>
      <c r="FR21" s="39" vm="3424">
        <f ca="1"/>
        <v>112.35</v>
      </c>
      <c r="FS21" s="39" vm="3425">
        <f ca="1"/>
        <v>110.26</v>
      </c>
      <c r="FT21" s="39" vm="3426">
        <f ca="1"/>
        <v>111.28</v>
      </c>
      <c r="FU21" s="39" vm="3427">
        <f ca="1"/>
        <v>112.26</v>
      </c>
      <c r="FV21" s="39" vm="3428">
        <f ca="1"/>
        <v>112.61</v>
      </c>
      <c r="FW21" s="39" vm="3429">
        <f ca="1"/>
        <v>113.41</v>
      </c>
      <c r="FX21" s="39" vm="3430">
        <f ca="1"/>
        <v>113.38</v>
      </c>
      <c r="FY21" s="39" vm="1672">
        <f ca="1"/>
        <v>112.2</v>
      </c>
      <c r="FZ21" s="39" vm="3431">
        <f ca="1"/>
        <v>113.12</v>
      </c>
      <c r="GA21" s="39" vm="3432">
        <f ca="1"/>
        <v>113.96</v>
      </c>
      <c r="GB21" s="39" vm="3433">
        <f ca="1"/>
        <v>113.06</v>
      </c>
      <c r="GC21" s="39" vm="3434">
        <f ca="1"/>
        <v>113.78</v>
      </c>
      <c r="GD21" s="39" vm="3435">
        <f ca="1"/>
        <v>113.29</v>
      </c>
      <c r="GE21" s="39" vm="3436">
        <f ca="1"/>
        <v>113.74</v>
      </c>
      <c r="GF21" s="39" vm="3437">
        <f ca="1"/>
        <v>114.28</v>
      </c>
      <c r="GG21" s="39" vm="3438">
        <f ca="1"/>
        <v>114</v>
      </c>
      <c r="GH21" s="39" vm="3439">
        <f ca="1"/>
        <v>114.1</v>
      </c>
      <c r="GI21" s="39" vm="3440">
        <f ca="1"/>
        <v>114.17</v>
      </c>
      <c r="GJ21" s="39" vm="3441">
        <f ca="1"/>
        <v>114.44</v>
      </c>
      <c r="GK21" s="39" vm="3442">
        <f ca="1"/>
        <v>114.41</v>
      </c>
      <c r="GL21" s="39" vm="3443">
        <f ca="1"/>
        <v>114.88</v>
      </c>
      <c r="GM21" s="39" vm="3444">
        <f ca="1"/>
        <v>114.24</v>
      </c>
      <c r="GN21" s="39" vm="3445">
        <f ca="1"/>
        <v>113.8</v>
      </c>
      <c r="GO21" s="39" vm="3436">
        <f ca="1"/>
        <v>113.74</v>
      </c>
      <c r="GP21" s="39" vm="3446">
        <f ca="1"/>
        <v>112.21</v>
      </c>
      <c r="GQ21" s="39" vm="3447">
        <f ca="1"/>
        <v>112.73</v>
      </c>
      <c r="GR21" s="39" vm="3448">
        <f ca="1"/>
        <v>114.11</v>
      </c>
      <c r="GS21" s="39" vm="3449">
        <f ca="1"/>
        <v>114.72</v>
      </c>
      <c r="GT21" s="39" vm="3450">
        <f ca="1"/>
        <v>114.9</v>
      </c>
      <c r="GU21" s="39" vm="3451">
        <f ca="1"/>
        <v>114.46</v>
      </c>
      <c r="GV21" s="39" vm="3452">
        <f ca="1"/>
        <v>115.16</v>
      </c>
      <c r="GW21" s="39" t="e" vm="342">
        <f ca="1"/>
        <v>#N/A</v>
      </c>
      <c r="GX21" s="39" vm="3453">
        <f ca="1"/>
        <v>115.78</v>
      </c>
      <c r="GY21" s="39" vm="3454">
        <f ca="1"/>
        <v>116.3</v>
      </c>
      <c r="GZ21" s="39" vm="3455">
        <f ca="1"/>
        <v>116.66</v>
      </c>
      <c r="HA21" s="39" vm="1712">
        <f ca="1"/>
        <v>116.77</v>
      </c>
      <c r="HB21" s="39" vm="3456">
        <f ca="1"/>
        <v>117.25</v>
      </c>
      <c r="HC21" s="39" vm="3457">
        <f ca="1"/>
        <v>116.56</v>
      </c>
      <c r="HD21" s="39" vm="3453">
        <f ca="1"/>
        <v>115.78</v>
      </c>
      <c r="HE21" s="39" vm="3458">
        <f ca="1"/>
        <v>116</v>
      </c>
      <c r="HF21" s="39" vm="3459">
        <f ca="1"/>
        <v>115.62</v>
      </c>
      <c r="HG21" s="39" vm="3460">
        <f ca="1"/>
        <v>115.38</v>
      </c>
      <c r="HH21" s="39" vm="3452">
        <f ca="1"/>
        <v>115.16</v>
      </c>
      <c r="HI21" s="39" vm="3461">
        <f ca="1"/>
        <v>114.76</v>
      </c>
      <c r="HJ21" s="39" vm="3462">
        <f ca="1"/>
        <v>114.63</v>
      </c>
      <c r="HK21" s="39" vm="3463">
        <f ca="1"/>
        <v>114.12</v>
      </c>
      <c r="HL21" s="39" vm="3464">
        <f ca="1"/>
        <v>111.98</v>
      </c>
      <c r="HM21" s="39" vm="3412">
        <f ca="1"/>
        <v>112.62</v>
      </c>
      <c r="HN21" s="39" vm="3465">
        <f ca="1"/>
        <v>113.46</v>
      </c>
      <c r="HO21" s="39" vm="3466">
        <f ca="1"/>
        <v>114.5</v>
      </c>
      <c r="HP21" s="39" vm="3467">
        <f ca="1"/>
        <v>113.9</v>
      </c>
      <c r="HQ21" s="39" vm="3468">
        <f ca="1"/>
        <v>114.08</v>
      </c>
      <c r="HR21" s="39" vm="3469">
        <f ca="1"/>
        <v>111.9</v>
      </c>
      <c r="HS21" s="39" vm="3470">
        <f ca="1"/>
        <v>111.96</v>
      </c>
      <c r="HT21" s="39" vm="3396">
        <f ca="1"/>
        <v>111.62</v>
      </c>
      <c r="HU21" s="39" vm="3471">
        <f ca="1"/>
        <v>110.82</v>
      </c>
      <c r="HV21" s="39" vm="3472">
        <f ca="1"/>
        <v>109.92</v>
      </c>
      <c r="HW21" s="39" vm="3399">
        <f ca="1"/>
        <v>111.68</v>
      </c>
      <c r="HX21" s="39" vm="1696">
        <f ca="1"/>
        <v>110.1</v>
      </c>
      <c r="HY21" s="39" vm="3473">
        <f ca="1"/>
        <v>112.84</v>
      </c>
      <c r="HZ21" s="39" vm="3474">
        <f ca="1"/>
        <v>112.46</v>
      </c>
      <c r="IA21" s="39" vm="3475">
        <f ca="1"/>
        <v>112.8</v>
      </c>
      <c r="IB21" s="39" vm="3476">
        <f ca="1"/>
        <v>111.74</v>
      </c>
      <c r="IC21" s="39" vm="1693">
        <f ca="1"/>
        <v>111.83</v>
      </c>
      <c r="ID21" s="39" vm="3477">
        <f ca="1"/>
        <v>113.58</v>
      </c>
      <c r="IE21" s="39" vm="3478">
        <f ca="1"/>
        <v>114.66</v>
      </c>
      <c r="IF21" s="39" vm="3479">
        <f ca="1"/>
        <v>114.7</v>
      </c>
      <c r="IG21" s="39" vm="3480">
        <f ca="1"/>
        <v>115.6</v>
      </c>
      <c r="IH21" s="39" vm="3481">
        <f ca="1"/>
        <v>116.06</v>
      </c>
      <c r="II21" s="39" vm="3480">
        <f ca="1"/>
        <v>115.6</v>
      </c>
      <c r="IJ21" s="39" vm="3482">
        <f ca="1"/>
        <v>115.86</v>
      </c>
      <c r="IK21" s="39" vm="3483">
        <f ca="1"/>
        <v>116.36</v>
      </c>
      <c r="IL21" s="39" vm="3484">
        <f ca="1"/>
        <v>116.82</v>
      </c>
      <c r="IM21" s="39" vm="3485">
        <f ca="1"/>
        <v>116.27</v>
      </c>
      <c r="IN21" s="39" vm="3455">
        <f ca="1"/>
        <v>116.66</v>
      </c>
      <c r="IO21" s="39" vm="3486">
        <f ca="1"/>
        <v>116.34</v>
      </c>
      <c r="IP21" s="39" vm="3487">
        <f ca="1"/>
        <v>117.06</v>
      </c>
      <c r="IQ21" s="39" vm="3488">
        <f ca="1"/>
        <v>117.19</v>
      </c>
      <c r="IR21" s="39" vm="3489">
        <f ca="1"/>
        <v>117.14</v>
      </c>
      <c r="IS21" s="39" vm="3490">
        <f ca="1"/>
        <v>117.94</v>
      </c>
      <c r="IT21" s="39" vm="3491">
        <f ca="1"/>
        <v>118.6</v>
      </c>
      <c r="IU21" s="39" vm="3492">
        <f ca="1"/>
        <v>118.7</v>
      </c>
      <c r="IV21" s="39" vm="3493">
        <f ca="1"/>
        <v>118.2</v>
      </c>
      <c r="IW21" s="39" vm="3494">
        <f ca="1"/>
        <v>118.12</v>
      </c>
      <c r="IX21" s="39" vm="3495">
        <f ca="1"/>
        <v>117.82</v>
      </c>
      <c r="IY21" s="39" vm="3496">
        <f ca="1"/>
        <v>118.38</v>
      </c>
      <c r="IZ21" s="39" vm="3497">
        <f ca="1"/>
        <v>118.74</v>
      </c>
      <c r="JA21" s="39" vm="3498">
        <f ca="1"/>
        <v>118.8</v>
      </c>
      <c r="JB21" s="39" vm="3499">
        <f ca="1"/>
        <v>118.3</v>
      </c>
      <c r="JC21" s="39" vm="3500">
        <f ca="1"/>
        <v>118.14</v>
      </c>
      <c r="JD21" s="39" vm="3501">
        <f ca="1"/>
        <v>118.24</v>
      </c>
      <c r="JE21" s="39" vm="3494">
        <f ca="1"/>
        <v>118.12</v>
      </c>
      <c r="JF21" s="39" vm="3484">
        <f ca="1"/>
        <v>116.82</v>
      </c>
      <c r="JG21" s="39" vm="3502">
        <f ca="1"/>
        <v>117.02</v>
      </c>
      <c r="JH21" s="39" vm="3503">
        <f ca="1"/>
        <v>117.48</v>
      </c>
      <c r="JI21" s="39" vm="3504">
        <f ca="1"/>
        <v>114.3</v>
      </c>
      <c r="JJ21" s="39" vm="3505">
        <f ca="1"/>
        <v>115.14</v>
      </c>
      <c r="JK21" s="39" vm="3506">
        <f ca="1"/>
        <v>113.86</v>
      </c>
      <c r="JL21" s="39" vm="3453">
        <f ca="1"/>
        <v>115.78</v>
      </c>
      <c r="JM21" s="39" vm="3467">
        <f ca="1"/>
        <v>113.9</v>
      </c>
      <c r="JN21" s="39" vm="3507">
        <f ca="1"/>
        <v>113.24</v>
      </c>
      <c r="JO21" s="39" vm="3504">
        <f ca="1"/>
        <v>114.3</v>
      </c>
      <c r="JP21" s="39" vm="3508">
        <f ca="1"/>
        <v>116.86</v>
      </c>
      <c r="JQ21" s="39" vm="3509">
        <f ca="1"/>
        <v>116.92</v>
      </c>
      <c r="JR21" s="39" vm="3510">
        <f ca="1"/>
        <v>116.74</v>
      </c>
      <c r="JS21" s="39" vm="3511">
        <f ca="1"/>
        <v>116.5</v>
      </c>
      <c r="JT21" s="39" vm="3512">
        <f ca="1"/>
        <v>115.96</v>
      </c>
      <c r="JU21" s="39" vm="3513">
        <f ca="1"/>
        <v>114.74</v>
      </c>
      <c r="JV21" s="39" vm="3514">
        <f ca="1"/>
        <v>114.52</v>
      </c>
      <c r="JW21" s="39" vm="3515">
        <f ca="1"/>
        <v>116.6</v>
      </c>
      <c r="JX21" s="39" vm="3516">
        <f ca="1"/>
        <v>115.44</v>
      </c>
      <c r="JY21" s="39" vm="3433">
        <f ca="1"/>
        <v>113.06</v>
      </c>
      <c r="JZ21" s="39" vm="3513">
        <f ca="1"/>
        <v>114.74</v>
      </c>
      <c r="KA21" s="39" vm="3517">
        <f ca="1"/>
        <v>116.4</v>
      </c>
      <c r="KB21" s="39"/>
    </row>
    <row r="22" spans="2:288" ht="20" customHeight="1" x14ac:dyDescent="0.6">
      <c r="B22" s="13"/>
      <c r="C22" s="2" t="s">
        <v>47</v>
      </c>
      <c r="D22" s="2" t="str" cm="1">
        <f t="array" ref="D22">_FV(Table15[[#This Row],[ ETF]],"Ticker symbol",TRUE)</f>
        <v>MXWO</v>
      </c>
      <c r="E22" s="2" t="s">
        <v>48</v>
      </c>
      <c r="F22" s="2" t="s">
        <v>49</v>
      </c>
      <c r="G22" s="2" t="e" vm="3518">
        <v>#VALUE!</v>
      </c>
      <c r="H22" s="27" cm="1">
        <f t="array" ref="H22">IFERROR(_FV(Table15[[#This Row],[ ETF]],"beta"),"")</f>
        <v>1.0005999999999999</v>
      </c>
      <c r="I22" s="30" cm="1">
        <f t="array" ref="I22">_FV(Table15[[#This Row],[ ETF]],"Price")</f>
        <v>94.97</v>
      </c>
      <c r="J22" s="26">
        <f>SUMIF(Table14[Ativo],Table15[[#This Row],[Ticker]],Table14[Qtd])</f>
        <v>0</v>
      </c>
      <c r="K22" s="6">
        <f>Table15[[#This Row],[Preço]]*Table15[[#This Row],[Qtd]]</f>
        <v>0</v>
      </c>
      <c r="L22" s="15">
        <f>_xlfn.FLOOR.MATH((Aporte-2)/Table15[[#This Row],[Preço]])</f>
        <v>47</v>
      </c>
      <c r="M22" s="14">
        <f>Aporte-Table15[[#This Row],[Possível]]*Table15[[#This Row],[Preço]]</f>
        <v>36.409999999999854</v>
      </c>
      <c r="N22" s="35" cm="1">
        <f t="array" ref="N22">_FV(Table15[[#This Row],[ ETF]],"Expense ratio",TRUE)</f>
        <v>1.9E-3</v>
      </c>
      <c r="O22" s="38" cm="1">
        <f t="array" ref="O22">_FV(Table15[[#This Row],[ ETF]],"Market cap",TRUE)</f>
        <v>3568195442</v>
      </c>
      <c r="P22" s="36" cm="1">
        <f t="array" ref="P22">_FV(Table15[[#This Row],[ ETF]],"Volume")</f>
        <v>10111</v>
      </c>
      <c r="Q22" s="35" cm="1">
        <f t="array" ref="Q22">_FV(Table15[[#This Row],[ ETF]],"Change (%)",TRUE)</f>
        <v>1.0898000000000001E-2</v>
      </c>
      <c r="R22" s="40">
        <f ca="1">(Table15[[#This Row],[Preço]]-AF22)/AF22</f>
        <v>0.22328846525407345</v>
      </c>
      <c r="S22" s="44"/>
      <c r="T22" s="37" cm="1">
        <f t="array" ref="T22">Table15[[#This Row],[Valor de mercado]]/Riqueza_hoje</f>
        <v>0</v>
      </c>
      <c r="AF22" s="39" cm="1" vm="3519">
        <f t="array" aca="1" ref="AF22:JZ22" ca="1">TRANSPOSE(_xlfn.STOCKHISTORY(G22,TODAY()-365,TODAY(),0,0,1))</f>
        <v>77.635000000000005</v>
      </c>
      <c r="AG22" s="39" vm="3520">
        <f ca="1"/>
        <v>77.594999999999999</v>
      </c>
      <c r="AH22" s="39" t="e" vm="342">
        <f ca="1"/>
        <v>#N/A</v>
      </c>
      <c r="AI22" s="39" vm="2534">
        <f ca="1"/>
        <v>78.45</v>
      </c>
      <c r="AJ22" s="39" vm="3521">
        <f ca="1"/>
        <v>78.510000000000005</v>
      </c>
      <c r="AK22" s="39" vm="3522">
        <f ca="1"/>
        <v>78.349999999999994</v>
      </c>
      <c r="AL22" s="39" vm="3523">
        <f ca="1"/>
        <v>77.974999999999994</v>
      </c>
      <c r="AM22" s="39" vm="3524">
        <f ca="1"/>
        <v>78.05</v>
      </c>
      <c r="AN22" s="39" vm="3525">
        <f ca="1"/>
        <v>79.31</v>
      </c>
      <c r="AO22" s="39" vm="2557">
        <f ca="1"/>
        <v>79.84</v>
      </c>
      <c r="AP22" s="39" vm="3526">
        <f ca="1"/>
        <v>80.11</v>
      </c>
      <c r="AQ22" s="39" vm="3527">
        <f ca="1"/>
        <v>79.885000000000005</v>
      </c>
      <c r="AR22" s="39" vm="3528">
        <f ca="1"/>
        <v>79.775000000000006</v>
      </c>
      <c r="AS22" s="39" vm="2574">
        <f ca="1"/>
        <v>79.959999999999994</v>
      </c>
      <c r="AT22" s="39" vm="2618">
        <f ca="1"/>
        <v>80.319999999999993</v>
      </c>
      <c r="AU22" s="39" vm="3529">
        <f ca="1"/>
        <v>79.319999999999993</v>
      </c>
      <c r="AV22" s="39" vm="3530">
        <f ca="1"/>
        <v>79.284999999999997</v>
      </c>
      <c r="AW22" s="39" vm="3531">
        <f ca="1"/>
        <v>79.534999999999997</v>
      </c>
      <c r="AX22" s="39" vm="3532">
        <f ca="1"/>
        <v>80.424999999999997</v>
      </c>
      <c r="AY22" s="39" vm="3533">
        <f ca="1"/>
        <v>80.784999999999997</v>
      </c>
      <c r="AZ22" s="39" vm="3534">
        <f ca="1"/>
        <v>80.344999999999999</v>
      </c>
      <c r="BA22" s="39" vm="3535">
        <f ca="1"/>
        <v>79.864999999999995</v>
      </c>
      <c r="BB22" s="39" vm="341">
        <f ca="1"/>
        <v>80.58</v>
      </c>
      <c r="BC22" s="39" vm="3536">
        <f ca="1"/>
        <v>79.239999999999995</v>
      </c>
      <c r="BD22" s="39" vm="3537">
        <f ca="1"/>
        <v>79.44</v>
      </c>
      <c r="BE22" s="39" vm="3538">
        <f ca="1"/>
        <v>78.064999999999998</v>
      </c>
      <c r="BF22" s="39" vm="2341">
        <f ca="1"/>
        <v>78.55</v>
      </c>
      <c r="BG22" s="39" vm="3539">
        <f ca="1"/>
        <v>79.91</v>
      </c>
      <c r="BH22" s="39" vm="3540">
        <f ca="1"/>
        <v>79.935000000000002</v>
      </c>
      <c r="BI22" s="39" vm="3541">
        <f ca="1"/>
        <v>80.355000000000004</v>
      </c>
      <c r="BJ22" s="39" vm="3542">
        <f ca="1"/>
        <v>80.924999999999997</v>
      </c>
      <c r="BK22" s="39" vm="3543">
        <f ca="1"/>
        <v>81.430000000000007</v>
      </c>
      <c r="BL22" s="39" vm="3544">
        <f ca="1"/>
        <v>81.599999999999994</v>
      </c>
      <c r="BM22" s="39" vm="3545">
        <f ca="1"/>
        <v>81.625</v>
      </c>
      <c r="BN22" s="39" vm="3546">
        <f ca="1"/>
        <v>81.944999999999993</v>
      </c>
      <c r="BO22" s="39" vm="2370">
        <f ca="1"/>
        <v>82.2</v>
      </c>
      <c r="BP22" s="39" vm="3547">
        <f ca="1"/>
        <v>82.96</v>
      </c>
      <c r="BQ22" s="39" vm="2364">
        <f ca="1"/>
        <v>82.64</v>
      </c>
      <c r="BR22" s="39" vm="3548">
        <f ca="1"/>
        <v>81.900000000000006</v>
      </c>
      <c r="BS22" s="39" vm="3549">
        <f ca="1"/>
        <v>81.665000000000006</v>
      </c>
      <c r="BT22" s="39" vm="3550">
        <f ca="1"/>
        <v>82.405000000000001</v>
      </c>
      <c r="BU22" s="39" vm="3551">
        <f ca="1"/>
        <v>81.655000000000001</v>
      </c>
      <c r="BV22" s="39" vm="3552">
        <f ca="1"/>
        <v>81.03</v>
      </c>
      <c r="BW22" s="39" vm="3553">
        <f ca="1"/>
        <v>81.644999999999996</v>
      </c>
      <c r="BX22" s="39" vm="3554">
        <f ca="1"/>
        <v>81.605000000000004</v>
      </c>
      <c r="BY22" s="39" vm="3555">
        <f ca="1"/>
        <v>79.834999999999994</v>
      </c>
      <c r="BZ22" s="39" vm="3556">
        <f ca="1"/>
        <v>81.28</v>
      </c>
      <c r="CA22" s="39" vm="3557">
        <f ca="1"/>
        <v>81.174999999999997</v>
      </c>
      <c r="CB22" s="39" vm="3558">
        <f ca="1"/>
        <v>80.900000000000006</v>
      </c>
      <c r="CC22" s="39" vm="3559">
        <f ca="1"/>
        <v>80.069999999999993</v>
      </c>
      <c r="CD22" s="39" vm="3560">
        <f ca="1"/>
        <v>78.150000000000006</v>
      </c>
      <c r="CE22" s="39" vm="3561">
        <f ca="1"/>
        <v>80.64</v>
      </c>
      <c r="CF22" s="39" vm="3562">
        <f ca="1"/>
        <v>81.05</v>
      </c>
      <c r="CG22" s="39" vm="2609">
        <f ca="1"/>
        <v>81.34</v>
      </c>
      <c r="CH22" s="39" vm="3563">
        <f ca="1"/>
        <v>82.275000000000006</v>
      </c>
      <c r="CI22" s="39" vm="2361">
        <f ca="1"/>
        <v>81.819999999999993</v>
      </c>
      <c r="CJ22" s="39" vm="3564">
        <f ca="1"/>
        <v>82.15</v>
      </c>
      <c r="CK22" s="39" vm="3565">
        <f ca="1"/>
        <v>82.68</v>
      </c>
      <c r="CL22" s="39" vm="3566">
        <f ca="1"/>
        <v>82.28</v>
      </c>
      <c r="CM22" s="39" vm="376">
        <f ca="1"/>
        <v>82.8</v>
      </c>
      <c r="CN22" s="39" vm="3546">
        <f ca="1"/>
        <v>81.944999999999993</v>
      </c>
      <c r="CO22" s="39" vm="374">
        <f ca="1"/>
        <v>82.34</v>
      </c>
      <c r="CP22" s="39" vm="3567">
        <f ca="1"/>
        <v>82.05</v>
      </c>
      <c r="CQ22" s="39" vm="3568">
        <f ca="1"/>
        <v>81.795000000000002</v>
      </c>
      <c r="CR22" s="39" vm="3569">
        <f ca="1"/>
        <v>81.02</v>
      </c>
      <c r="CS22" s="39" vm="3570">
        <f ca="1"/>
        <v>81.93</v>
      </c>
      <c r="CT22" s="39" vm="3571">
        <f ca="1"/>
        <v>82.135000000000005</v>
      </c>
      <c r="CU22" s="39" vm="3572">
        <f ca="1"/>
        <v>82.224999999999994</v>
      </c>
      <c r="CV22" s="39" vm="3573">
        <f ca="1"/>
        <v>82.525000000000006</v>
      </c>
      <c r="CW22" s="39" vm="3574">
        <f ca="1"/>
        <v>83.13</v>
      </c>
      <c r="CX22" s="39" vm="989">
        <f ca="1"/>
        <v>84.465000000000003</v>
      </c>
      <c r="CY22" s="39" vm="3575">
        <f ca="1"/>
        <v>84.385000000000005</v>
      </c>
      <c r="CZ22" s="39" vm="3576">
        <f ca="1"/>
        <v>84.8</v>
      </c>
      <c r="DA22" s="39" vm="3577">
        <f ca="1"/>
        <v>84.974999999999994</v>
      </c>
      <c r="DB22" s="39" vm="3578">
        <f ca="1"/>
        <v>85.194999999999993</v>
      </c>
      <c r="DC22" s="39" vm="3579">
        <f ca="1"/>
        <v>85.484999999999999</v>
      </c>
      <c r="DD22" s="39" vm="3580">
        <f ca="1"/>
        <v>85.775000000000006</v>
      </c>
      <c r="DE22" s="39" vm="3581">
        <f ca="1"/>
        <v>86.11</v>
      </c>
      <c r="DF22" s="39" vm="3582">
        <f ca="1"/>
        <v>86.46</v>
      </c>
      <c r="DG22" s="39" vm="3583">
        <f ca="1"/>
        <v>86.31</v>
      </c>
      <c r="DH22" s="39" vm="3584">
        <f ca="1"/>
        <v>85.144999999999996</v>
      </c>
      <c r="DI22" s="39" vm="3585">
        <f ca="1"/>
        <v>85.87</v>
      </c>
      <c r="DJ22" s="39" vm="3586">
        <f ca="1"/>
        <v>86.165000000000006</v>
      </c>
      <c r="DK22" s="39" vm="3587">
        <f ca="1"/>
        <v>86.28</v>
      </c>
      <c r="DL22" s="39" vm="3588">
        <f ca="1"/>
        <v>86.674999999999997</v>
      </c>
      <c r="DM22" s="39" vm="3589">
        <f ca="1"/>
        <v>86.484999999999999</v>
      </c>
      <c r="DN22" s="39" vm="3590">
        <f ca="1"/>
        <v>86.66</v>
      </c>
      <c r="DO22" s="39" vm="3591">
        <f ca="1"/>
        <v>86.7</v>
      </c>
      <c r="DP22" s="39" vm="3592">
        <f ca="1"/>
        <v>86.23</v>
      </c>
      <c r="DQ22" s="39" t="e" vm="342">
        <f ca="1"/>
        <v>#N/A</v>
      </c>
      <c r="DR22" s="39" vm="3593">
        <f ca="1"/>
        <v>85.314999999999998</v>
      </c>
      <c r="DS22" s="39" vm="3592">
        <f ca="1"/>
        <v>86.23</v>
      </c>
      <c r="DT22" s="39" vm="3594">
        <f ca="1"/>
        <v>86.15</v>
      </c>
      <c r="DU22" s="39" vm="3595">
        <f ca="1"/>
        <v>87.49</v>
      </c>
      <c r="DV22" s="39" vm="3596">
        <f ca="1"/>
        <v>87.545000000000002</v>
      </c>
      <c r="DW22" s="39" vm="2417">
        <f ca="1"/>
        <v>85.825000000000003</v>
      </c>
      <c r="DX22" s="39" vm="3597">
        <f ca="1"/>
        <v>84.995000000000005</v>
      </c>
      <c r="DY22" s="39" vm="3598">
        <f ca="1"/>
        <v>84.85</v>
      </c>
      <c r="DZ22" s="39" vm="3599">
        <f ca="1"/>
        <v>86.194999999999993</v>
      </c>
      <c r="EA22" s="39" vm="455">
        <f ca="1"/>
        <v>86.48</v>
      </c>
      <c r="EB22" s="39" vm="3600">
        <f ca="1"/>
        <v>86.364999999999995</v>
      </c>
      <c r="EC22" s="39" vm="3601">
        <f ca="1"/>
        <v>86.68</v>
      </c>
      <c r="ED22" s="39" vm="3602">
        <f ca="1"/>
        <v>87.14</v>
      </c>
      <c r="EE22" s="39" vm="3603">
        <f ca="1"/>
        <v>87.17</v>
      </c>
      <c r="EF22" s="39" vm="461">
        <f ca="1"/>
        <v>87.22</v>
      </c>
      <c r="EG22" s="39" vm="3604">
        <f ca="1"/>
        <v>87.364999999999995</v>
      </c>
      <c r="EH22" s="39" vm="3605">
        <f ca="1"/>
        <v>87.754999999999995</v>
      </c>
      <c r="EI22" s="39" t="e" vm="342">
        <f ca="1"/>
        <v>#N/A</v>
      </c>
      <c r="EJ22" s="39" vm="3606">
        <f ca="1"/>
        <v>87.7</v>
      </c>
      <c r="EK22" s="39" vm="3607">
        <f ca="1"/>
        <v>87.93</v>
      </c>
      <c r="EL22" s="39" vm="3608">
        <f ca="1"/>
        <v>87.53</v>
      </c>
      <c r="EM22" s="39" vm="494">
        <f ca="1"/>
        <v>88.05</v>
      </c>
      <c r="EN22" s="39" vm="3609">
        <f ca="1"/>
        <v>88.144999999999996</v>
      </c>
      <c r="EO22" s="39" vm="3610">
        <f ca="1"/>
        <v>88.055000000000007</v>
      </c>
      <c r="EP22" s="39" vm="3611">
        <f ca="1"/>
        <v>88.35</v>
      </c>
      <c r="EQ22" s="39" vm="3612">
        <f ca="1"/>
        <v>88.36</v>
      </c>
      <c r="ER22" s="39" vm="3613">
        <f ca="1"/>
        <v>88.47</v>
      </c>
      <c r="ES22" s="39" vm="3614">
        <f ca="1"/>
        <v>88.61</v>
      </c>
      <c r="ET22" s="39" vm="3615">
        <f ca="1"/>
        <v>88.72</v>
      </c>
      <c r="EU22" s="39" vm="3616">
        <f ca="1"/>
        <v>88.825000000000003</v>
      </c>
      <c r="EV22" s="39" vm="3617">
        <f ca="1"/>
        <v>88.14</v>
      </c>
      <c r="EW22" s="39" vm="3618">
        <f ca="1"/>
        <v>86.834999999999994</v>
      </c>
      <c r="EX22" s="39" vm="3619">
        <f ca="1"/>
        <v>87.724999999999994</v>
      </c>
      <c r="EY22" s="39" vm="3620">
        <f ca="1"/>
        <v>88.194999999999993</v>
      </c>
      <c r="EZ22" s="39" vm="3621">
        <f ca="1"/>
        <v>88.25</v>
      </c>
      <c r="FA22" s="39" vm="3622">
        <f ca="1"/>
        <v>88.674999999999997</v>
      </c>
      <c r="FB22" s="39" vm="3623">
        <f ca="1"/>
        <v>88.95</v>
      </c>
      <c r="FC22" s="39" vm="3624">
        <f ca="1"/>
        <v>88.8</v>
      </c>
      <c r="FD22" s="39" vm="1029">
        <f ca="1"/>
        <v>89.094999999999999</v>
      </c>
      <c r="FE22" s="39" vm="3625">
        <f ca="1"/>
        <v>88.76</v>
      </c>
      <c r="FF22" s="39" vm="3626">
        <f ca="1"/>
        <v>88.954999999999998</v>
      </c>
      <c r="FG22" s="39" vm="3627">
        <f ca="1"/>
        <v>89.43</v>
      </c>
      <c r="FH22" s="39" vm="3628">
        <f ca="1"/>
        <v>89.81</v>
      </c>
      <c r="FI22" s="39" vm="3616">
        <f ca="1"/>
        <v>88.825000000000003</v>
      </c>
      <c r="FJ22" s="39" vm="3629">
        <f ca="1"/>
        <v>89.67</v>
      </c>
      <c r="FK22" s="39" vm="3630">
        <f ca="1"/>
        <v>88.74</v>
      </c>
      <c r="FL22" s="39" vm="3631">
        <f ca="1"/>
        <v>89.85</v>
      </c>
      <c r="FM22" s="39" vm="3632">
        <f ca="1"/>
        <v>90.24</v>
      </c>
      <c r="FN22" s="39" vm="3633">
        <f ca="1"/>
        <v>90.34</v>
      </c>
      <c r="FO22" s="39" vm="3634">
        <f ca="1"/>
        <v>90.04</v>
      </c>
      <c r="FP22" s="39" vm="3635">
        <f ca="1"/>
        <v>89.644999999999996</v>
      </c>
      <c r="FQ22" s="39" vm="3636">
        <f ca="1"/>
        <v>89.234999999999999</v>
      </c>
      <c r="FR22" s="39" vm="491">
        <f ca="1"/>
        <v>87.39</v>
      </c>
      <c r="FS22" s="39" vm="3637">
        <f ca="1"/>
        <v>88.385000000000005</v>
      </c>
      <c r="FT22" s="39" vm="1067">
        <f ca="1"/>
        <v>89.31</v>
      </c>
      <c r="FU22" s="39" vm="1033">
        <f ca="1"/>
        <v>89.63</v>
      </c>
      <c r="FV22" s="39" vm="3638">
        <f ca="1"/>
        <v>90.525000000000006</v>
      </c>
      <c r="FW22" s="39" vm="1054">
        <f ca="1"/>
        <v>90.665000000000006</v>
      </c>
      <c r="FX22" s="39" vm="3639">
        <f ca="1"/>
        <v>90.1</v>
      </c>
      <c r="FY22" s="39" vm="3640">
        <f ca="1"/>
        <v>90.43</v>
      </c>
      <c r="FZ22" s="39" vm="3641">
        <f ca="1"/>
        <v>91.11</v>
      </c>
      <c r="GA22" s="39" vm="3642">
        <f ca="1"/>
        <v>90.515000000000001</v>
      </c>
      <c r="GB22" s="39" vm="3643">
        <f ca="1"/>
        <v>90.98</v>
      </c>
      <c r="GC22" s="39" vm="3644">
        <f ca="1"/>
        <v>90.54</v>
      </c>
      <c r="GD22" s="39" vm="3645">
        <f ca="1"/>
        <v>90.844999999999999</v>
      </c>
      <c r="GE22" s="39" vm="3646">
        <f ca="1"/>
        <v>91.314999999999998</v>
      </c>
      <c r="GF22" s="39" vm="3647">
        <f ca="1"/>
        <v>91.284999999999997</v>
      </c>
      <c r="GG22" s="39" vm="3647">
        <f ca="1"/>
        <v>91.284999999999997</v>
      </c>
      <c r="GH22" s="39" vm="3648">
        <f ca="1"/>
        <v>91.35</v>
      </c>
      <c r="GI22" s="39" vm="3649">
        <f ca="1"/>
        <v>91.534999999999997</v>
      </c>
      <c r="GJ22" s="39" vm="3650">
        <f ca="1"/>
        <v>91.665000000000006</v>
      </c>
      <c r="GK22" s="39" vm="3651">
        <f ca="1"/>
        <v>92.1</v>
      </c>
      <c r="GL22" s="39" vm="3652">
        <f ca="1"/>
        <v>91.555000000000007</v>
      </c>
      <c r="GM22" s="39" vm="3653">
        <f ca="1"/>
        <v>91.364999999999995</v>
      </c>
      <c r="GN22" s="39" vm="3654">
        <f ca="1"/>
        <v>91.28</v>
      </c>
      <c r="GO22" s="39" vm="3655">
        <f ca="1"/>
        <v>90.174999999999997</v>
      </c>
      <c r="GP22" s="39" vm="3656">
        <f ca="1"/>
        <v>90.66</v>
      </c>
      <c r="GQ22" s="39" vm="3657">
        <f ca="1"/>
        <v>91.77</v>
      </c>
      <c r="GR22" s="39" vm="1064">
        <f ca="1"/>
        <v>92.02</v>
      </c>
      <c r="GS22" s="39" vm="3658">
        <f ca="1"/>
        <v>92.13</v>
      </c>
      <c r="GT22" s="39" vm="3659">
        <f ca="1"/>
        <v>91.91</v>
      </c>
      <c r="GU22" s="39" vm="1063">
        <f ca="1"/>
        <v>92.32</v>
      </c>
      <c r="GV22" s="39" t="e" vm="342">
        <f ca="1"/>
        <v>#N/A</v>
      </c>
      <c r="GW22" s="39" vm="3660">
        <f ca="1"/>
        <v>92.674999999999997</v>
      </c>
      <c r="GX22" s="39" vm="3661">
        <f ca="1"/>
        <v>93.025000000000006</v>
      </c>
      <c r="GY22" s="39" vm="3662">
        <f ca="1"/>
        <v>93.375</v>
      </c>
      <c r="GZ22" s="39" vm="1110">
        <f ca="1"/>
        <v>93.355000000000004</v>
      </c>
      <c r="HA22" s="39" vm="1109">
        <f ca="1"/>
        <v>93.834999999999994</v>
      </c>
      <c r="HB22" s="39" vm="1163">
        <f ca="1"/>
        <v>93.155000000000001</v>
      </c>
      <c r="HC22" s="39" vm="3663">
        <f ca="1"/>
        <v>92.644999999999996</v>
      </c>
      <c r="HD22" s="39" vm="3664">
        <f ca="1"/>
        <v>92.795000000000002</v>
      </c>
      <c r="HE22" s="39" vm="3665">
        <f ca="1"/>
        <v>92.355000000000004</v>
      </c>
      <c r="HF22" s="39" vm="3666">
        <f ca="1"/>
        <v>92.144999999999996</v>
      </c>
      <c r="HG22" s="39" vm="3667">
        <f ca="1"/>
        <v>92.12</v>
      </c>
      <c r="HH22" s="39" vm="3668">
        <f ca="1"/>
        <v>91.9</v>
      </c>
      <c r="HI22" s="39" vm="3669">
        <f ca="1"/>
        <v>91.84</v>
      </c>
      <c r="HJ22" s="39" vm="1126">
        <f ca="1"/>
        <v>91.37</v>
      </c>
      <c r="HK22" s="39" vm="3670">
        <f ca="1"/>
        <v>89.86</v>
      </c>
      <c r="HL22" s="39" vm="3671">
        <f ca="1"/>
        <v>90.05</v>
      </c>
      <c r="HM22" s="39" vm="3672">
        <f ca="1"/>
        <v>90.83</v>
      </c>
      <c r="HN22" s="39" vm="3673">
        <f ca="1"/>
        <v>91.754999999999995</v>
      </c>
      <c r="HO22" s="39" vm="3646">
        <f ca="1"/>
        <v>91.314999999999998</v>
      </c>
      <c r="HP22" s="39" vm="3674">
        <f ca="1"/>
        <v>91.394999999999996</v>
      </c>
      <c r="HQ22" s="39" vm="3675">
        <f ca="1"/>
        <v>89.555000000000007</v>
      </c>
      <c r="HR22" s="39" vm="3676">
        <f ca="1"/>
        <v>89.734999999999999</v>
      </c>
      <c r="HS22" s="39" vm="3677">
        <f ca="1"/>
        <v>89.564999999999998</v>
      </c>
      <c r="HT22" s="39" vm="3678">
        <f ca="1"/>
        <v>88.685000000000002</v>
      </c>
      <c r="HU22" s="39" vm="494">
        <f ca="1"/>
        <v>88.05</v>
      </c>
      <c r="HV22" s="39" vm="3679">
        <f ca="1"/>
        <v>89.44</v>
      </c>
      <c r="HW22" s="39" vm="3680">
        <f ca="1"/>
        <v>88.284999999999997</v>
      </c>
      <c r="HX22" s="39" vm="3681">
        <f ca="1"/>
        <v>90.42</v>
      </c>
      <c r="HY22" s="39" vm="3682">
        <f ca="1"/>
        <v>90.11</v>
      </c>
      <c r="HZ22" s="39" vm="3683">
        <f ca="1"/>
        <v>90.254999999999995</v>
      </c>
      <c r="IA22" s="39" vm="1020">
        <f ca="1"/>
        <v>89.465000000000003</v>
      </c>
      <c r="IB22" s="39" vm="1020">
        <f ca="1"/>
        <v>89.465000000000003</v>
      </c>
      <c r="IC22" s="39" vm="3684">
        <f ca="1"/>
        <v>91.015000000000001</v>
      </c>
      <c r="ID22" s="39" vm="3685">
        <f ca="1"/>
        <v>91.844999999999999</v>
      </c>
      <c r="IE22" s="39" vm="3686">
        <f ca="1"/>
        <v>91.885000000000005</v>
      </c>
      <c r="IF22" s="39" vm="3660">
        <f ca="1"/>
        <v>92.674999999999997</v>
      </c>
      <c r="IG22" s="39" vm="3687">
        <f ca="1"/>
        <v>93.004999999999995</v>
      </c>
      <c r="IH22" s="39" vm="3664">
        <f ca="1"/>
        <v>92.795000000000002</v>
      </c>
      <c r="II22" s="39" vm="3688">
        <f ca="1"/>
        <v>93.04</v>
      </c>
      <c r="IJ22" s="39" vm="1116">
        <f ca="1"/>
        <v>93.39</v>
      </c>
      <c r="IK22" s="39" vm="3689">
        <f ca="1"/>
        <v>93.84</v>
      </c>
      <c r="IL22" s="39" vm="3690">
        <f ca="1"/>
        <v>93.454999999999998</v>
      </c>
      <c r="IM22" s="39" vm="3691">
        <f ca="1"/>
        <v>93.864999999999995</v>
      </c>
      <c r="IN22" s="39" vm="3692">
        <f ca="1"/>
        <v>93.71</v>
      </c>
      <c r="IO22" s="39" vm="3693">
        <f ca="1"/>
        <v>94.22</v>
      </c>
      <c r="IP22" s="39" vm="3694">
        <f ca="1"/>
        <v>94.46</v>
      </c>
      <c r="IQ22" s="39" vm="3695">
        <f ca="1"/>
        <v>94.45</v>
      </c>
      <c r="IR22" s="39" vm="3696">
        <f ca="1"/>
        <v>95.194999999999993</v>
      </c>
      <c r="IS22" s="39" vm="3697">
        <f ca="1"/>
        <v>95.715000000000003</v>
      </c>
      <c r="IT22" s="39" vm="3698">
        <f ca="1"/>
        <v>95.784999999999997</v>
      </c>
      <c r="IU22" s="39" vm="3699">
        <f ca="1"/>
        <v>95.305000000000007</v>
      </c>
      <c r="IV22" s="39" vm="3700">
        <f ca="1"/>
        <v>95.234999999999999</v>
      </c>
      <c r="IW22" s="39" vm="3701">
        <f ca="1"/>
        <v>94.78</v>
      </c>
      <c r="IX22" s="39" vm="1173">
        <f ca="1"/>
        <v>95.28</v>
      </c>
      <c r="IY22" s="39" vm="3702">
        <f ca="1"/>
        <v>95.495000000000005</v>
      </c>
      <c r="IZ22" s="39" vm="3703">
        <f ca="1"/>
        <v>95.69</v>
      </c>
      <c r="JA22" s="39" vm="3704">
        <f ca="1"/>
        <v>95.78</v>
      </c>
      <c r="JB22" s="39" vm="3705">
        <f ca="1"/>
        <v>95.23</v>
      </c>
      <c r="JC22" s="39" vm="3706">
        <f ca="1"/>
        <v>95.46</v>
      </c>
      <c r="JD22" s="39" vm="3707">
        <f ca="1"/>
        <v>95.465000000000003</v>
      </c>
      <c r="JE22" s="39" vm="3708">
        <f ca="1"/>
        <v>94.38</v>
      </c>
      <c r="JF22" s="39" vm="3709">
        <f ca="1"/>
        <v>94.5</v>
      </c>
      <c r="JG22" s="39" vm="3710">
        <f ca="1"/>
        <v>94.87</v>
      </c>
      <c r="JH22" s="39" vm="3711">
        <f ca="1"/>
        <v>92.495000000000005</v>
      </c>
      <c r="JI22" s="39" vm="3712">
        <f ca="1"/>
        <v>93.1</v>
      </c>
      <c r="JJ22" s="39" vm="3713">
        <f ca="1"/>
        <v>92.204999999999998</v>
      </c>
      <c r="JK22" s="39" vm="3714">
        <f ca="1"/>
        <v>93.48</v>
      </c>
      <c r="JL22" s="39" vm="3715">
        <f ca="1"/>
        <v>91.965000000000003</v>
      </c>
      <c r="JM22" s="39" vm="3716">
        <f ca="1"/>
        <v>91.234999999999999</v>
      </c>
      <c r="JN22" s="39" vm="3658">
        <f ca="1"/>
        <v>92.13</v>
      </c>
      <c r="JO22" s="39" vm="3717">
        <f ca="1"/>
        <v>94.334999999999994</v>
      </c>
      <c r="JP22" s="39" vm="3718">
        <f ca="1"/>
        <v>94.394999999999996</v>
      </c>
      <c r="JQ22" s="39" vm="3719">
        <f ca="1"/>
        <v>94.26</v>
      </c>
      <c r="JR22" s="39" vm="3720">
        <f ca="1"/>
        <v>94.07</v>
      </c>
      <c r="JS22" s="39" vm="3721">
        <f ca="1"/>
        <v>93.665000000000006</v>
      </c>
      <c r="JT22" s="39" vm="3722">
        <f ca="1"/>
        <v>92.754999999999995</v>
      </c>
      <c r="JU22" s="39" vm="3723">
        <f ca="1"/>
        <v>92.7</v>
      </c>
      <c r="JV22" s="39" vm="3724">
        <f ca="1"/>
        <v>94.44</v>
      </c>
      <c r="JW22" s="39" vm="3725">
        <f ca="1"/>
        <v>93.515000000000001</v>
      </c>
      <c r="JX22" s="39" vm="1126">
        <f ca="1"/>
        <v>91.37</v>
      </c>
      <c r="JY22" s="39" vm="3726">
        <f ca="1"/>
        <v>92.665000000000006</v>
      </c>
      <c r="JZ22" s="39" vm="1086">
        <f ca="1"/>
        <v>94.055000000000007</v>
      </c>
      <c r="KA22" s="39"/>
      <c r="KB22" s="39"/>
    </row>
    <row r="23" spans="2:288" ht="20" customHeight="1" x14ac:dyDescent="0.6">
      <c r="B23" s="13" t="s">
        <v>43</v>
      </c>
      <c r="C23" s="2" t="s">
        <v>44</v>
      </c>
      <c r="D23" s="2" t="str" cm="1">
        <f t="array" ref="D23">_FV(Table15[[#This Row],[ ETF]],"Ticker symbol",TRUE)</f>
        <v>IUIT</v>
      </c>
      <c r="E23" s="2" t="s">
        <v>73</v>
      </c>
      <c r="F23" s="2" t="s">
        <v>74</v>
      </c>
      <c r="G23" s="2" t="e" vm="3727">
        <v>#VALUE!</v>
      </c>
      <c r="H23" s="27" cm="1">
        <f t="array" ref="H23">IFERROR(_FV(Table15[[#This Row],[ ETF]],"beta"),"")</f>
        <v>0.96189999999999998</v>
      </c>
      <c r="I23" s="30" cm="1">
        <f t="array" ref="I23">_FV(Table15[[#This Row],[ ETF]],"Price")</f>
        <v>21.79</v>
      </c>
      <c r="J23" s="26">
        <f>SUMIF(Table14[Ativo],Table15[[#This Row],[Ticker]],Table14[Qtd])</f>
        <v>0</v>
      </c>
      <c r="K23" s="6">
        <f>Table15[[#This Row],[Preço]]*Table15[[#This Row],[Qtd]]</f>
        <v>0</v>
      </c>
      <c r="L23" s="15">
        <f>_xlfn.FLOOR.MATH((Aporte-2)/Table15[[#This Row],[Preço]])</f>
        <v>206</v>
      </c>
      <c r="M23" s="14">
        <f>Aporte-Table15[[#This Row],[Possível]]*Table15[[#This Row],[Preço]]</f>
        <v>11.260000000000218</v>
      </c>
      <c r="N23" s="35" cm="1">
        <f t="array" ref="N23">_FV(Table15[[#This Row],[ ETF]],"Expense ratio",TRUE)</f>
        <v>1.5E-3</v>
      </c>
      <c r="O23" s="38" cm="1">
        <f t="array" ref="O23">_FV(Table15[[#This Row],[ ETF]],"Market cap",TRUE)</f>
        <v>3452347161.5799999</v>
      </c>
      <c r="P23" s="36" cm="1">
        <f t="array" ref="P23">_FV(Table15[[#This Row],[ ETF]],"Volume")</f>
        <v>165340</v>
      </c>
      <c r="Q23" s="35" cm="1">
        <f t="array" ref="Q23">_FV(Table15[[#This Row],[ ETF]],"Change (%)",TRUE)</f>
        <v>1.3488E-2</v>
      </c>
      <c r="R23" s="40">
        <f ca="1">(Table15[[#This Row],[Preço]]-AF23)/AF23</f>
        <v>0.34672435105067984</v>
      </c>
      <c r="S23" s="44"/>
      <c r="T23" s="37" cm="1">
        <f t="array" ref="T23">Table15[[#This Row],[Valor de mercado]]/Riqueza_hoje</f>
        <v>0</v>
      </c>
      <c r="AF23" s="39" cm="1" vm="3728">
        <f t="array" aca="1" ref="AF23:KB23" ca="1">TRANSPOSE(_xlfn.STOCKHISTORY(G23,TODAY()-365,TODAY(),0,0,1))</f>
        <v>16.18</v>
      </c>
      <c r="AG23" s="39" vm="3729">
        <f ca="1"/>
        <v>16.145</v>
      </c>
      <c r="AH23" s="39" t="e" vm="342">
        <f ca="1"/>
        <v>#N/A</v>
      </c>
      <c r="AI23" s="39" vm="3730">
        <f ca="1"/>
        <v>16.425000000000001</v>
      </c>
      <c r="AJ23" s="39" vm="3731">
        <f ca="1"/>
        <v>16.385000000000002</v>
      </c>
      <c r="AK23" s="39" vm="3732">
        <f ca="1"/>
        <v>16.34</v>
      </c>
      <c r="AL23" s="39" vm="3733">
        <f ca="1"/>
        <v>16.11</v>
      </c>
      <c r="AM23" s="39" vm="3734">
        <f ca="1"/>
        <v>16.105</v>
      </c>
      <c r="AN23" s="39" vm="3735">
        <f ca="1"/>
        <v>16.155000000000001</v>
      </c>
      <c r="AO23" s="39" vm="3736">
        <f ca="1"/>
        <v>16.295000000000002</v>
      </c>
      <c r="AP23" s="39" vm="3737">
        <f ca="1"/>
        <v>16.355</v>
      </c>
      <c r="AQ23" s="39" vm="3738">
        <f ca="1"/>
        <v>16.350000000000001</v>
      </c>
      <c r="AR23" s="39" vm="3739">
        <f ca="1"/>
        <v>16.22</v>
      </c>
      <c r="AS23" s="39" vm="3740">
        <f ca="1"/>
        <v>16.337499999999999</v>
      </c>
      <c r="AT23" s="39" vm="3741">
        <f ca="1"/>
        <v>16.309999999999999</v>
      </c>
      <c r="AU23" s="39" vm="3733">
        <f ca="1"/>
        <v>16.11</v>
      </c>
      <c r="AV23" s="39" vm="3742">
        <f ca="1"/>
        <v>16.024999999999999</v>
      </c>
      <c r="AW23" s="39" vm="3743">
        <f ca="1"/>
        <v>16.085000000000001</v>
      </c>
      <c r="AX23" s="39" vm="3744">
        <f ca="1"/>
        <v>16.535</v>
      </c>
      <c r="AY23" s="39" vm="3745">
        <f ca="1"/>
        <v>16.655000000000001</v>
      </c>
      <c r="AZ23" s="39" vm="3746">
        <f ca="1"/>
        <v>16.7</v>
      </c>
      <c r="BA23" s="39" vm="3747">
        <f ca="1"/>
        <v>16.645</v>
      </c>
      <c r="BB23" s="39" vm="3748">
        <f ca="1"/>
        <v>16.844999999999999</v>
      </c>
      <c r="BC23" s="39" vm="3749">
        <f ca="1"/>
        <v>16.614999999999998</v>
      </c>
      <c r="BD23" s="39" vm="3750">
        <f ca="1"/>
        <v>16.695</v>
      </c>
      <c r="BE23" s="39" vm="3736">
        <f ca="1"/>
        <v>16.295000000000002</v>
      </c>
      <c r="BF23" s="39" vm="3751">
        <f ca="1"/>
        <v>16.53</v>
      </c>
      <c r="BG23" s="39" vm="3752">
        <f ca="1"/>
        <v>16.78</v>
      </c>
      <c r="BH23" s="39" vm="3753">
        <f ca="1"/>
        <v>16.795000000000002</v>
      </c>
      <c r="BI23" s="39" vm="3754">
        <f ca="1"/>
        <v>16.885000000000002</v>
      </c>
      <c r="BJ23" s="39" vm="3755">
        <f ca="1"/>
        <v>16.975000000000001</v>
      </c>
      <c r="BK23" s="39" vm="3756">
        <f ca="1"/>
        <v>17.07</v>
      </c>
      <c r="BL23" s="39" vm="3757">
        <f ca="1"/>
        <v>17.170000000000002</v>
      </c>
      <c r="BM23" s="39" vm="3758">
        <f ca="1"/>
        <v>17.09</v>
      </c>
      <c r="BN23" s="39" vm="3759">
        <f ca="1"/>
        <v>17.309999999999999</v>
      </c>
      <c r="BO23" s="39" vm="3760">
        <f ca="1"/>
        <v>17.350000000000001</v>
      </c>
      <c r="BP23" s="39" vm="3761">
        <f ca="1"/>
        <v>17.48</v>
      </c>
      <c r="BQ23" s="39" vm="3762">
        <f ca="1"/>
        <v>17.36</v>
      </c>
      <c r="BR23" s="39" vm="3763">
        <f ca="1"/>
        <v>17.010000000000002</v>
      </c>
      <c r="BS23" s="39" vm="3764">
        <f ca="1"/>
        <v>16.954999999999998</v>
      </c>
      <c r="BT23" s="39" vm="3765">
        <f ca="1"/>
        <v>17.190000000000001</v>
      </c>
      <c r="BU23" s="39" vm="3766">
        <f ca="1"/>
        <v>16.760000000000002</v>
      </c>
      <c r="BV23" s="39" vm="3767">
        <f ca="1"/>
        <v>16.484999999999999</v>
      </c>
      <c r="BW23" s="39" vm="3750">
        <f ca="1"/>
        <v>16.695</v>
      </c>
      <c r="BX23" s="39" vm="3768">
        <f ca="1"/>
        <v>16.625</v>
      </c>
      <c r="BY23" s="39" vm="3769">
        <f ca="1"/>
        <v>16.515000000000001</v>
      </c>
      <c r="BZ23" s="39" vm="3770">
        <f ca="1"/>
        <v>16.824999999999999</v>
      </c>
      <c r="CA23" s="39" vm="3750">
        <f ca="1"/>
        <v>16.695</v>
      </c>
      <c r="CB23" s="39" vm="3771">
        <f ca="1"/>
        <v>16.504999999999999</v>
      </c>
      <c r="CC23" s="39" vm="3772">
        <f ca="1"/>
        <v>16.195</v>
      </c>
      <c r="CD23" s="39" vm="3773">
        <f ca="1"/>
        <v>15.71</v>
      </c>
      <c r="CE23" s="39" vm="3743">
        <f ca="1"/>
        <v>16.085000000000001</v>
      </c>
      <c r="CF23" s="39" vm="3774">
        <f ca="1"/>
        <v>16.3</v>
      </c>
      <c r="CG23" s="39" vm="3775">
        <f ca="1"/>
        <v>16.315000000000001</v>
      </c>
      <c r="CH23" s="39" vm="3776">
        <f ca="1"/>
        <v>16.6325</v>
      </c>
      <c r="CI23" s="39" vm="3777">
        <f ca="1"/>
        <v>16.37</v>
      </c>
      <c r="CJ23" s="39" vm="3778">
        <f ca="1"/>
        <v>16.52</v>
      </c>
      <c r="CK23" s="39" vm="3770">
        <f ca="1"/>
        <v>16.824999999999999</v>
      </c>
      <c r="CL23" s="39" vm="3779">
        <f ca="1"/>
        <v>16.579999999999998</v>
      </c>
      <c r="CM23" s="39" vm="3769">
        <f ca="1"/>
        <v>16.515000000000001</v>
      </c>
      <c r="CN23" s="39" vm="3780">
        <f ca="1"/>
        <v>16.335000000000001</v>
      </c>
      <c r="CO23" s="39" vm="3781">
        <f ca="1"/>
        <v>16.61</v>
      </c>
      <c r="CP23" s="39" vm="3782">
        <f ca="1"/>
        <v>16.559999999999999</v>
      </c>
      <c r="CQ23" s="39" vm="3783">
        <f ca="1"/>
        <v>16.445</v>
      </c>
      <c r="CR23" s="39" vm="3784">
        <f ca="1"/>
        <v>16.190000000000001</v>
      </c>
      <c r="CS23" s="39" vm="3785">
        <f ca="1"/>
        <v>16.440000000000001</v>
      </c>
      <c r="CT23" s="39" vm="3786">
        <f ca="1"/>
        <v>16.55</v>
      </c>
      <c r="CU23" s="39" vm="3787">
        <f ca="1"/>
        <v>16.422499999999999</v>
      </c>
      <c r="CV23" s="39" vm="3788">
        <f ca="1"/>
        <v>16.690000000000001</v>
      </c>
      <c r="CW23" s="39" vm="3789">
        <f ca="1"/>
        <v>16.965</v>
      </c>
      <c r="CX23" s="39" vm="3790">
        <f ca="1"/>
        <v>17.364999999999998</v>
      </c>
      <c r="CY23" s="39" vm="3762">
        <f ca="1"/>
        <v>17.36</v>
      </c>
      <c r="CZ23" s="39" vm="3791">
        <f ca="1"/>
        <v>17.594999999999999</v>
      </c>
      <c r="DA23" s="39" vm="3792">
        <f ca="1"/>
        <v>17.675000000000001</v>
      </c>
      <c r="DB23" s="39" vm="3793">
        <f ca="1"/>
        <v>17.71</v>
      </c>
      <c r="DC23" s="39" vm="3794">
        <f ca="1"/>
        <v>17.8</v>
      </c>
      <c r="DD23" s="39" vm="3795">
        <f ca="1"/>
        <v>17.795000000000002</v>
      </c>
      <c r="DE23" s="39" vm="3796">
        <f ca="1"/>
        <v>17.96</v>
      </c>
      <c r="DF23" s="39" vm="3797">
        <f ca="1"/>
        <v>17.975000000000001</v>
      </c>
      <c r="DG23" s="39" vm="3798">
        <f ca="1"/>
        <v>17.824999999999999</v>
      </c>
      <c r="DH23" s="39" vm="3799">
        <f ca="1"/>
        <v>17.647500000000001</v>
      </c>
      <c r="DI23" s="39" vm="3800">
        <f ca="1"/>
        <v>17.82</v>
      </c>
      <c r="DJ23" s="39" vm="3801">
        <f ca="1"/>
        <v>17.895</v>
      </c>
      <c r="DK23" s="39" vm="3802">
        <f ca="1"/>
        <v>17.89</v>
      </c>
      <c r="DL23" s="39" vm="3803">
        <f ca="1"/>
        <v>18.015000000000001</v>
      </c>
      <c r="DM23" s="39" vm="3796">
        <f ca="1"/>
        <v>17.96</v>
      </c>
      <c r="DN23" s="39" vm="3804">
        <f ca="1"/>
        <v>17.815000000000001</v>
      </c>
      <c r="DO23" s="39" vm="3805">
        <f ca="1"/>
        <v>17.704999999999998</v>
      </c>
      <c r="DP23" s="39" vm="3806">
        <f ca="1"/>
        <v>17.614999999999998</v>
      </c>
      <c r="DQ23" s="39" t="e" vm="342">
        <f ca="1"/>
        <v>#N/A</v>
      </c>
      <c r="DR23" s="39" vm="3807">
        <f ca="1"/>
        <v>17.059999999999999</v>
      </c>
      <c r="DS23" s="39" vm="3808">
        <f ca="1"/>
        <v>17.3</v>
      </c>
      <c r="DT23" s="39" vm="3809">
        <f ca="1"/>
        <v>17.204999999999998</v>
      </c>
      <c r="DU23" s="39" vm="3810">
        <f ca="1"/>
        <v>17.545000000000002</v>
      </c>
      <c r="DV23" s="39" vm="3811">
        <f ca="1"/>
        <v>17.225000000000001</v>
      </c>
      <c r="DW23" s="39" vm="3812">
        <f ca="1"/>
        <v>16.940000000000001</v>
      </c>
      <c r="DX23" s="39" vm="3813">
        <f ca="1"/>
        <v>16.574999999999999</v>
      </c>
      <c r="DY23" s="39" vm="3814">
        <f ca="1"/>
        <v>16.72</v>
      </c>
      <c r="DZ23" s="39" vm="3815">
        <f ca="1"/>
        <v>17.004999999999999</v>
      </c>
      <c r="EA23" s="39" vm="3816">
        <f ca="1"/>
        <v>16.8825</v>
      </c>
      <c r="EB23" s="39" vm="3755">
        <f ca="1"/>
        <v>16.975000000000001</v>
      </c>
      <c r="EC23" s="39" vm="3817">
        <f ca="1"/>
        <v>16.715</v>
      </c>
      <c r="ED23" s="39" vm="3818">
        <f ca="1"/>
        <v>17.184999999999999</v>
      </c>
      <c r="EE23" s="39" vm="3819">
        <f ca="1"/>
        <v>17.164999999999999</v>
      </c>
      <c r="EF23" s="39" vm="3820">
        <f ca="1"/>
        <v>17.414999999999999</v>
      </c>
      <c r="EG23" s="39" vm="3821">
        <f ca="1"/>
        <v>17.399999999999999</v>
      </c>
      <c r="EH23" s="39" vm="3822">
        <f ca="1"/>
        <v>17.385000000000002</v>
      </c>
      <c r="EI23" s="39" vm="3823">
        <f ca="1"/>
        <v>17.41</v>
      </c>
      <c r="EJ23" s="39" vm="3824">
        <f ca="1"/>
        <v>17.434999999999999</v>
      </c>
      <c r="EK23" s="39" t="e" vm="342">
        <f ca="1"/>
        <v>#N/A</v>
      </c>
      <c r="EL23" s="39" vm="3825">
        <f ca="1"/>
        <v>17.34</v>
      </c>
      <c r="EM23" s="39" vm="3826">
        <f ca="1"/>
        <v>17.475000000000001</v>
      </c>
      <c r="EN23" s="39" vm="3827">
        <f ca="1"/>
        <v>17.285</v>
      </c>
      <c r="EO23" s="39" vm="3828">
        <f ca="1"/>
        <v>17.559999999999999</v>
      </c>
      <c r="EP23" s="39" vm="3829">
        <f ca="1"/>
        <v>17.54</v>
      </c>
      <c r="EQ23" s="39" vm="3830">
        <f ca="1"/>
        <v>17.579999999999998</v>
      </c>
      <c r="ER23" s="39" vm="3831">
        <f ca="1"/>
        <v>17.642499999999998</v>
      </c>
      <c r="ES23" s="39" vm="3792">
        <f ca="1"/>
        <v>17.675000000000001</v>
      </c>
      <c r="ET23" s="39" vm="3794">
        <f ca="1"/>
        <v>17.8</v>
      </c>
      <c r="EU23" s="39" vm="3832">
        <f ca="1"/>
        <v>17.875</v>
      </c>
      <c r="EV23" s="39" vm="3833">
        <f ca="1"/>
        <v>17.93</v>
      </c>
      <c r="EW23" s="39" vm="3834">
        <f ca="1"/>
        <v>17.920000000000002</v>
      </c>
      <c r="EX23" s="39" vm="3835">
        <f ca="1"/>
        <v>18.059999999999999</v>
      </c>
      <c r="EY23" s="39" vm="3836">
        <f ca="1"/>
        <v>17.86</v>
      </c>
      <c r="EZ23" s="39" vm="3837">
        <f ca="1"/>
        <v>17.97</v>
      </c>
      <c r="FA23" s="39" vm="3838">
        <f ca="1"/>
        <v>18.11</v>
      </c>
      <c r="FB23" s="39" vm="3839">
        <f ca="1"/>
        <v>18.155000000000001</v>
      </c>
      <c r="FC23" s="39" vm="3840">
        <f ca="1"/>
        <v>18.315000000000001</v>
      </c>
      <c r="FD23" s="39" vm="3841">
        <f ca="1"/>
        <v>18.309999999999999</v>
      </c>
      <c r="FE23" s="39" vm="3842">
        <f ca="1"/>
        <v>18.45</v>
      </c>
      <c r="FF23" s="39" vm="3843">
        <f ca="1"/>
        <v>18.545000000000002</v>
      </c>
      <c r="FG23" s="39" vm="3844">
        <f ca="1"/>
        <v>18.574999999999999</v>
      </c>
      <c r="FH23" s="39" vm="3845">
        <f ca="1"/>
        <v>18.504999999999999</v>
      </c>
      <c r="FI23" s="39" vm="3846">
        <f ca="1"/>
        <v>18.7425</v>
      </c>
      <c r="FJ23" s="39" vm="3847">
        <f ca="1"/>
        <v>18.84</v>
      </c>
      <c r="FK23" s="39" vm="3848">
        <f ca="1"/>
        <v>18.89</v>
      </c>
      <c r="FL23" s="39" vm="3849">
        <f ca="1"/>
        <v>18.932500000000001</v>
      </c>
      <c r="FM23" s="39" vm="3850">
        <f ca="1"/>
        <v>18.765000000000001</v>
      </c>
      <c r="FN23" s="39" vm="3851">
        <f ca="1"/>
        <v>18.975000000000001</v>
      </c>
      <c r="FO23" s="39" vm="3852">
        <f ca="1"/>
        <v>19.004999999999999</v>
      </c>
      <c r="FP23" s="39" vm="3853">
        <f ca="1"/>
        <v>19.234999999999999</v>
      </c>
      <c r="FQ23" s="39" vm="3854">
        <f ca="1"/>
        <v>19.232500000000002</v>
      </c>
      <c r="FR23" s="39" vm="3855">
        <f ca="1"/>
        <v>19.149999999999999</v>
      </c>
      <c r="FS23" s="39" vm="3856">
        <f ca="1"/>
        <v>18.9925</v>
      </c>
      <c r="FT23" s="39" vm="3857">
        <f ca="1"/>
        <v>18.715</v>
      </c>
      <c r="FU23" s="39" vm="3858">
        <f ca="1"/>
        <v>18.844999999999999</v>
      </c>
      <c r="FV23" s="39" vm="3859">
        <f ca="1"/>
        <v>19.045000000000002</v>
      </c>
      <c r="FW23" s="39" vm="3860">
        <f ca="1"/>
        <v>19.195</v>
      </c>
      <c r="FX23" s="39" vm="3861">
        <f ca="1"/>
        <v>19.399999999999999</v>
      </c>
      <c r="FY23" s="39" vm="3862">
        <f ca="1"/>
        <v>19.392499999999998</v>
      </c>
      <c r="FZ23" s="39" vm="3863">
        <f ca="1"/>
        <v>19.085000000000001</v>
      </c>
      <c r="GA23" s="39" vm="3864">
        <f ca="1"/>
        <v>19.260000000000002</v>
      </c>
      <c r="GB23" s="39" vm="3865">
        <f ca="1"/>
        <v>19.315000000000001</v>
      </c>
      <c r="GC23" s="39" vm="3866">
        <f ca="1"/>
        <v>19.22</v>
      </c>
      <c r="GD23" s="39" vm="3867">
        <f ca="1"/>
        <v>19.385000000000002</v>
      </c>
      <c r="GE23" s="39" vm="3868">
        <f ca="1"/>
        <v>19.18</v>
      </c>
      <c r="GF23" s="39" vm="3869">
        <f ca="1"/>
        <v>19.305</v>
      </c>
      <c r="GG23" s="39" vm="3870">
        <f ca="1"/>
        <v>19.465</v>
      </c>
      <c r="GH23" s="39" vm="3871">
        <f ca="1"/>
        <v>19.462499999999999</v>
      </c>
      <c r="GI23" s="39" vm="3872">
        <f ca="1"/>
        <v>19.405000000000001</v>
      </c>
      <c r="GJ23" s="39" vm="3864">
        <f ca="1"/>
        <v>19.260000000000002</v>
      </c>
      <c r="GK23" s="39" vm="3866">
        <f ca="1"/>
        <v>19.22</v>
      </c>
      <c r="GL23" s="39" vm="3873">
        <f ca="1"/>
        <v>19.36</v>
      </c>
      <c r="GM23" s="39" vm="3874">
        <f ca="1"/>
        <v>19.434999999999999</v>
      </c>
      <c r="GN23" s="39" vm="3875">
        <f ca="1"/>
        <v>19.355</v>
      </c>
      <c r="GO23" s="39" vm="3876">
        <f ca="1"/>
        <v>19.420000000000002</v>
      </c>
      <c r="GP23" s="39" vm="3877">
        <f ca="1"/>
        <v>19.3325</v>
      </c>
      <c r="GQ23" s="39" vm="3854">
        <f ca="1"/>
        <v>19.232500000000002</v>
      </c>
      <c r="GR23" s="39" vm="3878">
        <f ca="1"/>
        <v>19.53</v>
      </c>
      <c r="GS23" s="39" vm="3879">
        <f ca="1"/>
        <v>19.765000000000001</v>
      </c>
      <c r="GT23" s="39" vm="3880">
        <f ca="1"/>
        <v>19.7925</v>
      </c>
      <c r="GU23" s="39" vm="3881">
        <f ca="1"/>
        <v>19.8</v>
      </c>
      <c r="GV23" s="39" vm="3882">
        <f ca="1"/>
        <v>19.695</v>
      </c>
      <c r="GW23" s="39" vm="3883">
        <f ca="1"/>
        <v>19.78</v>
      </c>
      <c r="GX23" s="39" vm="3884">
        <f ca="1"/>
        <v>19.887799999999999</v>
      </c>
      <c r="GY23" s="39" vm="3885">
        <f ca="1"/>
        <v>19.989999999999998</v>
      </c>
      <c r="GZ23" s="39" vm="3886">
        <f ca="1"/>
        <v>20.09</v>
      </c>
      <c r="HA23" s="39" vm="3885">
        <f ca="1"/>
        <v>19.989999999999998</v>
      </c>
      <c r="HB23" s="39" vm="3887">
        <f ca="1"/>
        <v>20.065000000000001</v>
      </c>
      <c r="HC23" s="39" vm="3888">
        <f ca="1"/>
        <v>20.114999999999998</v>
      </c>
      <c r="HD23" s="39" vm="3889">
        <f ca="1"/>
        <v>20.010000000000002</v>
      </c>
      <c r="HE23" s="39" vm="3890">
        <f ca="1"/>
        <v>19.89</v>
      </c>
      <c r="HF23" s="39" vm="3891">
        <f ca="1"/>
        <v>19.96</v>
      </c>
      <c r="HG23" s="39" vm="3892">
        <f ca="1"/>
        <v>19.805</v>
      </c>
      <c r="HH23" s="39" vm="3893">
        <f ca="1"/>
        <v>19.64</v>
      </c>
      <c r="HI23" s="39" vm="3894">
        <f ca="1"/>
        <v>19.745000000000001</v>
      </c>
      <c r="HJ23" s="39" vm="3895">
        <f ca="1"/>
        <v>19.664999999999999</v>
      </c>
      <c r="HK23" s="39" vm="3896">
        <f ca="1"/>
        <v>19.675000000000001</v>
      </c>
      <c r="HL23" s="39" vm="3897">
        <f ca="1"/>
        <v>19.535</v>
      </c>
      <c r="HM23" s="39" vm="3898">
        <f ca="1"/>
        <v>19.175000000000001</v>
      </c>
      <c r="HN23" s="39" vm="3899">
        <f ca="1"/>
        <v>19.295000000000002</v>
      </c>
      <c r="HO23" s="39" vm="3876">
        <f ca="1"/>
        <v>19.420000000000002</v>
      </c>
      <c r="HP23" s="39" vm="3900">
        <f ca="1"/>
        <v>19.684999999999999</v>
      </c>
      <c r="HQ23" s="39" vm="3901">
        <f ca="1"/>
        <v>19.61</v>
      </c>
      <c r="HR23" s="39" vm="3902">
        <f ca="1"/>
        <v>19.52</v>
      </c>
      <c r="HS23" s="39" vm="3903">
        <f ca="1"/>
        <v>19.065000000000001</v>
      </c>
      <c r="HT23" s="39" vm="3904">
        <f ca="1"/>
        <v>18.96</v>
      </c>
      <c r="HU23" s="39" vm="3851">
        <f ca="1"/>
        <v>18.975000000000001</v>
      </c>
      <c r="HV23" s="39" vm="3905">
        <f ca="1"/>
        <v>18.864999999999998</v>
      </c>
      <c r="HW23" s="39" vm="3906">
        <f ca="1"/>
        <v>18.565000000000001</v>
      </c>
      <c r="HX23" s="39" vm="3907">
        <f ca="1"/>
        <v>18.940000000000001</v>
      </c>
      <c r="HY23" s="39" vm="3908">
        <f ca="1"/>
        <v>18.77</v>
      </c>
      <c r="HZ23" s="39" vm="3869">
        <f ca="1"/>
        <v>19.305</v>
      </c>
      <c r="IA23" s="39" vm="3898">
        <f ca="1"/>
        <v>19.175000000000001</v>
      </c>
      <c r="IB23" s="39" vm="3909">
        <f ca="1"/>
        <v>19.23</v>
      </c>
      <c r="IC23" s="39" vm="3910">
        <f ca="1"/>
        <v>18.945</v>
      </c>
      <c r="ID23" s="39" vm="3911">
        <f ca="1"/>
        <v>18.899999999999999</v>
      </c>
      <c r="IE23" s="39" vm="3912">
        <f ca="1"/>
        <v>19.350000000000001</v>
      </c>
      <c r="IF23" s="39" vm="3913">
        <f ca="1"/>
        <v>19.555</v>
      </c>
      <c r="IG23" s="39" vm="3914">
        <f ca="1"/>
        <v>19.670000000000002</v>
      </c>
      <c r="IH23" s="39" vm="3915">
        <f ca="1"/>
        <v>19.95</v>
      </c>
      <c r="II23" s="39" vm="3916">
        <f ca="1"/>
        <v>19.940000000000001</v>
      </c>
      <c r="IJ23" s="39" vm="3917">
        <f ca="1"/>
        <v>19.87</v>
      </c>
      <c r="IK23" s="39" vm="3918">
        <f ca="1"/>
        <v>19.914999999999999</v>
      </c>
      <c r="IL23" s="39" vm="3919">
        <f ca="1"/>
        <v>19.984999999999999</v>
      </c>
      <c r="IM23" s="39" vm="3920">
        <f ca="1"/>
        <v>20.14</v>
      </c>
      <c r="IN23" s="39" vm="3921">
        <f ca="1"/>
        <v>20.079999999999998</v>
      </c>
      <c r="IO23" s="39" vm="3922">
        <f ca="1"/>
        <v>20.195</v>
      </c>
      <c r="IP23" s="39" vm="3923">
        <f ca="1"/>
        <v>20.190000000000001</v>
      </c>
      <c r="IQ23" s="39" vm="3924">
        <f ca="1"/>
        <v>20.237500000000001</v>
      </c>
      <c r="IR23" s="39" vm="3925">
        <f ca="1"/>
        <v>20.454999999999998</v>
      </c>
      <c r="IS23" s="39" vm="3926">
        <f ca="1"/>
        <v>20.434999999999999</v>
      </c>
      <c r="IT23" s="39" vm="3927">
        <f ca="1"/>
        <v>20.824999999999999</v>
      </c>
      <c r="IU23" s="39" vm="3928">
        <f ca="1"/>
        <v>21.03</v>
      </c>
      <c r="IV23" s="39" vm="3929">
        <f ca="1"/>
        <v>21.11</v>
      </c>
      <c r="IW23" s="39" vm="3930">
        <f ca="1"/>
        <v>21.06</v>
      </c>
      <c r="IX23" s="39" vm="3931">
        <f ca="1"/>
        <v>20.844999999999999</v>
      </c>
      <c r="IY23" s="39" vm="3932">
        <f ca="1"/>
        <v>20.81</v>
      </c>
      <c r="IZ23" s="39" vm="3933">
        <f ca="1"/>
        <v>21.035</v>
      </c>
      <c r="JA23" s="39" vm="3933">
        <f ca="1"/>
        <v>21.035</v>
      </c>
      <c r="JB23" s="39" vm="3934">
        <f ca="1"/>
        <v>21.2</v>
      </c>
      <c r="JC23" s="39" vm="3935">
        <f ca="1"/>
        <v>21.23</v>
      </c>
      <c r="JD23" s="39" vm="3936">
        <f ca="1"/>
        <v>21.274999999999999</v>
      </c>
      <c r="JE23" s="39" vm="3937">
        <f ca="1"/>
        <v>21.56</v>
      </c>
      <c r="JF23" s="39" vm="3938">
        <f ca="1"/>
        <v>21.655000000000001</v>
      </c>
      <c r="JG23" s="39" vm="3939">
        <f ca="1"/>
        <v>21.07</v>
      </c>
      <c r="JH23" s="39" vm="3940">
        <f ca="1"/>
        <v>21.245000000000001</v>
      </c>
      <c r="JI23" s="39" vm="3941">
        <f ca="1"/>
        <v>21.44</v>
      </c>
      <c r="JJ23" s="39" vm="3942">
        <f ca="1"/>
        <v>20.87</v>
      </c>
      <c r="JK23" s="39" vm="3943">
        <f ca="1"/>
        <v>21.25</v>
      </c>
      <c r="JL23" s="39" vm="3944">
        <f ca="1"/>
        <v>21.09</v>
      </c>
      <c r="JM23" s="39" vm="3945">
        <f ca="1"/>
        <v>21.54</v>
      </c>
      <c r="JN23" s="39" vm="3946">
        <f ca="1"/>
        <v>20.885000000000002</v>
      </c>
      <c r="JO23" s="39" vm="3947">
        <f ca="1"/>
        <v>20.73</v>
      </c>
      <c r="JP23" s="39" vm="3947">
        <f ca="1"/>
        <v>20.73</v>
      </c>
      <c r="JQ23" s="39" vm="3948">
        <f ca="1"/>
        <v>21.61</v>
      </c>
      <c r="JR23" s="39" vm="3949">
        <f ca="1"/>
        <v>21.645</v>
      </c>
      <c r="JS23" s="39" vm="3950">
        <f ca="1"/>
        <v>21.684999999999999</v>
      </c>
      <c r="JT23" s="39" vm="3951">
        <f ca="1"/>
        <v>21.695</v>
      </c>
      <c r="JU23" s="39" vm="3952">
        <f ca="1"/>
        <v>21.727499999999999</v>
      </c>
      <c r="JV23" s="39" vm="3929">
        <f ca="1"/>
        <v>21.11</v>
      </c>
      <c r="JW23" s="39" vm="3953">
        <f ca="1"/>
        <v>21.135000000000002</v>
      </c>
      <c r="JX23" s="39" vm="3954">
        <f ca="1"/>
        <v>21.42</v>
      </c>
      <c r="JY23" s="39" vm="3955">
        <f ca="1"/>
        <v>21.085000000000001</v>
      </c>
      <c r="JZ23" s="39" vm="3956">
        <f ca="1"/>
        <v>20.66</v>
      </c>
      <c r="KA23" s="39" vm="3957">
        <f ca="1"/>
        <v>20.96</v>
      </c>
      <c r="KB23" s="39" vm="3958">
        <f ca="1"/>
        <v>21.5</v>
      </c>
    </row>
    <row r="24" spans="2:288" ht="20" customHeight="1" x14ac:dyDescent="0.6">
      <c r="B24" s="13" t="s">
        <v>43</v>
      </c>
      <c r="C24" s="2" t="s">
        <v>44</v>
      </c>
      <c r="D24" s="2" t="str" cm="1">
        <f t="array" ref="D24">_FV(Table15[[#This Row],[ ETF]],"Ticker symbol",TRUE)</f>
        <v>MXUS</v>
      </c>
      <c r="E24" s="2" t="s">
        <v>58</v>
      </c>
      <c r="F24" s="2" t="s">
        <v>59</v>
      </c>
      <c r="G24" s="2" t="e" vm="3959">
        <v>#VALUE!</v>
      </c>
      <c r="H24" s="27" cm="1">
        <f t="array" ref="H24">IFERROR(_FV(Table15[[#This Row],[ ETF]],"beta"),"")</f>
        <v>1.0176000000000001</v>
      </c>
      <c r="I24" s="30" cm="1">
        <f t="array" ref="I24">_FV(Table15[[#This Row],[ ETF]],"Price")</f>
        <v>132.52000000000001</v>
      </c>
      <c r="J24" s="26">
        <f>SUMIF(Table14[Ativo],Table15[[#This Row],[Ticker]],Table14[Qtd])</f>
        <v>0</v>
      </c>
      <c r="K24" s="6">
        <f>Table15[[#This Row],[Preço]]*Table15[[#This Row],[Qtd]]</f>
        <v>0</v>
      </c>
      <c r="L24" s="15">
        <f>_xlfn.FLOOR.MATH((Aporte-2)/Table15[[#This Row],[Preço]])</f>
        <v>33</v>
      </c>
      <c r="M24" s="14">
        <f>Aporte-Table15[[#This Row],[Possível]]*Table15[[#This Row],[Preço]]</f>
        <v>126.83999999999924</v>
      </c>
      <c r="N24" s="35" cm="1">
        <f t="array" ref="N24">_FV(Table15[[#This Row],[ ETF]],"Expense ratio",TRUE)</f>
        <v>5.0000000000000001E-4</v>
      </c>
      <c r="O24" s="38" cm="1">
        <f t="array" ref="O24">_FV(Table15[[#This Row],[ ETF]],"Market cap",TRUE)</f>
        <v>3395460164</v>
      </c>
      <c r="P24" s="36" cm="1">
        <f t="array" ref="P24">_FV(Table15[[#This Row],[ ETF]],"Volume")</f>
        <v>1</v>
      </c>
      <c r="Q24" s="35" cm="1">
        <f t="array" ref="Q24">_FV(Table15[[#This Row],[ ETF]],"Change (%)",TRUE)</f>
        <v>6.2849999999999998E-3</v>
      </c>
      <c r="R24" s="40">
        <f ca="1">(Table15[[#This Row],[Preço]]-AF24)/AF24</f>
        <v>0.27343487243549719</v>
      </c>
      <c r="S24" s="44"/>
      <c r="T24" s="37" cm="1">
        <f t="array" ref="T24">Table15[[#This Row],[Valor de mercado]]/Riqueza_hoje</f>
        <v>0</v>
      </c>
      <c r="AF24" s="39" cm="1" vm="3960">
        <f t="array" aca="1" ref="AF24:KA24" ca="1">TRANSPOSE(_xlfn.STOCKHISTORY(G24,TODAY()-365,TODAY(),0,0,1))</f>
        <v>104.065</v>
      </c>
      <c r="AG24" s="39" vm="3961">
        <f ca="1"/>
        <v>103.95</v>
      </c>
      <c r="AH24" s="39" t="e" vm="342">
        <f ca="1"/>
        <v>#N/A</v>
      </c>
      <c r="AI24" s="39" vm="3962">
        <f ca="1"/>
        <v>104.84</v>
      </c>
      <c r="AJ24" s="39" vm="3327">
        <f ca="1"/>
        <v>104.82</v>
      </c>
      <c r="AK24" s="39" vm="3963">
        <f ca="1"/>
        <v>104.67</v>
      </c>
      <c r="AL24" s="39" vm="3964">
        <f ca="1"/>
        <v>103.785</v>
      </c>
      <c r="AM24" s="39" vm="3355">
        <f ca="1"/>
        <v>103.96</v>
      </c>
      <c r="AN24" s="39" vm="3965">
        <f ca="1"/>
        <v>105.62</v>
      </c>
      <c r="AO24" s="39" vm="3966">
        <f ca="1"/>
        <v>106.54</v>
      </c>
      <c r="AP24" s="39" vm="3967">
        <f ca="1"/>
        <v>106.935</v>
      </c>
      <c r="AQ24" s="39" vm="3968">
        <f ca="1"/>
        <v>106.93</v>
      </c>
      <c r="AR24" s="39" vm="3969">
        <f ca="1"/>
        <v>106.68</v>
      </c>
      <c r="AS24" s="39" vm="3970">
        <f ca="1"/>
        <v>106.905</v>
      </c>
      <c r="AT24" s="39" vm="3971">
        <f ca="1"/>
        <v>107.13500000000001</v>
      </c>
      <c r="AU24" s="39" vm="3972">
        <f ca="1"/>
        <v>105.96</v>
      </c>
      <c r="AV24" s="39" vm="3333">
        <f ca="1"/>
        <v>105.82</v>
      </c>
      <c r="AW24" s="39" vm="3973">
        <f ca="1"/>
        <v>106.21</v>
      </c>
      <c r="AX24" s="39" vm="3974">
        <f ca="1"/>
        <v>107.705</v>
      </c>
      <c r="AY24" s="39" vm="1644">
        <f ca="1"/>
        <v>108.19</v>
      </c>
      <c r="AZ24" s="39" vm="3975">
        <f ca="1"/>
        <v>107.7</v>
      </c>
      <c r="BA24" s="39" vm="3976">
        <f ca="1"/>
        <v>107.11</v>
      </c>
      <c r="BB24" s="39" vm="3977">
        <f ca="1"/>
        <v>108.105</v>
      </c>
      <c r="BC24" s="39" vm="3978">
        <f ca="1"/>
        <v>106.255</v>
      </c>
      <c r="BD24" s="39" vm="3979">
        <f ca="1"/>
        <v>106.69499999999999</v>
      </c>
      <c r="BE24" s="39" vm="3980">
        <f ca="1"/>
        <v>104.78</v>
      </c>
      <c r="BF24" s="39" vm="3981">
        <f ca="1"/>
        <v>105.38500000000001</v>
      </c>
      <c r="BG24" s="39" vm="3982">
        <f ca="1"/>
        <v>107.685</v>
      </c>
      <c r="BH24" s="39" vm="3983">
        <f ca="1"/>
        <v>107.61499999999999</v>
      </c>
      <c r="BI24" s="39" vm="3984">
        <f ca="1"/>
        <v>108.345</v>
      </c>
      <c r="BJ24" s="39" vm="3985">
        <f ca="1"/>
        <v>109.19</v>
      </c>
      <c r="BK24" s="39" vm="1651">
        <f ca="1"/>
        <v>109.75</v>
      </c>
      <c r="BL24" s="39" vm="3472">
        <f ca="1"/>
        <v>109.92</v>
      </c>
      <c r="BM24" s="39" vm="3986">
        <f ca="1"/>
        <v>109.86</v>
      </c>
      <c r="BN24" s="39" vm="3987">
        <f ca="1"/>
        <v>110.27500000000001</v>
      </c>
      <c r="BO24" s="39" vm="3988">
        <f ca="1"/>
        <v>110.505</v>
      </c>
      <c r="BP24" s="39" vm="3989">
        <f ca="1"/>
        <v>111.47499999999999</v>
      </c>
      <c r="BQ24" s="39" vm="3990">
        <f ca="1"/>
        <v>110.83499999999999</v>
      </c>
      <c r="BR24" s="39" vm="3991">
        <f ca="1"/>
        <v>109.94</v>
      </c>
      <c r="BS24" s="39" vm="3992">
        <f ca="1"/>
        <v>109.74</v>
      </c>
      <c r="BT24" s="39" vm="3993">
        <f ca="1"/>
        <v>110.69499999999999</v>
      </c>
      <c r="BU24" s="39" vm="3994">
        <f ca="1"/>
        <v>109.27500000000001</v>
      </c>
      <c r="BV24" s="39" vm="3995">
        <f ca="1"/>
        <v>108.155</v>
      </c>
      <c r="BW24" s="39" vm="3996">
        <f ca="1"/>
        <v>109.455</v>
      </c>
      <c r="BX24" s="39" vm="3997">
        <f ca="1"/>
        <v>109.13</v>
      </c>
      <c r="BY24" s="39" vm="3998">
        <f ca="1"/>
        <v>107.235</v>
      </c>
      <c r="BZ24" s="39" vm="3999">
        <f ca="1"/>
        <v>109.215</v>
      </c>
      <c r="CA24" s="39" vm="4000">
        <f ca="1"/>
        <v>109.13500000000001</v>
      </c>
      <c r="CB24" s="39" vm="4001">
        <f ca="1"/>
        <v>108.35</v>
      </c>
      <c r="CC24" s="39" vm="4002">
        <f ca="1"/>
        <v>106.94</v>
      </c>
      <c r="CD24" s="39" vm="4003">
        <f ca="1"/>
        <v>104.075</v>
      </c>
      <c r="CE24" s="39" vm="4004">
        <f ca="1"/>
        <v>108.16</v>
      </c>
      <c r="CF24" s="39" vm="4005">
        <f ca="1"/>
        <v>108.63</v>
      </c>
      <c r="CG24" s="39" vm="4006">
        <f ca="1"/>
        <v>109.02500000000001</v>
      </c>
      <c r="CH24" s="39" vm="4007">
        <f ca="1"/>
        <v>110.48</v>
      </c>
      <c r="CI24" s="39" vm="4008">
        <f ca="1"/>
        <v>109.7</v>
      </c>
      <c r="CJ24" s="39" vm="4009">
        <f ca="1"/>
        <v>110.24</v>
      </c>
      <c r="CK24" s="39" vm="4010">
        <f ca="1"/>
        <v>110.985</v>
      </c>
      <c r="CL24" s="39" vm="4011">
        <f ca="1"/>
        <v>110.37</v>
      </c>
      <c r="CM24" s="39" vm="4012">
        <f ca="1"/>
        <v>110.38</v>
      </c>
      <c r="CN24" s="39" vm="4013">
        <f ca="1"/>
        <v>109.30500000000001</v>
      </c>
      <c r="CO24" s="39" vm="4014">
        <f ca="1"/>
        <v>110.35</v>
      </c>
      <c r="CP24" s="39" vm="4015">
        <f ca="1"/>
        <v>110.21</v>
      </c>
      <c r="CQ24" s="39" vm="4016">
        <f ca="1"/>
        <v>109.965</v>
      </c>
      <c r="CR24" s="39" vm="4017">
        <f ca="1"/>
        <v>109.17</v>
      </c>
      <c r="CS24" s="39" vm="4018">
        <f ca="1"/>
        <v>109.845</v>
      </c>
      <c r="CT24" s="39" vm="4019">
        <f ca="1"/>
        <v>110.22</v>
      </c>
      <c r="CU24" s="39" vm="4020">
        <f ca="1"/>
        <v>111.035</v>
      </c>
      <c r="CV24" s="39" vm="4021">
        <f ca="1"/>
        <v>111.11</v>
      </c>
      <c r="CW24" s="39" vm="4022">
        <f ca="1"/>
        <v>111.905</v>
      </c>
      <c r="CX24" s="39" vm="4023">
        <f ca="1"/>
        <v>114.36499999999999</v>
      </c>
      <c r="CY24" s="39" vm="4024">
        <f ca="1"/>
        <v>113.88500000000001</v>
      </c>
      <c r="CZ24" s="39" vm="4025">
        <f ca="1"/>
        <v>114.39</v>
      </c>
      <c r="DA24" s="39" vm="4026">
        <f ca="1"/>
        <v>114.67</v>
      </c>
      <c r="DB24" s="39" vm="4027">
        <f ca="1"/>
        <v>115.245</v>
      </c>
      <c r="DC24" s="39" vm="4028">
        <f ca="1"/>
        <v>115.64</v>
      </c>
      <c r="DD24" s="39" vm="1704">
        <f ca="1"/>
        <v>115.955</v>
      </c>
      <c r="DE24" s="39" vm="4029">
        <f ca="1"/>
        <v>116.465</v>
      </c>
      <c r="DF24" s="39" vm="4029">
        <f ca="1"/>
        <v>116.465</v>
      </c>
      <c r="DG24" s="39" vm="4030">
        <f ca="1"/>
        <v>116.59</v>
      </c>
      <c r="DH24" s="39" vm="4031">
        <f ca="1"/>
        <v>115.42</v>
      </c>
      <c r="DI24" s="39" vm="4032">
        <f ca="1"/>
        <v>116.185</v>
      </c>
      <c r="DJ24" s="39" vm="4033">
        <f ca="1"/>
        <v>116.745</v>
      </c>
      <c r="DK24" s="39" vm="4034">
        <f ca="1"/>
        <v>116.855</v>
      </c>
      <c r="DL24" s="39" vm="4035">
        <f ca="1"/>
        <v>117.015</v>
      </c>
      <c r="DM24" s="39" vm="4036">
        <f ca="1"/>
        <v>117.27</v>
      </c>
      <c r="DN24" s="39" vm="4037">
        <f ca="1"/>
        <v>117.37</v>
      </c>
      <c r="DO24" s="39" vm="4038">
        <f ca="1"/>
        <v>117.39</v>
      </c>
      <c r="DP24" s="39" vm="4039">
        <f ca="1"/>
        <v>117.64</v>
      </c>
      <c r="DQ24" s="39" t="e" vm="342">
        <f ca="1"/>
        <v>#N/A</v>
      </c>
      <c r="DR24" s="39" vm="4040">
        <f ca="1"/>
        <v>115.69</v>
      </c>
      <c r="DS24" s="39" vm="4041">
        <f ca="1"/>
        <v>116.67</v>
      </c>
      <c r="DT24" s="39" vm="4042">
        <f ca="1"/>
        <v>116.26</v>
      </c>
      <c r="DU24" s="39" vm="3492">
        <f ca="1"/>
        <v>118.7</v>
      </c>
      <c r="DV24" s="39" vm="4043">
        <f ca="1"/>
        <v>117.515</v>
      </c>
      <c r="DW24" s="39" vm="4044">
        <f ca="1"/>
        <v>115.625</v>
      </c>
      <c r="DX24" s="39" vm="4045">
        <f ca="1"/>
        <v>114.91500000000001</v>
      </c>
      <c r="DY24" s="39" vm="4046">
        <f ca="1"/>
        <v>114.36</v>
      </c>
      <c r="DZ24" s="39" vm="4047">
        <f ca="1"/>
        <v>116.035</v>
      </c>
      <c r="EA24" s="39" vm="4048">
        <f ca="1"/>
        <v>115.985</v>
      </c>
      <c r="EB24" s="39" vm="4049">
        <f ca="1"/>
        <v>114.04</v>
      </c>
      <c r="EC24" s="39" vm="4050">
        <f ca="1"/>
        <v>116.05500000000001</v>
      </c>
      <c r="ED24" s="39" vm="4051">
        <f ca="1"/>
        <v>116.48</v>
      </c>
      <c r="EE24" s="39" vm="4052">
        <f ca="1"/>
        <v>117.395</v>
      </c>
      <c r="EF24" s="39" vm="4053">
        <f ca="1"/>
        <v>117.125</v>
      </c>
      <c r="EG24" s="39" vm="4054">
        <f ca="1"/>
        <v>116.91500000000001</v>
      </c>
      <c r="EH24" s="39" vm="1721">
        <f ca="1"/>
        <v>117.13</v>
      </c>
      <c r="EI24" s="39" vm="4055">
        <f ca="1"/>
        <v>117.69499999999999</v>
      </c>
      <c r="EJ24" s="39" t="e" vm="342">
        <f ca="1"/>
        <v>#N/A</v>
      </c>
      <c r="EK24" s="39" vm="4056">
        <f ca="1"/>
        <v>117.55500000000001</v>
      </c>
      <c r="EL24" s="39" vm="4057">
        <f ca="1"/>
        <v>118.16500000000001</v>
      </c>
      <c r="EM24" s="39" vm="3487">
        <f ca="1"/>
        <v>117.06</v>
      </c>
      <c r="EN24" s="39" vm="4058">
        <f ca="1"/>
        <v>117.7</v>
      </c>
      <c r="EO24" s="39" vm="4059">
        <f ca="1"/>
        <v>117.97</v>
      </c>
      <c r="EP24" s="39" vm="4060">
        <f ca="1"/>
        <v>117.83499999999999</v>
      </c>
      <c r="EQ24" s="39" vm="4061">
        <f ca="1"/>
        <v>118.745</v>
      </c>
      <c r="ER24" s="39" vm="4062">
        <f ca="1"/>
        <v>118.515</v>
      </c>
      <c r="ES24" s="39" vm="4063">
        <f ca="1"/>
        <v>118.68</v>
      </c>
      <c r="ET24" s="39" vm="3498">
        <f ca="1"/>
        <v>118.8</v>
      </c>
      <c r="EU24" s="39" vm="4064">
        <f ca="1"/>
        <v>118.86499999999999</v>
      </c>
      <c r="EV24" s="39" vm="4065">
        <f ca="1"/>
        <v>118.99</v>
      </c>
      <c r="EW24" s="39" vm="4066">
        <f ca="1"/>
        <v>118.465</v>
      </c>
      <c r="EX24" s="39" vm="4067">
        <f ca="1"/>
        <v>117.11499999999999</v>
      </c>
      <c r="EY24" s="39" vm="4068">
        <f ca="1"/>
        <v>118.065</v>
      </c>
      <c r="EZ24" s="39" vm="4069">
        <f ca="1"/>
        <v>119.065</v>
      </c>
      <c r="FA24" s="39" vm="4070">
        <f ca="1"/>
        <v>119.685</v>
      </c>
      <c r="FB24" s="39" vm="4071">
        <f ca="1"/>
        <v>119.95</v>
      </c>
      <c r="FC24" s="39" vm="4072">
        <f ca="1"/>
        <v>120.285</v>
      </c>
      <c r="FD24" s="39" vm="4073">
        <f ca="1"/>
        <v>120.32</v>
      </c>
      <c r="FE24" s="39" vm="4074">
        <f ca="1"/>
        <v>120.88</v>
      </c>
      <c r="FF24" s="39" vm="4075">
        <f ca="1"/>
        <v>120.79</v>
      </c>
      <c r="FG24" s="39" vm="4076">
        <f ca="1"/>
        <v>121.01</v>
      </c>
      <c r="FH24" s="39" vm="4077">
        <f ca="1"/>
        <v>121.815</v>
      </c>
      <c r="FI24" s="39" vm="4078">
        <f ca="1"/>
        <v>122.3</v>
      </c>
      <c r="FJ24" s="39" vm="4079">
        <f ca="1"/>
        <v>121.61499999999999</v>
      </c>
      <c r="FK24" s="39" vm="4080">
        <f ca="1"/>
        <v>122.22499999999999</v>
      </c>
      <c r="FL24" s="39" vm="4081">
        <f ca="1"/>
        <v>120.96</v>
      </c>
      <c r="FM24" s="39" vm="4082">
        <f ca="1"/>
        <v>122.52</v>
      </c>
      <c r="FN24" s="39" vm="4083">
        <f ca="1"/>
        <v>122.955</v>
      </c>
      <c r="FO24" s="39" vm="4084">
        <f ca="1"/>
        <v>123.29</v>
      </c>
      <c r="FP24" s="39" vm="4085">
        <f ca="1"/>
        <v>122.78</v>
      </c>
      <c r="FQ24" s="39" vm="4086">
        <f ca="1"/>
        <v>122.435</v>
      </c>
      <c r="FR24" s="39" vm="4087">
        <f ca="1"/>
        <v>121.935</v>
      </c>
      <c r="FS24" s="39" vm="4088">
        <f ca="1"/>
        <v>119.375</v>
      </c>
      <c r="FT24" s="39" vm="4089">
        <f ca="1"/>
        <v>121.27</v>
      </c>
      <c r="FU24" s="39" vm="4090">
        <f ca="1"/>
        <v>122.17</v>
      </c>
      <c r="FV24" s="39" vm="4091">
        <f ca="1"/>
        <v>122.59</v>
      </c>
      <c r="FW24" s="39" vm="4092">
        <f ca="1"/>
        <v>123.95</v>
      </c>
      <c r="FX24" s="39" vm="4093">
        <f ca="1"/>
        <v>124.24</v>
      </c>
      <c r="FY24" s="39" vm="4094">
        <f ca="1"/>
        <v>123.73</v>
      </c>
      <c r="FZ24" s="39" vm="4095">
        <f ca="1"/>
        <v>123.84</v>
      </c>
      <c r="GA24" s="39" vm="4096">
        <f ca="1"/>
        <v>124.485</v>
      </c>
      <c r="GB24" s="39" vm="4097">
        <f ca="1"/>
        <v>123.765</v>
      </c>
      <c r="GC24" s="39" vm="4098">
        <f ca="1"/>
        <v>124.515</v>
      </c>
      <c r="GD24" s="39" vm="4099">
        <f ca="1"/>
        <v>123.4</v>
      </c>
      <c r="GE24" s="39" vm="4100">
        <f ca="1"/>
        <v>123.91</v>
      </c>
      <c r="GF24" s="39" vm="4101">
        <f ca="1"/>
        <v>124.565</v>
      </c>
      <c r="GG24" s="39" vm="4102">
        <f ca="1"/>
        <v>124.75</v>
      </c>
      <c r="GH24" s="39" vm="4103">
        <f ca="1"/>
        <v>124.7</v>
      </c>
      <c r="GI24" s="39" vm="4104">
        <f ca="1"/>
        <v>124.85</v>
      </c>
      <c r="GJ24" s="39" vm="4105">
        <f ca="1"/>
        <v>124.82</v>
      </c>
      <c r="GK24" s="39" vm="4106">
        <f ca="1"/>
        <v>125.105</v>
      </c>
      <c r="GL24" s="39" vm="4107">
        <f ca="1"/>
        <v>125.59</v>
      </c>
      <c r="GM24" s="39" vm="4108">
        <f ca="1"/>
        <v>124.985</v>
      </c>
      <c r="GN24" s="39" vm="4109">
        <f ca="1"/>
        <v>124.99</v>
      </c>
      <c r="GO24" s="39" vm="4110">
        <f ca="1"/>
        <v>124.955</v>
      </c>
      <c r="GP24" s="39" vm="4111">
        <f ca="1"/>
        <v>123.65</v>
      </c>
      <c r="GQ24" s="39" vm="4112">
        <f ca="1"/>
        <v>124.54</v>
      </c>
      <c r="GR24" s="39" vm="4113">
        <f ca="1"/>
        <v>126.015</v>
      </c>
      <c r="GS24" s="39" vm="4114">
        <f ca="1"/>
        <v>126.26</v>
      </c>
      <c r="GT24" s="39" vm="4115">
        <f ca="1"/>
        <v>126.53</v>
      </c>
      <c r="GU24" s="39" vm="4116">
        <f ca="1"/>
        <v>126.215</v>
      </c>
      <c r="GV24" s="39" vm="4117">
        <f ca="1"/>
        <v>126.93</v>
      </c>
      <c r="GW24" s="39" t="e" vm="342">
        <f ca="1"/>
        <v>#N/A</v>
      </c>
      <c r="GX24" s="39" vm="4118">
        <f ca="1"/>
        <v>127.12</v>
      </c>
      <c r="GY24" s="39" vm="4119">
        <f ca="1"/>
        <v>127.56</v>
      </c>
      <c r="GZ24" s="39" vm="4120">
        <f ca="1"/>
        <v>127.905</v>
      </c>
      <c r="HA24" s="39" vm="4121">
        <f ca="1"/>
        <v>127.245</v>
      </c>
      <c r="HB24" s="39" vm="4122">
        <f ca="1"/>
        <v>128.65</v>
      </c>
      <c r="HC24" s="39" vm="4123">
        <f ca="1"/>
        <v>127.16</v>
      </c>
      <c r="HD24" s="39" vm="4124">
        <f ca="1"/>
        <v>126.88</v>
      </c>
      <c r="HE24" s="39" vm="4125">
        <f ca="1"/>
        <v>127.11499999999999</v>
      </c>
      <c r="HF24" s="39" vm="4126">
        <f ca="1"/>
        <v>126.245</v>
      </c>
      <c r="HG24" s="39" vm="4127">
        <f ca="1"/>
        <v>125.64</v>
      </c>
      <c r="HH24" s="39" vm="4128">
        <f ca="1"/>
        <v>125.645</v>
      </c>
      <c r="HI24" s="39" vm="4129">
        <f ca="1"/>
        <v>125.49</v>
      </c>
      <c r="HJ24" s="39" vm="4130">
        <f ca="1"/>
        <v>125.44499999999999</v>
      </c>
      <c r="HK24" s="39" vm="4131">
        <f ca="1"/>
        <v>125.18</v>
      </c>
      <c r="HL24" s="39" vm="4132">
        <f ca="1"/>
        <v>122.855</v>
      </c>
      <c r="HM24" s="39" vm="4133">
        <f ca="1"/>
        <v>122.87</v>
      </c>
      <c r="HN24" s="39" vm="4134">
        <f ca="1"/>
        <v>123.41</v>
      </c>
      <c r="HO24" s="39" vm="4135">
        <f ca="1"/>
        <v>125.455</v>
      </c>
      <c r="HP24" s="39" vm="4136">
        <f ca="1"/>
        <v>125.08499999999999</v>
      </c>
      <c r="HQ24" s="39" vm="4137">
        <f ca="1"/>
        <v>125.245</v>
      </c>
      <c r="HR24" s="39" vm="4138">
        <f ca="1"/>
        <v>122.925</v>
      </c>
      <c r="HS24" s="39" vm="4139">
        <f ca="1"/>
        <v>123.255</v>
      </c>
      <c r="HT24" s="39" vm="4140">
        <f ca="1"/>
        <v>123.38</v>
      </c>
      <c r="HU24" s="39" vm="4141">
        <f ca="1"/>
        <v>121.52</v>
      </c>
      <c r="HV24" s="39" vm="4142">
        <f ca="1"/>
        <v>120.685</v>
      </c>
      <c r="HW24" s="39" vm="4143">
        <f ca="1"/>
        <v>122.61499999999999</v>
      </c>
      <c r="HX24" s="39" vm="4144">
        <f ca="1"/>
        <v>121.265</v>
      </c>
      <c r="HY24" s="39" vm="4145">
        <f ca="1"/>
        <v>124.53</v>
      </c>
      <c r="HZ24" s="39" vm="4146">
        <f ca="1"/>
        <v>123.81</v>
      </c>
      <c r="IA24" s="39" vm="4147">
        <f ca="1"/>
        <v>124.075</v>
      </c>
      <c r="IB24" s="39" vm="4148">
        <f ca="1"/>
        <v>122.785</v>
      </c>
      <c r="IC24" s="39" vm="4149">
        <f ca="1"/>
        <v>122.43</v>
      </c>
      <c r="ID24" s="39" vm="4150">
        <f ca="1"/>
        <v>124.8</v>
      </c>
      <c r="IE24" s="39" vm="4151">
        <f ca="1"/>
        <v>125.93</v>
      </c>
      <c r="IF24" s="39" vm="4152">
        <f ca="1"/>
        <v>126.27</v>
      </c>
      <c r="IG24" s="39" vm="4153">
        <f ca="1"/>
        <v>127.375</v>
      </c>
      <c r="IH24" s="39" vm="4154">
        <f ca="1"/>
        <v>127.875</v>
      </c>
      <c r="II24" s="39" vm="4155">
        <f ca="1"/>
        <v>127.765</v>
      </c>
      <c r="IJ24" s="39" vm="4156">
        <f ca="1"/>
        <v>127.94499999999999</v>
      </c>
      <c r="IK24" s="39" vm="4157">
        <f ca="1"/>
        <v>128.59</v>
      </c>
      <c r="IL24" s="39" vm="4158">
        <f ca="1"/>
        <v>129.625</v>
      </c>
      <c r="IM24" s="39" vm="4159">
        <f ca="1"/>
        <v>128.88499999999999</v>
      </c>
      <c r="IN24" s="39" vm="4160">
        <f ca="1"/>
        <v>129.28</v>
      </c>
      <c r="IO24" s="39" vm="4161">
        <f ca="1"/>
        <v>129.38999999999999</v>
      </c>
      <c r="IP24" s="39" vm="4162">
        <f ca="1"/>
        <v>129.86000000000001</v>
      </c>
      <c r="IQ24" s="39" vm="4163">
        <f ca="1"/>
        <v>130.38499999999999</v>
      </c>
      <c r="IR24" s="39" vm="4164">
        <f ca="1"/>
        <v>130.32</v>
      </c>
      <c r="IS24" s="39" vm="4165">
        <f ca="1"/>
        <v>131.61000000000001</v>
      </c>
      <c r="IT24" s="39" vm="4166">
        <f ca="1"/>
        <v>132.53</v>
      </c>
      <c r="IU24" s="39" vm="1868">
        <f ca="1"/>
        <v>132.5</v>
      </c>
      <c r="IV24" s="39" vm="4167">
        <f ca="1"/>
        <v>131.83500000000001</v>
      </c>
      <c r="IW24" s="39" vm="4168">
        <f ca="1"/>
        <v>131.77500000000001</v>
      </c>
      <c r="IX24" s="39" vm="4169">
        <f ca="1"/>
        <v>131.065</v>
      </c>
      <c r="IY24" s="39" vm="4168">
        <f ca="1"/>
        <v>131.77500000000001</v>
      </c>
      <c r="IZ24" s="39" vm="4170">
        <f ca="1"/>
        <v>132.05500000000001</v>
      </c>
      <c r="JA24" s="39" vm="4171">
        <f ca="1"/>
        <v>132.63499999999999</v>
      </c>
      <c r="JB24" s="39" vm="4172">
        <f ca="1"/>
        <v>132.255</v>
      </c>
      <c r="JC24" s="39" vm="4173">
        <f ca="1"/>
        <v>132.125</v>
      </c>
      <c r="JD24" s="39" vm="4174">
        <f ca="1"/>
        <v>132.66499999999999</v>
      </c>
      <c r="JE24" s="39" vm="4175">
        <f ca="1"/>
        <v>132.96</v>
      </c>
      <c r="JF24" s="39" vm="4176">
        <f ca="1"/>
        <v>131.285</v>
      </c>
      <c r="JG24" s="39" vm="4177">
        <f ca="1"/>
        <v>131.88999999999999</v>
      </c>
      <c r="JH24" s="39" vm="4178">
        <f ca="1"/>
        <v>132.345</v>
      </c>
      <c r="JI24" s="39" vm="4179">
        <f ca="1"/>
        <v>129.30000000000001</v>
      </c>
      <c r="JJ24" s="39" vm="4180">
        <f ca="1"/>
        <v>130.42500000000001</v>
      </c>
      <c r="JK24" s="39" vm="4181">
        <f ca="1"/>
        <v>129.185</v>
      </c>
      <c r="JL24" s="39" vm="4182">
        <f ca="1"/>
        <v>130.61000000000001</v>
      </c>
      <c r="JM24" s="39" vm="4183">
        <f ca="1"/>
        <v>128.20500000000001</v>
      </c>
      <c r="JN24" s="39" vm="4184">
        <f ca="1"/>
        <v>127.17</v>
      </c>
      <c r="JO24" s="39" vm="4185">
        <f ca="1"/>
        <v>128.30000000000001</v>
      </c>
      <c r="JP24" s="39" vm="4186">
        <f ca="1"/>
        <v>131.47</v>
      </c>
      <c r="JQ24" s="39" vm="4187">
        <f ca="1"/>
        <v>131.535</v>
      </c>
      <c r="JR24" s="39" vm="4188">
        <f ca="1"/>
        <v>131.68</v>
      </c>
      <c r="JS24" s="39" vm="4176">
        <f ca="1"/>
        <v>131.285</v>
      </c>
      <c r="JT24" s="39" vm="4189">
        <f ca="1"/>
        <v>130.93</v>
      </c>
      <c r="JU24" s="39" vm="4190">
        <f ca="1"/>
        <v>129.5</v>
      </c>
      <c r="JV24" s="39" vm="1802">
        <f ca="1"/>
        <v>129.29</v>
      </c>
      <c r="JW24" s="39" vm="4191">
        <f ca="1"/>
        <v>131.81</v>
      </c>
      <c r="JX24" s="39" vm="4192">
        <f ca="1"/>
        <v>130.535</v>
      </c>
      <c r="JY24" s="39" vm="4193">
        <f ca="1"/>
        <v>127.1</v>
      </c>
      <c r="JZ24" s="39" vm="4194">
        <f ca="1"/>
        <v>128.97499999999999</v>
      </c>
      <c r="KA24" s="39" vm="4195">
        <f ca="1"/>
        <v>131.255</v>
      </c>
      <c r="KB24" s="39"/>
    </row>
    <row r="25" spans="2:288" ht="20" customHeight="1" x14ac:dyDescent="0.6">
      <c r="B25" s="13"/>
      <c r="C25" s="2" t="s">
        <v>47</v>
      </c>
      <c r="D25" s="2" t="str" cm="1">
        <f t="array" ref="D25">_FV(Table15[[#This Row],[ ETF]],"Ticker symbol",TRUE)</f>
        <v>MVOL</v>
      </c>
      <c r="E25" s="2" t="s">
        <v>75</v>
      </c>
      <c r="F25" s="2" t="s">
        <v>76</v>
      </c>
      <c r="G25" s="2" t="e" vm="4196">
        <v>#VALUE!</v>
      </c>
      <c r="H25" s="27" cm="1">
        <f t="array" ref="H25">IFERROR(_FV(Table15[[#This Row],[ ETF]],"beta"),"")</f>
        <v>0.66420000000000001</v>
      </c>
      <c r="I25" s="30" cm="1">
        <f t="array" ref="I25">_FV(Table15[[#This Row],[ ETF]],"Price")</f>
        <v>60.83</v>
      </c>
      <c r="J25" s="26">
        <f>SUMIF(Table14[Ativo],Table15[[#This Row],[Ticker]],Table14[Qtd])</f>
        <v>0</v>
      </c>
      <c r="K25" s="6">
        <f>Table15[[#This Row],[Preço]]*Table15[[#This Row],[Qtd]]</f>
        <v>0</v>
      </c>
      <c r="L25" s="15">
        <f>_xlfn.FLOOR.MATH((Aporte-2)/Table15[[#This Row],[Preço]])</f>
        <v>73</v>
      </c>
      <c r="M25" s="14">
        <f>Aporte-Table15[[#This Row],[Possível]]*Table15[[#This Row],[Preço]]</f>
        <v>59.409999999999854</v>
      </c>
      <c r="N25" s="35" cm="1">
        <f t="array" ref="N25">_FV(Table15[[#This Row],[ ETF]],"Expense ratio",TRUE)</f>
        <v>3.0000000000000001E-3</v>
      </c>
      <c r="O25" s="38" cm="1">
        <f t="array" ref="O25">_FV(Table15[[#This Row],[ ETF]],"Market cap",TRUE)</f>
        <v>3138621731.77</v>
      </c>
      <c r="P25" s="36" cm="1">
        <f t="array" ref="P25">_FV(Table15[[#This Row],[ ETF]],"Volume")</f>
        <v>32969</v>
      </c>
      <c r="Q25" s="35" cm="1">
        <f t="array" ref="Q25">_FV(Table15[[#This Row],[ ETF]],"Change (%)",TRUE)</f>
        <v>5.9530000000000008E-3</v>
      </c>
      <c r="R25" s="40">
        <f ca="1">(Table15[[#This Row],[Preço]]-AF25)/AF25</f>
        <v>0.14234741784037555</v>
      </c>
      <c r="S25" s="44"/>
      <c r="T25" s="37" cm="1">
        <f t="array" ref="T25">Table15[[#This Row],[Valor de mercado]]/Riqueza_hoje</f>
        <v>0</v>
      </c>
      <c r="AF25" s="39" cm="1" vm="4197">
        <f t="array" aca="1" ref="AF25:JZ25" ca="1">TRANSPOSE(_xlfn.STOCKHISTORY(G25,TODAY()-365,TODAY(),0,0,1))</f>
        <v>53.25</v>
      </c>
      <c r="AG25" s="39" vm="4198">
        <f ca="1"/>
        <v>53.185000000000002</v>
      </c>
      <c r="AH25" s="39" t="e" vm="342">
        <f ca="1"/>
        <v>#N/A</v>
      </c>
      <c r="AI25" s="39" vm="4199">
        <f ca="1"/>
        <v>53.78</v>
      </c>
      <c r="AJ25" s="39" vm="4200">
        <f ca="1"/>
        <v>53.84</v>
      </c>
      <c r="AK25" s="39" vm="4201">
        <f ca="1"/>
        <v>53.66</v>
      </c>
      <c r="AL25" s="39" vm="4202">
        <f ca="1"/>
        <v>53.55</v>
      </c>
      <c r="AM25" s="39" vm="4203">
        <f ca="1"/>
        <v>53.46</v>
      </c>
      <c r="AN25" s="39" vm="4204">
        <f ca="1"/>
        <v>53.98</v>
      </c>
      <c r="AO25" s="39" vm="4205">
        <f ca="1"/>
        <v>54.06</v>
      </c>
      <c r="AP25" s="39" vm="4206">
        <f ca="1"/>
        <v>54.25</v>
      </c>
      <c r="AQ25" s="39" vm="4207">
        <f ca="1"/>
        <v>54.16</v>
      </c>
      <c r="AR25" s="39" vm="4208">
        <f ca="1"/>
        <v>53.87</v>
      </c>
      <c r="AS25" s="39" vm="4209">
        <f ca="1"/>
        <v>53.93</v>
      </c>
      <c r="AT25" s="39" vm="4210">
        <f ca="1"/>
        <v>54.015000000000001</v>
      </c>
      <c r="AU25" s="39" vm="4211">
        <f ca="1"/>
        <v>53.76</v>
      </c>
      <c r="AV25" s="39" vm="4212">
        <f ca="1"/>
        <v>53.79</v>
      </c>
      <c r="AW25" s="39" vm="4213">
        <f ca="1"/>
        <v>53.85</v>
      </c>
      <c r="AX25" s="39" vm="4214">
        <f ca="1"/>
        <v>54.11</v>
      </c>
      <c r="AY25" s="39" vm="4215">
        <f ca="1"/>
        <v>54.03</v>
      </c>
      <c r="AZ25" s="39" vm="4216">
        <f ca="1"/>
        <v>53.97</v>
      </c>
      <c r="BA25" s="39" vm="4205">
        <f ca="1"/>
        <v>54.06</v>
      </c>
      <c r="BB25" s="39" vm="4217">
        <f ca="1"/>
        <v>54.29</v>
      </c>
      <c r="BC25" s="39" vm="4218">
        <f ca="1"/>
        <v>53.88</v>
      </c>
      <c r="BD25" s="39" vm="4219">
        <f ca="1"/>
        <v>53.9</v>
      </c>
      <c r="BE25" s="39" vm="4220">
        <f ca="1"/>
        <v>53</v>
      </c>
      <c r="BF25" s="39" vm="4221">
        <f ca="1"/>
        <v>53.16</v>
      </c>
      <c r="BG25" s="39" vm="4222">
        <f ca="1"/>
        <v>53.65</v>
      </c>
      <c r="BH25" s="39" vm="4223">
        <f ca="1"/>
        <v>53.45</v>
      </c>
      <c r="BI25" s="39" vm="4224">
        <f ca="1"/>
        <v>53.51</v>
      </c>
      <c r="BJ25" s="39" vm="4212">
        <f ca="1"/>
        <v>53.79</v>
      </c>
      <c r="BK25" s="39" vm="4225">
        <f ca="1"/>
        <v>54.13</v>
      </c>
      <c r="BL25" s="39" vm="4226">
        <f ca="1"/>
        <v>54.09</v>
      </c>
      <c r="BM25" s="39" vm="4227">
        <f ca="1"/>
        <v>54.19</v>
      </c>
      <c r="BN25" s="39" vm="4228">
        <f ca="1"/>
        <v>54.2</v>
      </c>
      <c r="BO25" s="39" vm="4229">
        <f ca="1"/>
        <v>54.17</v>
      </c>
      <c r="BP25" s="39" vm="4230">
        <f ca="1"/>
        <v>54.45</v>
      </c>
      <c r="BQ25" s="39" vm="4209">
        <f ca="1"/>
        <v>53.93</v>
      </c>
      <c r="BR25" s="39" vm="4231">
        <f ca="1"/>
        <v>53.6</v>
      </c>
      <c r="BS25" s="39" vm="4232">
        <f ca="1"/>
        <v>53.58</v>
      </c>
      <c r="BT25" s="39" vm="4232">
        <f ca="1"/>
        <v>53.58</v>
      </c>
      <c r="BU25" s="39" vm="4220">
        <f ca="1"/>
        <v>53</v>
      </c>
      <c r="BV25" s="39" vm="4233">
        <f ca="1"/>
        <v>53.02</v>
      </c>
      <c r="BW25" s="39" vm="4221">
        <f ca="1"/>
        <v>53.16</v>
      </c>
      <c r="BX25" s="39" vm="4234">
        <f ca="1"/>
        <v>53.07</v>
      </c>
      <c r="BY25" s="39" vm="4235">
        <f ca="1"/>
        <v>52.21</v>
      </c>
      <c r="BZ25" s="39" vm="4236">
        <f ca="1"/>
        <v>52.72</v>
      </c>
      <c r="CA25" s="39" vm="4237">
        <f ca="1"/>
        <v>52.51</v>
      </c>
      <c r="CB25" s="39" vm="4238">
        <f ca="1"/>
        <v>52.25</v>
      </c>
      <c r="CC25" s="39" vm="4239">
        <f ca="1"/>
        <v>52.23</v>
      </c>
      <c r="CD25" s="39" vm="4240">
        <f ca="1"/>
        <v>51.64</v>
      </c>
      <c r="CE25" s="39" vm="4241">
        <f ca="1"/>
        <v>52.81</v>
      </c>
      <c r="CF25" s="39" vm="4242">
        <f ca="1"/>
        <v>53.12</v>
      </c>
      <c r="CG25" s="39" vm="4243">
        <f ca="1"/>
        <v>53.3</v>
      </c>
      <c r="CH25" s="39" vm="4244">
        <f ca="1"/>
        <v>53.59</v>
      </c>
      <c r="CI25" s="39" vm="4245">
        <f ca="1"/>
        <v>53.454999999999998</v>
      </c>
      <c r="CJ25" s="39" vm="4246">
        <f ca="1"/>
        <v>53.89</v>
      </c>
      <c r="CK25" s="39" vm="4247">
        <f ca="1"/>
        <v>54.244999999999997</v>
      </c>
      <c r="CL25" s="39" vm="4248">
        <f ca="1"/>
        <v>54.15</v>
      </c>
      <c r="CM25" s="39" vm="4214">
        <f ca="1"/>
        <v>54.11</v>
      </c>
      <c r="CN25" s="39" vm="4249">
        <f ca="1"/>
        <v>53.95</v>
      </c>
      <c r="CO25" s="39" vm="4250">
        <f ca="1"/>
        <v>54.3</v>
      </c>
      <c r="CP25" s="39" vm="4217">
        <f ca="1"/>
        <v>54.29</v>
      </c>
      <c r="CQ25" s="39" vm="4251">
        <f ca="1"/>
        <v>54.22</v>
      </c>
      <c r="CR25" s="39" vm="4214">
        <f ca="1"/>
        <v>54.11</v>
      </c>
      <c r="CS25" s="39" vm="4252">
        <f ca="1"/>
        <v>54.53</v>
      </c>
      <c r="CT25" s="39" vm="4253">
        <f ca="1"/>
        <v>55.07</v>
      </c>
      <c r="CU25" s="39" vm="4254">
        <f ca="1"/>
        <v>54.6</v>
      </c>
      <c r="CV25" s="39" vm="4255">
        <f ca="1"/>
        <v>54.67</v>
      </c>
      <c r="CW25" s="39" vm="4256">
        <f ca="1"/>
        <v>54.78</v>
      </c>
      <c r="CX25" s="39" vm="4257">
        <f ca="1"/>
        <v>55.36</v>
      </c>
      <c r="CY25" s="39" vm="4258">
        <f ca="1"/>
        <v>55.28</v>
      </c>
      <c r="CZ25" s="39" vm="4259">
        <f ca="1"/>
        <v>55.53</v>
      </c>
      <c r="DA25" s="39" vm="4260">
        <f ca="1"/>
        <v>55.52</v>
      </c>
      <c r="DB25" s="39" vm="4261">
        <f ca="1"/>
        <v>55.58</v>
      </c>
      <c r="DC25" s="39" vm="4262">
        <f ca="1"/>
        <v>55.61</v>
      </c>
      <c r="DD25" s="39" vm="4263">
        <f ca="1"/>
        <v>55.73</v>
      </c>
      <c r="DE25" s="39" vm="4264">
        <f ca="1"/>
        <v>56.18</v>
      </c>
      <c r="DF25" s="39" vm="4265">
        <f ca="1"/>
        <v>56.49</v>
      </c>
      <c r="DG25" s="39" vm="4266">
        <f ca="1"/>
        <v>56.47</v>
      </c>
      <c r="DH25" s="39" vm="4267">
        <f ca="1"/>
        <v>56.34</v>
      </c>
      <c r="DI25" s="39" vm="4268">
        <f ca="1"/>
        <v>56.72</v>
      </c>
      <c r="DJ25" s="39" vm="4269">
        <f ca="1"/>
        <v>56.78</v>
      </c>
      <c r="DK25" s="39" vm="4269">
        <f ca="1"/>
        <v>56.78</v>
      </c>
      <c r="DL25" s="39" vm="4270">
        <f ca="1"/>
        <v>56.56</v>
      </c>
      <c r="DM25" s="39" vm="4271">
        <f ca="1"/>
        <v>56.4</v>
      </c>
      <c r="DN25" s="39" vm="4272">
        <f ca="1"/>
        <v>56.2</v>
      </c>
      <c r="DO25" s="39" vm="4264">
        <f ca="1"/>
        <v>56.18</v>
      </c>
      <c r="DP25" s="39" vm="4273">
        <f ca="1"/>
        <v>56.09</v>
      </c>
      <c r="DQ25" s="39" t="e" vm="342">
        <f ca="1"/>
        <v>#N/A</v>
      </c>
      <c r="DR25" s="39" vm="4274">
        <f ca="1"/>
        <v>56.14</v>
      </c>
      <c r="DS25" s="39" vm="4271">
        <f ca="1"/>
        <v>56.4</v>
      </c>
      <c r="DT25" s="39" vm="4275">
        <f ca="1"/>
        <v>56.7</v>
      </c>
      <c r="DU25" s="39" vm="4276">
        <f ca="1"/>
        <v>57.32</v>
      </c>
      <c r="DV25" s="39" vm="4277">
        <f ca="1"/>
        <v>57.73</v>
      </c>
      <c r="DW25" s="39" vm="4278">
        <f ca="1"/>
        <v>56.81</v>
      </c>
      <c r="DX25" s="39" vm="4279">
        <f ca="1"/>
        <v>56.22</v>
      </c>
      <c r="DY25" s="39" vm="4280">
        <f ca="1"/>
        <v>56.33</v>
      </c>
      <c r="DZ25" s="39" vm="4281">
        <f ca="1"/>
        <v>57.01</v>
      </c>
      <c r="EA25" s="39" vm="4282">
        <f ca="1"/>
        <v>56.9</v>
      </c>
      <c r="EB25" s="39" vm="4283">
        <f ca="1"/>
        <v>57.31</v>
      </c>
      <c r="EC25" s="39" vm="4284">
        <f ca="1"/>
        <v>57.28</v>
      </c>
      <c r="ED25" s="39" vm="4285">
        <f ca="1"/>
        <v>57.39</v>
      </c>
      <c r="EE25" s="39" vm="4286">
        <f ca="1"/>
        <v>57.14</v>
      </c>
      <c r="EF25" s="39" vm="4287">
        <f ca="1"/>
        <v>57.21</v>
      </c>
      <c r="EG25" s="39" vm="4288">
        <f ca="1"/>
        <v>57.13</v>
      </c>
      <c r="EH25" s="39" vm="4285">
        <f ca="1"/>
        <v>57.39</v>
      </c>
      <c r="EI25" s="39" t="e" vm="342">
        <f ca="1"/>
        <v>#N/A</v>
      </c>
      <c r="EJ25" s="39" vm="4289">
        <f ca="1"/>
        <v>57.09</v>
      </c>
      <c r="EK25" s="39" vm="4290">
        <f ca="1"/>
        <v>57.17</v>
      </c>
      <c r="EL25" s="39" vm="4291">
        <f ca="1"/>
        <v>57.11</v>
      </c>
      <c r="EM25" s="39" vm="4292">
        <f ca="1"/>
        <v>57.53</v>
      </c>
      <c r="EN25" s="39" vm="4293">
        <f ca="1"/>
        <v>57.66</v>
      </c>
      <c r="EO25" s="39" vm="4294">
        <f ca="1"/>
        <v>57.57</v>
      </c>
      <c r="EP25" s="39" vm="4295">
        <f ca="1"/>
        <v>57.86</v>
      </c>
      <c r="EQ25" s="39" vm="4296">
        <f ca="1"/>
        <v>58.08</v>
      </c>
      <c r="ER25" s="39" vm="4297">
        <f ca="1"/>
        <v>57.9</v>
      </c>
      <c r="ES25" s="39" vm="4298">
        <f ca="1"/>
        <v>57.84</v>
      </c>
      <c r="ET25" s="39" vm="4299">
        <f ca="1"/>
        <v>58.04</v>
      </c>
      <c r="EU25" s="39" vm="4296">
        <f ca="1"/>
        <v>58.08</v>
      </c>
      <c r="EV25" s="39" vm="4300">
        <f ca="1"/>
        <v>57.55</v>
      </c>
      <c r="EW25" s="39" vm="4301">
        <f ca="1"/>
        <v>56.93</v>
      </c>
      <c r="EX25" s="39" vm="4302">
        <f ca="1"/>
        <v>57.34</v>
      </c>
      <c r="EY25" s="39" vm="4303">
        <f ca="1"/>
        <v>57.56</v>
      </c>
      <c r="EZ25" s="39" vm="4276">
        <f ca="1"/>
        <v>57.32</v>
      </c>
      <c r="FA25" s="39" vm="4304">
        <f ca="1"/>
        <v>57.44</v>
      </c>
      <c r="FB25" s="39" vm="4305">
        <f ca="1"/>
        <v>57.68</v>
      </c>
      <c r="FC25" s="39" vm="4306">
        <f ca="1"/>
        <v>57.78</v>
      </c>
      <c r="FD25" s="39" vm="4307">
        <f ca="1"/>
        <v>57.92</v>
      </c>
      <c r="FE25" s="39" vm="4308">
        <f ca="1"/>
        <v>57.67</v>
      </c>
      <c r="FF25" s="39" vm="4309">
        <f ca="1"/>
        <v>57.79</v>
      </c>
      <c r="FG25" s="39" vm="4310">
        <f ca="1"/>
        <v>58.12</v>
      </c>
      <c r="FH25" s="39" vm="4311">
        <f ca="1"/>
        <v>58.21</v>
      </c>
      <c r="FI25" s="39" vm="4312">
        <f ca="1"/>
        <v>58.03</v>
      </c>
      <c r="FJ25" s="39" vm="4313">
        <f ca="1"/>
        <v>58.51</v>
      </c>
      <c r="FK25" s="39" vm="4314">
        <f ca="1"/>
        <v>58.16</v>
      </c>
      <c r="FL25" s="39" vm="4315">
        <f ca="1"/>
        <v>58.48</v>
      </c>
      <c r="FM25" s="39" vm="4316">
        <f ca="1"/>
        <v>58.67</v>
      </c>
      <c r="FN25" s="39" vm="4317">
        <f ca="1"/>
        <v>58.77</v>
      </c>
      <c r="FO25" s="39" vm="4318">
        <f ca="1"/>
        <v>58.69</v>
      </c>
      <c r="FP25" s="39" vm="4319">
        <f ca="1"/>
        <v>58.61</v>
      </c>
      <c r="FQ25" s="39" vm="4320">
        <f ca="1"/>
        <v>58.85</v>
      </c>
      <c r="FR25" s="39" vm="4311">
        <f ca="1"/>
        <v>58.21</v>
      </c>
      <c r="FS25" s="39" vm="4321">
        <f ca="1"/>
        <v>58.57</v>
      </c>
      <c r="FT25" s="39" vm="4318">
        <f ca="1"/>
        <v>58.69</v>
      </c>
      <c r="FU25" s="39" vm="4322">
        <f ca="1"/>
        <v>58.7</v>
      </c>
      <c r="FV25" s="39" vm="4323">
        <f ca="1"/>
        <v>59.12</v>
      </c>
      <c r="FW25" s="39" vm="4324">
        <f ca="1"/>
        <v>59.22</v>
      </c>
      <c r="FX25" s="39" vm="4325">
        <f ca="1"/>
        <v>59.08</v>
      </c>
      <c r="FY25" s="39" vm="4326">
        <f ca="1"/>
        <v>59.17</v>
      </c>
      <c r="FZ25" s="39" vm="2053">
        <f ca="1"/>
        <v>59.41</v>
      </c>
      <c r="GA25" s="39" vm="4327">
        <f ca="1"/>
        <v>59.36</v>
      </c>
      <c r="GB25" s="39" vm="4328">
        <f ca="1"/>
        <v>59.57</v>
      </c>
      <c r="GC25" s="39" vm="4329">
        <f ca="1"/>
        <v>59.53</v>
      </c>
      <c r="GD25" s="39" vm="4330">
        <f ca="1"/>
        <v>59.47</v>
      </c>
      <c r="GE25" s="39" vm="4331">
        <f ca="1"/>
        <v>59.52</v>
      </c>
      <c r="GF25" s="39" vm="2094">
        <f ca="1"/>
        <v>59.45</v>
      </c>
      <c r="GG25" s="39" vm="4332">
        <f ca="1"/>
        <v>59.51</v>
      </c>
      <c r="GH25" s="39" vm="4332">
        <f ca="1"/>
        <v>59.51</v>
      </c>
      <c r="GI25" s="39" vm="4333">
        <f ca="1"/>
        <v>59.78</v>
      </c>
      <c r="GJ25" s="39" vm="4334">
        <f ca="1"/>
        <v>59.77</v>
      </c>
      <c r="GK25" s="39" vm="4335">
        <f ca="1"/>
        <v>60.145000000000003</v>
      </c>
      <c r="GL25" s="39" vm="4336">
        <f ca="1"/>
        <v>60.24</v>
      </c>
      <c r="GM25" s="39" vm="4337">
        <f ca="1"/>
        <v>60.38</v>
      </c>
      <c r="GN25" s="39" vm="4338">
        <f ca="1"/>
        <v>60.2</v>
      </c>
      <c r="GO25" s="39" vm="4339">
        <f ca="1"/>
        <v>59.94</v>
      </c>
      <c r="GP25" s="39" vm="4340">
        <f ca="1"/>
        <v>60.35</v>
      </c>
      <c r="GQ25" s="39" vm="4341">
        <f ca="1"/>
        <v>60.68</v>
      </c>
      <c r="GR25" s="39" vm="4342">
        <f ca="1"/>
        <v>60.43</v>
      </c>
      <c r="GS25" s="39" vm="4336">
        <f ca="1"/>
        <v>60.24</v>
      </c>
      <c r="GT25" s="39" vm="4343">
        <f ca="1"/>
        <v>60.1</v>
      </c>
      <c r="GU25" s="39" vm="4344">
        <f ca="1"/>
        <v>60.29</v>
      </c>
      <c r="GV25" s="39" vm="4345">
        <f ca="1"/>
        <v>60.249600000000001</v>
      </c>
      <c r="GW25" s="39" vm="2092">
        <f ca="1"/>
        <v>60.39</v>
      </c>
      <c r="GX25" s="39" vm="4346">
        <f ca="1"/>
        <v>60.57</v>
      </c>
      <c r="GY25" s="39" vm="4347">
        <f ca="1"/>
        <v>60.77</v>
      </c>
      <c r="GZ25" s="39" vm="2051">
        <f ca="1"/>
        <v>60.965000000000003</v>
      </c>
      <c r="HA25" s="39" vm="4348">
        <f ca="1"/>
        <v>61.24</v>
      </c>
      <c r="HB25" s="39" vm="4349">
        <f ca="1"/>
        <v>60.59</v>
      </c>
      <c r="HC25" s="39" vm="4350">
        <f ca="1"/>
        <v>60.62</v>
      </c>
      <c r="HD25" s="39" vm="4351">
        <f ca="1"/>
        <v>60.55</v>
      </c>
      <c r="HE25" s="39" vm="4352">
        <f ca="1"/>
        <v>60.12</v>
      </c>
      <c r="HF25" s="39" vm="4353">
        <f ca="1"/>
        <v>60.02</v>
      </c>
      <c r="HG25" s="39" vm="4354">
        <f ca="1"/>
        <v>60</v>
      </c>
      <c r="HH25" s="39" vm="4355">
        <f ca="1"/>
        <v>59.91</v>
      </c>
      <c r="HI25" s="39" vm="4356">
        <f ca="1"/>
        <v>59.67</v>
      </c>
      <c r="HJ25" s="39" vm="4357">
        <f ca="1"/>
        <v>59.2</v>
      </c>
      <c r="HK25" s="39" vm="4358">
        <f ca="1"/>
        <v>58.88</v>
      </c>
      <c r="HL25" s="39" vm="4359">
        <f ca="1"/>
        <v>59.19</v>
      </c>
      <c r="HM25" s="39" vm="4324">
        <f ca="1"/>
        <v>59.22</v>
      </c>
      <c r="HN25" s="39" vm="4360">
        <f ca="1"/>
        <v>59.44</v>
      </c>
      <c r="HO25" s="39" vm="4361">
        <f ca="1"/>
        <v>59.07</v>
      </c>
      <c r="HP25" s="39" vm="4362">
        <f ca="1"/>
        <v>58.72</v>
      </c>
      <c r="HQ25" s="39" vm="4363">
        <f ca="1"/>
        <v>57.63</v>
      </c>
      <c r="HR25" s="39" vm="4364">
        <f ca="1"/>
        <v>57.98</v>
      </c>
      <c r="HS25" s="39" vm="4365">
        <f ca="1"/>
        <v>57.77</v>
      </c>
      <c r="HT25" s="39" vm="4366">
        <f ca="1"/>
        <v>57.33</v>
      </c>
      <c r="HU25" s="39" vm="4367">
        <f ca="1"/>
        <v>56.96</v>
      </c>
      <c r="HV25" s="39" vm="4303">
        <f ca="1"/>
        <v>57.56</v>
      </c>
      <c r="HW25" s="39" vm="4368">
        <f ca="1"/>
        <v>56.94</v>
      </c>
      <c r="HX25" s="39" vm="4369">
        <f ca="1"/>
        <v>58.06</v>
      </c>
      <c r="HY25" s="39" vm="4277">
        <f ca="1"/>
        <v>57.73</v>
      </c>
      <c r="HZ25" s="39" vm="4307">
        <f ca="1"/>
        <v>57.92</v>
      </c>
      <c r="IA25" s="39" vm="4370">
        <f ca="1"/>
        <v>57.61</v>
      </c>
      <c r="IB25" s="39" vm="4371">
        <f ca="1"/>
        <v>57.6</v>
      </c>
      <c r="IC25" s="39" vm="4372">
        <f ca="1"/>
        <v>58.52</v>
      </c>
      <c r="ID25" s="39" vm="4373">
        <f ca="1"/>
        <v>58.78</v>
      </c>
      <c r="IE25" s="39" vm="4374">
        <f ca="1"/>
        <v>58.62</v>
      </c>
      <c r="IF25" s="39" vm="4375">
        <f ca="1"/>
        <v>58.83</v>
      </c>
      <c r="IG25" s="39" vm="4376">
        <f ca="1"/>
        <v>59.21</v>
      </c>
      <c r="IH25" s="39" vm="4377">
        <f ca="1"/>
        <v>59.13</v>
      </c>
      <c r="II25" s="39" vm="2053">
        <f ca="1"/>
        <v>59.41</v>
      </c>
      <c r="IJ25" s="39" vm="4378">
        <f ca="1"/>
        <v>59.59</v>
      </c>
      <c r="IK25" s="39" vm="4379">
        <f ca="1"/>
        <v>59.55</v>
      </c>
      <c r="IL25" s="39" vm="4376">
        <f ca="1"/>
        <v>59.21</v>
      </c>
      <c r="IM25" s="39" vm="4380">
        <f ca="1"/>
        <v>59.4</v>
      </c>
      <c r="IN25" s="39" vm="4380">
        <f ca="1"/>
        <v>59.4</v>
      </c>
      <c r="IO25" s="39" vm="4381">
        <f ca="1"/>
        <v>59.38</v>
      </c>
      <c r="IP25" s="39" vm="4356">
        <f ca="1"/>
        <v>59.67</v>
      </c>
      <c r="IQ25" s="39" vm="4382">
        <f ca="1"/>
        <v>59.685000000000002</v>
      </c>
      <c r="IR25" s="39" vm="4383">
        <f ca="1"/>
        <v>59.98</v>
      </c>
      <c r="IS25" s="39" vm="4334">
        <f ca="1"/>
        <v>59.77</v>
      </c>
      <c r="IT25" s="39" vm="4378">
        <f ca="1"/>
        <v>59.59</v>
      </c>
      <c r="IU25" s="39" vm="4384">
        <f ca="1"/>
        <v>59.75</v>
      </c>
      <c r="IV25" s="39" vm="4354">
        <f ca="1"/>
        <v>60</v>
      </c>
      <c r="IW25" s="39" vm="4385">
        <f ca="1"/>
        <v>59.76</v>
      </c>
      <c r="IX25" s="39" vm="4352">
        <f ca="1"/>
        <v>60.12</v>
      </c>
      <c r="IY25" s="39" vm="4386">
        <f ca="1"/>
        <v>60.25</v>
      </c>
      <c r="IZ25" s="39" vm="4336">
        <f ca="1"/>
        <v>60.24</v>
      </c>
      <c r="JA25" s="39" vm="4387">
        <f ca="1"/>
        <v>59.93</v>
      </c>
      <c r="JB25" s="39" vm="4388">
        <f ca="1"/>
        <v>59.83</v>
      </c>
      <c r="JC25" s="39" vm="4389">
        <f ca="1"/>
        <v>60.01</v>
      </c>
      <c r="JD25" s="39" vm="4390">
        <f ca="1"/>
        <v>59.97</v>
      </c>
      <c r="JE25" s="39" vm="4332">
        <f ca="1"/>
        <v>59.51</v>
      </c>
      <c r="JF25" s="39" vm="4360">
        <f ca="1"/>
        <v>59.44</v>
      </c>
      <c r="JG25" s="39" vm="4391">
        <f ca="1"/>
        <v>59.62</v>
      </c>
      <c r="JH25" s="39" vm="4392">
        <f ca="1"/>
        <v>58.97</v>
      </c>
      <c r="JI25" s="39" vm="4326">
        <f ca="1"/>
        <v>59.17</v>
      </c>
      <c r="JJ25" s="39" vm="4393">
        <f ca="1"/>
        <v>58.53</v>
      </c>
      <c r="JK25" s="39" vm="4394">
        <f ca="1"/>
        <v>59.02</v>
      </c>
      <c r="JL25" s="39" vm="4395">
        <f ca="1"/>
        <v>58.43</v>
      </c>
      <c r="JM25" s="39" vm="4396">
        <f ca="1"/>
        <v>58.42</v>
      </c>
      <c r="JN25" s="39" vm="4397">
        <f ca="1"/>
        <v>59.01</v>
      </c>
      <c r="JO25" s="39" vm="4391">
        <f ca="1"/>
        <v>59.62</v>
      </c>
      <c r="JP25" s="39" vm="4360">
        <f ca="1"/>
        <v>59.44</v>
      </c>
      <c r="JQ25" s="39" vm="2099">
        <f ca="1"/>
        <v>59.61</v>
      </c>
      <c r="JR25" s="39" vm="4398">
        <f ca="1"/>
        <v>59.86</v>
      </c>
      <c r="JS25" s="39" vm="4399">
        <f ca="1"/>
        <v>60.09</v>
      </c>
      <c r="JT25" s="39" vm="4400">
        <f ca="1"/>
        <v>59.73</v>
      </c>
      <c r="JU25" s="39" vm="4339">
        <f ca="1"/>
        <v>59.94</v>
      </c>
      <c r="JV25" s="39" vm="4401">
        <f ca="1"/>
        <v>60.96</v>
      </c>
      <c r="JW25" s="39" vm="4402">
        <f ca="1"/>
        <v>60.49</v>
      </c>
      <c r="JX25" s="39" vm="4403">
        <f ca="1"/>
        <v>59.6</v>
      </c>
      <c r="JY25" s="39" vm="4404">
        <f ca="1"/>
        <v>59.92</v>
      </c>
      <c r="JZ25" s="39" vm="4405">
        <f ca="1"/>
        <v>60.47</v>
      </c>
      <c r="KA25" s="39"/>
      <c r="KB25" s="39"/>
    </row>
    <row r="26" spans="2:288" ht="20" customHeight="1" x14ac:dyDescent="0.6">
      <c r="B26" s="13"/>
      <c r="C26" s="2" t="s">
        <v>77</v>
      </c>
      <c r="D26" s="2" t="str" cm="1">
        <f t="array" ref="D26">_FV(Table15[[#This Row],[ ETF]],"Ticker symbol",TRUE)</f>
        <v>IEMU</v>
      </c>
      <c r="E26" s="2" t="s">
        <v>78</v>
      </c>
      <c r="F26" s="2" t="s">
        <v>79</v>
      </c>
      <c r="G26" s="2" t="e" vm="4406">
        <v>#VALUE!</v>
      </c>
      <c r="H26" s="27" t="str" cm="1">
        <f t="array" ref="H26">IFERROR(_FV(Table15[[#This Row],[ ETF]],"beta"),"")</f>
        <v/>
      </c>
      <c r="I26" s="30" cm="1">
        <f t="array" ref="I26">_FV(Table15[[#This Row],[ ETF]],"Price")</f>
        <v>171</v>
      </c>
      <c r="J26" s="26">
        <f>SUMIF(Table14[Ativo],Table15[[#This Row],[Ticker]],Table14[Qtd])</f>
        <v>0</v>
      </c>
      <c r="K26" s="6">
        <f>Table15[[#This Row],[Preço]]*Table15[[#This Row],[Qtd]]</f>
        <v>0</v>
      </c>
      <c r="L26" s="15">
        <f>_xlfn.FLOOR.MATH((Aporte-2)/Table15[[#This Row],[Preço]])</f>
        <v>26</v>
      </c>
      <c r="M26" s="14">
        <f>Aporte-Table15[[#This Row],[Possível]]*Table15[[#This Row],[Preço]]</f>
        <v>54</v>
      </c>
      <c r="N26" s="35" cm="1">
        <f t="array" ref="N26">_FV(Table15[[#This Row],[ ETF]],"Expense ratio",TRUE)</f>
        <v>1.1999999999999999E-3</v>
      </c>
      <c r="O26" s="38" cm="1">
        <f t="array" ref="O26">_FV(Table15[[#This Row],[ ETF]],"Market cap",TRUE)</f>
        <v>3119887461.4299998</v>
      </c>
      <c r="P26" s="36" cm="1">
        <f t="array" ref="P26">_FV(Table15[[#This Row],[ ETF]],"Volume")</f>
        <v>2854</v>
      </c>
      <c r="Q26" s="35" cm="1">
        <f t="array" ref="Q26">_FV(Table15[[#This Row],[ ETF]],"Change (%)",TRUE)</f>
        <v>9.1469999999999989E-3</v>
      </c>
      <c r="R26" s="40">
        <f ca="1">(Table15[[#This Row],[Preço]]-AF26)/AF26</f>
        <v>0.13327589634833334</v>
      </c>
      <c r="S26" s="44"/>
      <c r="T26" s="37" cm="1">
        <f t="array" ref="T26">Table15[[#This Row],[Valor de mercado]]/Riqueza_hoje</f>
        <v>0</v>
      </c>
      <c r="AF26" s="39" cm="1" vm="4407">
        <f t="array" aca="1" ref="AF26:JZ26" ca="1">TRANSPOSE(_xlfn.STOCKHISTORY(G26,TODAY()-365,TODAY(),0,0,1))</f>
        <v>150.88999999999999</v>
      </c>
      <c r="AG26" s="39" vm="4408">
        <f ca="1"/>
        <v>151.04</v>
      </c>
      <c r="AH26" s="39" t="e" vm="342">
        <f ca="1"/>
        <v>#N/A</v>
      </c>
      <c r="AI26" s="39" vm="4409">
        <f ca="1"/>
        <v>153.47999999999999</v>
      </c>
      <c r="AJ26" s="39" vm="4410">
        <f ca="1"/>
        <v>153.24</v>
      </c>
      <c r="AK26" s="39" vm="4411">
        <f ca="1"/>
        <v>152.58000000000001</v>
      </c>
      <c r="AL26" s="39" vm="4412">
        <f ca="1"/>
        <v>153.41999999999999</v>
      </c>
      <c r="AM26" s="39" vm="4413">
        <f ca="1"/>
        <v>153.16</v>
      </c>
      <c r="AN26" s="39" vm="4414">
        <f ca="1"/>
        <v>155.22</v>
      </c>
      <c r="AO26" s="39" vm="4415">
        <f ca="1"/>
        <v>155.94999999999999</v>
      </c>
      <c r="AP26" s="39" vm="4416">
        <f ca="1"/>
        <v>156.66</v>
      </c>
      <c r="AQ26" s="39" vm="4417">
        <f ca="1"/>
        <v>154.21</v>
      </c>
      <c r="AR26" s="39" vm="4418">
        <f ca="1"/>
        <v>154.16999999999999</v>
      </c>
      <c r="AS26" s="39" vm="4419">
        <f ca="1"/>
        <v>154.47</v>
      </c>
      <c r="AT26" s="39" vm="4420">
        <f ca="1"/>
        <v>155.04</v>
      </c>
      <c r="AU26" s="39" vm="4421">
        <f ca="1"/>
        <v>152.44999999999999</v>
      </c>
      <c r="AV26" s="39" vm="4422">
        <f ca="1"/>
        <v>152.65</v>
      </c>
      <c r="AW26" s="39" vm="4423">
        <f ca="1"/>
        <v>152.97</v>
      </c>
      <c r="AX26" s="39" vm="4424">
        <f ca="1"/>
        <v>153.85</v>
      </c>
      <c r="AY26" s="39" vm="4425">
        <f ca="1"/>
        <v>154.61000000000001</v>
      </c>
      <c r="AZ26" s="39" vm="4426">
        <f ca="1"/>
        <v>153.54</v>
      </c>
      <c r="BA26" s="39" vm="4427">
        <f ca="1"/>
        <v>151.34</v>
      </c>
      <c r="BB26" s="39" vm="4428">
        <f ca="1"/>
        <v>153.44999999999999</v>
      </c>
      <c r="BC26" s="39" vm="4429">
        <f ca="1"/>
        <v>150.37</v>
      </c>
      <c r="BD26" s="39" vm="4408">
        <f ca="1"/>
        <v>151.04</v>
      </c>
      <c r="BE26" s="39" vm="4430">
        <f ca="1"/>
        <v>148.86000000000001</v>
      </c>
      <c r="BF26" s="39" vm="4431">
        <f ca="1"/>
        <v>150</v>
      </c>
      <c r="BG26" s="39" vm="4432">
        <f ca="1"/>
        <v>151.72999999999999</v>
      </c>
      <c r="BH26" s="39" vm="4433">
        <f ca="1"/>
        <v>152.43</v>
      </c>
      <c r="BI26" s="39" vm="4434">
        <f ca="1"/>
        <v>153.04</v>
      </c>
      <c r="BJ26" s="39" vm="4435">
        <f ca="1"/>
        <v>154.18</v>
      </c>
      <c r="BK26" s="39" vm="4436">
        <f ca="1"/>
        <v>155.19999999999999</v>
      </c>
      <c r="BL26" s="39" vm="4437">
        <f ca="1"/>
        <v>155.26</v>
      </c>
      <c r="BM26" s="39" vm="4438">
        <f ca="1"/>
        <v>155.16999999999999</v>
      </c>
      <c r="BN26" s="39" vm="4439">
        <f ca="1"/>
        <v>155.91999999999999</v>
      </c>
      <c r="BO26" s="39" vm="4440">
        <f ca="1"/>
        <v>156.68</v>
      </c>
      <c r="BP26" s="39" vm="4441">
        <f ca="1"/>
        <v>158.56</v>
      </c>
      <c r="BQ26" s="39" vm="4442">
        <f ca="1"/>
        <v>157.63</v>
      </c>
      <c r="BR26" s="39" vm="4443">
        <f ca="1"/>
        <v>155.79</v>
      </c>
      <c r="BS26" s="39" vm="4444">
        <f ca="1"/>
        <v>155.21</v>
      </c>
      <c r="BT26" s="39" vm="4445">
        <f ca="1"/>
        <v>157.44999999999999</v>
      </c>
      <c r="BU26" s="39" vm="4416">
        <f ca="1"/>
        <v>156.66</v>
      </c>
      <c r="BV26" s="39" vm="4446">
        <f ca="1"/>
        <v>156.04</v>
      </c>
      <c r="BW26" s="39" vm="4447">
        <f ca="1"/>
        <v>156.35</v>
      </c>
      <c r="BX26" s="39" vm="4448">
        <f ca="1"/>
        <v>157.51</v>
      </c>
      <c r="BY26" s="39" vm="4449">
        <f ca="1"/>
        <v>153.43</v>
      </c>
      <c r="BZ26" s="39" vm="4450">
        <f ca="1"/>
        <v>155.66</v>
      </c>
      <c r="CA26" s="39" vm="4451">
        <f ca="1"/>
        <v>156.16999999999999</v>
      </c>
      <c r="CB26" s="39" vm="4452">
        <f ca="1"/>
        <v>156.24</v>
      </c>
      <c r="CC26" s="39" vm="4453">
        <f ca="1"/>
        <v>155.4</v>
      </c>
      <c r="CD26" s="39" vm="4454">
        <f ca="1"/>
        <v>152.25</v>
      </c>
      <c r="CE26" s="39" vm="4455">
        <f ca="1"/>
        <v>155.01</v>
      </c>
      <c r="CF26" s="39" vm="4456">
        <f ca="1"/>
        <v>156.33000000000001</v>
      </c>
      <c r="CG26" s="39" vm="4457">
        <f ca="1"/>
        <v>157.34</v>
      </c>
      <c r="CH26" s="39" vm="4458">
        <f ca="1"/>
        <v>159.38999999999999</v>
      </c>
      <c r="CI26" s="39" vm="4459">
        <f ca="1"/>
        <v>158.69999999999999</v>
      </c>
      <c r="CJ26" s="39" vm="4460">
        <f ca="1"/>
        <v>158.62</v>
      </c>
      <c r="CK26" s="39" vm="4461">
        <f ca="1"/>
        <v>158.94</v>
      </c>
      <c r="CL26" s="39" vm="4462">
        <f ca="1"/>
        <v>158.84</v>
      </c>
      <c r="CM26" s="39" vm="4463">
        <f ca="1"/>
        <v>159.93</v>
      </c>
      <c r="CN26" s="39" vm="4464">
        <f ca="1"/>
        <v>158.41999999999999</v>
      </c>
      <c r="CO26" s="39" vm="4465">
        <f ca="1"/>
        <v>158.66</v>
      </c>
      <c r="CP26" s="39" vm="4466">
        <f ca="1"/>
        <v>157.46</v>
      </c>
      <c r="CQ26" s="39" vm="4467">
        <f ca="1"/>
        <v>157.11000000000001</v>
      </c>
      <c r="CR26" s="39" vm="4468">
        <f ca="1"/>
        <v>156.06</v>
      </c>
      <c r="CS26" s="39" vm="4469">
        <f ca="1"/>
        <v>157.88999999999999</v>
      </c>
      <c r="CT26" s="39" vm="4470">
        <f ca="1"/>
        <v>158.04</v>
      </c>
      <c r="CU26" s="39" vm="4471">
        <f ca="1"/>
        <v>159.16</v>
      </c>
      <c r="CV26" s="39" vm="4472">
        <f ca="1"/>
        <v>158.97</v>
      </c>
      <c r="CW26" s="39" vm="4473">
        <f ca="1"/>
        <v>160.47999999999999</v>
      </c>
      <c r="CX26" s="39" vm="4474">
        <f ca="1"/>
        <v>162.65</v>
      </c>
      <c r="CY26" s="39" vm="4475">
        <f ca="1"/>
        <v>163</v>
      </c>
      <c r="CZ26" s="39" vm="4476">
        <f ca="1"/>
        <v>163.62</v>
      </c>
      <c r="DA26" s="39" vm="4477">
        <f ca="1"/>
        <v>163.51</v>
      </c>
      <c r="DB26" s="39" vm="4478">
        <f ca="1"/>
        <v>163.5</v>
      </c>
      <c r="DC26" s="39" vm="4479">
        <f ca="1"/>
        <v>164.04</v>
      </c>
      <c r="DD26" s="39" vm="4480">
        <f ca="1"/>
        <v>164.93</v>
      </c>
      <c r="DE26" s="39" vm="4481">
        <f ca="1"/>
        <v>165.29</v>
      </c>
      <c r="DF26" s="39" vm="4482">
        <f ca="1"/>
        <v>167.1</v>
      </c>
      <c r="DG26" s="39" vm="4483">
        <f ca="1"/>
        <v>167.72</v>
      </c>
      <c r="DH26" s="39" vm="4484">
        <f ca="1"/>
        <v>164.41</v>
      </c>
      <c r="DI26" s="39" vm="4485">
        <f ca="1"/>
        <v>165.88</v>
      </c>
      <c r="DJ26" s="39" vm="4486">
        <f ca="1"/>
        <v>166.87</v>
      </c>
      <c r="DK26" s="39" vm="4487">
        <f ca="1"/>
        <v>167.5</v>
      </c>
      <c r="DL26" s="39" vm="4488">
        <f ca="1"/>
        <v>168.3</v>
      </c>
      <c r="DM26" s="39" vm="4489">
        <f ca="1"/>
        <v>167.9</v>
      </c>
      <c r="DN26" s="39" vm="4490">
        <f ca="1"/>
        <v>168.76</v>
      </c>
      <c r="DO26" s="39" vm="4491">
        <f ca="1"/>
        <v>168.51</v>
      </c>
      <c r="DP26" s="39" vm="4492">
        <f ca="1"/>
        <v>166.66</v>
      </c>
      <c r="DQ26" s="39" t="e" vm="342">
        <f ca="1"/>
        <v>#N/A</v>
      </c>
      <c r="DR26" s="39" vm="4493">
        <f ca="1"/>
        <v>164.48</v>
      </c>
      <c r="DS26" s="39" vm="4494">
        <f ca="1"/>
        <v>167.3</v>
      </c>
      <c r="DT26" s="39" vm="4495">
        <f ca="1"/>
        <v>168.01</v>
      </c>
      <c r="DU26" s="39" vm="4496">
        <f ca="1"/>
        <v>171.12</v>
      </c>
      <c r="DV26" s="39" vm="4497">
        <f ca="1"/>
        <v>171.1</v>
      </c>
      <c r="DW26" s="39" vm="4498">
        <f ca="1"/>
        <v>167.75</v>
      </c>
      <c r="DX26" s="39" vm="4499">
        <f ca="1"/>
        <v>167.08</v>
      </c>
      <c r="DY26" s="39" vm="4500">
        <f ca="1"/>
        <v>166.84</v>
      </c>
      <c r="DZ26" s="39" vm="4501">
        <f ca="1"/>
        <v>170.37</v>
      </c>
      <c r="EA26" s="39" vm="4502">
        <f ca="1"/>
        <v>171.69</v>
      </c>
      <c r="EB26" s="39" vm="4503">
        <f ca="1"/>
        <v>171.26</v>
      </c>
      <c r="EC26" s="39" vm="4504">
        <f ca="1"/>
        <v>171.92</v>
      </c>
      <c r="ED26" s="39" vm="4505">
        <f ca="1"/>
        <v>173.3</v>
      </c>
      <c r="EE26" s="39" vm="4506">
        <f ca="1"/>
        <v>173.46</v>
      </c>
      <c r="EF26" s="39" vm="4507">
        <f ca="1"/>
        <v>173.11</v>
      </c>
      <c r="EG26" s="39" vm="4508">
        <f ca="1"/>
        <v>173.01</v>
      </c>
      <c r="EH26" s="39" vm="4509">
        <f ca="1"/>
        <v>174.31</v>
      </c>
      <c r="EI26" s="39" t="e" vm="342">
        <f ca="1"/>
        <v>#N/A</v>
      </c>
      <c r="EJ26" s="39" vm="4510">
        <f ca="1"/>
        <v>175.38</v>
      </c>
      <c r="EK26" s="39" vm="4511">
        <f ca="1"/>
        <v>175.28</v>
      </c>
      <c r="EL26" s="39" vm="4512">
        <f ca="1"/>
        <v>174.19</v>
      </c>
      <c r="EM26" s="39" vm="4513">
        <f ca="1"/>
        <v>174.99</v>
      </c>
      <c r="EN26" s="39" vm="4514">
        <f ca="1"/>
        <v>176.35</v>
      </c>
      <c r="EO26" s="39" vm="4515">
        <f ca="1"/>
        <v>176.09</v>
      </c>
      <c r="EP26" s="39" vm="4516">
        <f ca="1"/>
        <v>176.02</v>
      </c>
      <c r="EQ26" s="39" vm="4517">
        <f ca="1"/>
        <v>175.63</v>
      </c>
      <c r="ER26" s="39" vm="4518">
        <f ca="1"/>
        <v>175.94</v>
      </c>
      <c r="ES26" s="39" vm="4519">
        <f ca="1"/>
        <v>176.42</v>
      </c>
      <c r="ET26" s="39" vm="4520">
        <f ca="1"/>
        <v>177.05</v>
      </c>
      <c r="EU26" s="39" vm="4520">
        <f ca="1"/>
        <v>177.05</v>
      </c>
      <c r="EV26" s="39" vm="4521">
        <f ca="1"/>
        <v>174.12</v>
      </c>
      <c r="EW26" s="39" vm="4522">
        <f ca="1"/>
        <v>169.88</v>
      </c>
      <c r="EX26" s="39" vm="4523">
        <f ca="1"/>
        <v>172.02</v>
      </c>
      <c r="EY26" s="39" vm="4524">
        <f ca="1"/>
        <v>172.73</v>
      </c>
      <c r="EZ26" s="39" vm="4525">
        <f ca="1"/>
        <v>171.87</v>
      </c>
      <c r="FA26" s="39" vm="4526">
        <f ca="1"/>
        <v>173.44</v>
      </c>
      <c r="FB26" s="39" vm="4527">
        <f ca="1"/>
        <v>174</v>
      </c>
      <c r="FC26" s="39" vm="4528">
        <f ca="1"/>
        <v>172.36</v>
      </c>
      <c r="FD26" s="39" vm="4529">
        <f ca="1"/>
        <v>172.85</v>
      </c>
      <c r="FE26" s="39" vm="4530">
        <f ca="1"/>
        <v>170.65</v>
      </c>
      <c r="FF26" s="39" vm="4531">
        <f ca="1"/>
        <v>171.08</v>
      </c>
      <c r="FG26" s="39" vm="4532">
        <f ca="1"/>
        <v>171.38</v>
      </c>
      <c r="FH26" s="39" vm="4533">
        <f ca="1"/>
        <v>171.81</v>
      </c>
      <c r="FI26" s="39" vm="4534">
        <f ca="1"/>
        <v>169.99</v>
      </c>
      <c r="FJ26" s="39" vm="4535">
        <f ca="1"/>
        <v>170.72</v>
      </c>
      <c r="FK26" s="39" vm="4536">
        <f ca="1"/>
        <v>168.38</v>
      </c>
      <c r="FL26" s="39" vm="4537">
        <f ca="1"/>
        <v>170.92</v>
      </c>
      <c r="FM26" s="39" vm="4538">
        <f ca="1"/>
        <v>172.4</v>
      </c>
      <c r="FN26" s="39" vm="4539">
        <f ca="1"/>
        <v>171.46</v>
      </c>
      <c r="FO26" s="39" vm="4540">
        <f ca="1"/>
        <v>171.79</v>
      </c>
      <c r="FP26" s="39" vm="4541">
        <f ca="1"/>
        <v>169.95</v>
      </c>
      <c r="FQ26" s="39" vm="4542">
        <f ca="1"/>
        <v>168.85</v>
      </c>
      <c r="FR26" s="39" vm="4543">
        <f ca="1"/>
        <v>164.6</v>
      </c>
      <c r="FS26" s="39" vm="4481">
        <f ca="1"/>
        <v>165.29</v>
      </c>
      <c r="FT26" s="39" vm="4544">
        <f ca="1"/>
        <v>168.7</v>
      </c>
      <c r="FU26" s="39" vm="4545">
        <f ca="1"/>
        <v>169.62</v>
      </c>
      <c r="FV26" s="39" vm="4546">
        <f ca="1"/>
        <v>171.39</v>
      </c>
      <c r="FW26" s="39" vm="4547">
        <f ca="1"/>
        <v>172.04</v>
      </c>
      <c r="FX26" s="39" vm="4548">
        <f ca="1"/>
        <v>171.11</v>
      </c>
      <c r="FY26" s="39" vm="4549">
        <f ca="1"/>
        <v>171.94</v>
      </c>
      <c r="FZ26" s="39" vm="4550">
        <f ca="1"/>
        <v>173.9</v>
      </c>
      <c r="GA26" s="39" vm="4551">
        <f ca="1"/>
        <v>172.63</v>
      </c>
      <c r="GB26" s="39" vm="4552">
        <f ca="1"/>
        <v>173.98</v>
      </c>
      <c r="GC26" s="39" vm="4553">
        <f ca="1"/>
        <v>173.78</v>
      </c>
      <c r="GD26" s="39" vm="4554">
        <f ca="1"/>
        <v>174.62</v>
      </c>
      <c r="GE26" s="39" vm="4555">
        <f ca="1"/>
        <v>175.58</v>
      </c>
      <c r="GF26" s="39" vm="4556">
        <f ca="1"/>
        <v>174.88</v>
      </c>
      <c r="GG26" s="39" vm="4557">
        <f ca="1"/>
        <v>175.04</v>
      </c>
      <c r="GH26" s="39" vm="4558">
        <f ca="1"/>
        <v>175.06</v>
      </c>
      <c r="GI26" s="39" vm="4559">
        <f ca="1"/>
        <v>176.08</v>
      </c>
      <c r="GJ26" s="39" vm="4560">
        <f ca="1"/>
        <v>176.64</v>
      </c>
      <c r="GK26" s="39" vm="4561">
        <f ca="1"/>
        <v>177.69</v>
      </c>
      <c r="GL26" s="39" vm="4562">
        <f ca="1"/>
        <v>176.21</v>
      </c>
      <c r="GM26" s="39" vm="4563">
        <f ca="1"/>
        <v>174.92</v>
      </c>
      <c r="GN26" s="39" vm="4564">
        <f ca="1"/>
        <v>174.98</v>
      </c>
      <c r="GO26" s="39" vm="4565">
        <f ca="1"/>
        <v>171.9</v>
      </c>
      <c r="GP26" s="39" vm="4566">
        <f ca="1"/>
        <v>172.39</v>
      </c>
      <c r="GQ26" s="39" vm="4567">
        <f ca="1"/>
        <v>174.72</v>
      </c>
      <c r="GR26" s="39" vm="4568">
        <f ca="1"/>
        <v>174.89</v>
      </c>
      <c r="GS26" s="39" vm="4569">
        <f ca="1"/>
        <v>174.97</v>
      </c>
      <c r="GT26" s="39" vm="4567">
        <f ca="1"/>
        <v>174.72</v>
      </c>
      <c r="GU26" s="39" vm="4570">
        <f ca="1"/>
        <v>175.66</v>
      </c>
      <c r="GV26" s="39" t="e" vm="342">
        <f ca="1"/>
        <v>#N/A</v>
      </c>
      <c r="GW26" s="39" vm="4571">
        <f ca="1"/>
        <v>175.62</v>
      </c>
      <c r="GX26" s="39" vm="4572">
        <f ca="1"/>
        <v>177.93</v>
      </c>
      <c r="GY26" s="39" vm="4573">
        <f ca="1"/>
        <v>178.57</v>
      </c>
      <c r="GZ26" s="39" vm="4574">
        <f ca="1"/>
        <v>177.58</v>
      </c>
      <c r="HA26" s="39" vm="4575">
        <f ca="1"/>
        <v>178.71</v>
      </c>
      <c r="HB26" s="39" vm="4576">
        <f ca="1"/>
        <v>177.83</v>
      </c>
      <c r="HC26" s="39" vm="4577">
        <f ca="1"/>
        <v>175.86</v>
      </c>
      <c r="HD26" s="39" vm="4578">
        <f ca="1"/>
        <v>175.77</v>
      </c>
      <c r="HE26" s="39" vm="4510">
        <f ca="1"/>
        <v>175.38</v>
      </c>
      <c r="HF26" s="39" vm="4570">
        <f ca="1"/>
        <v>175.66</v>
      </c>
      <c r="HG26" s="39" vm="4579">
        <f ca="1"/>
        <v>175.9</v>
      </c>
      <c r="HH26" s="39" vm="4509">
        <f ca="1"/>
        <v>174.31</v>
      </c>
      <c r="HI26" s="39" vm="4580">
        <f ca="1"/>
        <v>174.24</v>
      </c>
      <c r="HJ26" s="39" vm="4581">
        <f ca="1"/>
        <v>172.14</v>
      </c>
      <c r="HK26" s="39" vm="4582">
        <f ca="1"/>
        <v>169.31</v>
      </c>
      <c r="HL26" s="39" vm="4583">
        <f ca="1"/>
        <v>170.71</v>
      </c>
      <c r="HM26" s="39" vm="4584">
        <f ca="1"/>
        <v>172.74</v>
      </c>
      <c r="HN26" s="39" vm="4585">
        <f ca="1"/>
        <v>174.7</v>
      </c>
      <c r="HO26" s="39" vm="4586">
        <f ca="1"/>
        <v>172.81</v>
      </c>
      <c r="HP26" s="39" vm="4587">
        <f ca="1"/>
        <v>172.87</v>
      </c>
      <c r="HQ26" s="39" vm="4588">
        <f ca="1"/>
        <v>168.84</v>
      </c>
      <c r="HR26" s="39" vm="4589">
        <f ca="1"/>
        <v>168.68</v>
      </c>
      <c r="HS26" s="39" vm="4590">
        <f ca="1"/>
        <v>167.78</v>
      </c>
      <c r="HT26" s="39" vm="4591">
        <f ca="1"/>
        <v>166.14</v>
      </c>
      <c r="HU26" s="39" vm="4592">
        <f ca="1"/>
        <v>165.79</v>
      </c>
      <c r="HV26" s="39" vm="4593">
        <f ca="1"/>
        <v>167.62</v>
      </c>
      <c r="HW26" s="39" vm="4594">
        <f ca="1"/>
        <v>164.53</v>
      </c>
      <c r="HX26" s="39" vm="4595">
        <f ca="1"/>
        <v>168.13</v>
      </c>
      <c r="HY26" s="39" vm="4596">
        <f ca="1"/>
        <v>167.43</v>
      </c>
      <c r="HZ26" s="39" vm="4597">
        <f ca="1"/>
        <v>167.39</v>
      </c>
      <c r="IA26" s="39" vm="4598">
        <f ca="1"/>
        <v>166.54</v>
      </c>
      <c r="IB26" s="39" vm="4599">
        <f ca="1"/>
        <v>168</v>
      </c>
      <c r="IC26" s="39" vm="4600">
        <f ca="1"/>
        <v>170.58</v>
      </c>
      <c r="ID26" s="39" vm="4523">
        <f ca="1"/>
        <v>172.02</v>
      </c>
      <c r="IE26" s="39" vm="4601">
        <f ca="1"/>
        <v>171.06</v>
      </c>
      <c r="IF26" s="39" vm="4602">
        <f ca="1"/>
        <v>172.18</v>
      </c>
      <c r="IG26" s="39" vm="4603">
        <f ca="1"/>
        <v>172.68</v>
      </c>
      <c r="IH26" s="39" vm="4604">
        <f ca="1"/>
        <v>172.35</v>
      </c>
      <c r="II26" s="39" vm="4605">
        <f ca="1"/>
        <v>173.31</v>
      </c>
      <c r="IJ26" s="39" vm="4606">
        <f ca="1"/>
        <v>172.76</v>
      </c>
      <c r="IK26" s="39" vm="4607">
        <f ca="1"/>
        <v>173.96</v>
      </c>
      <c r="IL26" s="39" vm="4605">
        <f ca="1"/>
        <v>173.31</v>
      </c>
      <c r="IM26" s="39" vm="4608">
        <f ca="1"/>
        <v>175.18</v>
      </c>
      <c r="IN26" s="39" vm="4609">
        <f ca="1"/>
        <v>173.69</v>
      </c>
      <c r="IO26" s="39" vm="4610">
        <f ca="1"/>
        <v>175.57</v>
      </c>
      <c r="IP26" s="39" vm="4611">
        <f ca="1"/>
        <v>175.96</v>
      </c>
      <c r="IQ26" s="39" vm="4612">
        <f ca="1"/>
        <v>176.63</v>
      </c>
      <c r="IR26" s="39" vm="4613">
        <f ca="1"/>
        <v>176.97</v>
      </c>
      <c r="IS26" s="39" vm="4614">
        <f ca="1"/>
        <v>177.67</v>
      </c>
      <c r="IT26" s="39" vm="4615">
        <f ca="1"/>
        <v>178.02</v>
      </c>
      <c r="IU26" s="39" vm="4616">
        <f ca="1"/>
        <v>177.52</v>
      </c>
      <c r="IV26" s="39" vm="4617">
        <f ca="1"/>
        <v>176.85</v>
      </c>
      <c r="IW26" s="39" vm="4562">
        <f ca="1"/>
        <v>176.21</v>
      </c>
      <c r="IX26" s="39" vm="4618">
        <f ca="1"/>
        <v>176.67</v>
      </c>
      <c r="IY26" s="39" vm="4619">
        <f ca="1"/>
        <v>176.66</v>
      </c>
      <c r="IZ26" s="39" vm="4620">
        <f ca="1"/>
        <v>176.11</v>
      </c>
      <c r="JA26" s="39" vm="4555">
        <f ca="1"/>
        <v>175.58</v>
      </c>
      <c r="JB26" s="39" vm="4621">
        <f ca="1"/>
        <v>175.65</v>
      </c>
      <c r="JC26" s="39" vm="4622">
        <f ca="1"/>
        <v>174.59</v>
      </c>
      <c r="JD26" s="39" vm="4623">
        <f ca="1"/>
        <v>173.12</v>
      </c>
      <c r="JE26" s="39" vm="4624">
        <f ca="1"/>
        <v>171.01</v>
      </c>
      <c r="JF26" s="39" vm="4625">
        <f ca="1"/>
        <v>169.72</v>
      </c>
      <c r="JG26" s="39" vm="4626">
        <f ca="1"/>
        <v>170.63</v>
      </c>
      <c r="JH26" s="39" vm="4627">
        <f ca="1"/>
        <v>164.92</v>
      </c>
      <c r="JI26" s="39" vm="4628">
        <f ca="1"/>
        <v>165.24</v>
      </c>
      <c r="JJ26" s="39" vm="4629">
        <f ca="1"/>
        <v>164.43</v>
      </c>
      <c r="JK26" s="39" vm="4630">
        <f ca="1"/>
        <v>168.06</v>
      </c>
      <c r="JL26" s="39" vm="4631">
        <f ca="1"/>
        <v>165.44</v>
      </c>
      <c r="JM26" s="39" vm="4632">
        <f ca="1"/>
        <v>163.91</v>
      </c>
      <c r="JN26" s="39" vm="4633">
        <f ca="1"/>
        <v>166.18</v>
      </c>
      <c r="JO26" s="39" vm="4634">
        <f ca="1"/>
        <v>170.41</v>
      </c>
      <c r="JP26" s="39" vm="4635">
        <f ca="1"/>
        <v>170.35</v>
      </c>
      <c r="JQ26" s="39" vm="4636">
        <f ca="1"/>
        <v>168.77</v>
      </c>
      <c r="JR26" s="39" vm="4637">
        <f ca="1"/>
        <v>168.66</v>
      </c>
      <c r="JS26" s="39" vm="4638">
        <f ca="1"/>
        <v>167.64</v>
      </c>
      <c r="JT26" s="39" vm="4639">
        <f ca="1"/>
        <v>165.98</v>
      </c>
      <c r="JU26" s="39" vm="4640">
        <f ca="1"/>
        <v>166.48</v>
      </c>
      <c r="JV26" s="39" vm="4641">
        <f ca="1"/>
        <v>168.79</v>
      </c>
      <c r="JW26" s="39" vm="4642">
        <f ca="1"/>
        <v>166.94</v>
      </c>
      <c r="JX26" s="39" vm="4643">
        <f ca="1"/>
        <v>165.17</v>
      </c>
      <c r="JY26" s="39" vm="4644">
        <f ca="1"/>
        <v>167.06</v>
      </c>
      <c r="JZ26" s="39" vm="4645">
        <f ca="1"/>
        <v>169.45</v>
      </c>
      <c r="KA26" s="39"/>
      <c r="KB26" s="39"/>
    </row>
    <row r="27" spans="2:288" ht="20" customHeight="1" x14ac:dyDescent="0.6">
      <c r="B27" s="13"/>
      <c r="C27" s="2" t="s">
        <v>50</v>
      </c>
      <c r="D27" s="2" t="str" cm="1">
        <f t="array" ref="D27">_FV(Table15[[#This Row],[ ETF]],"Ticker symbol",TRUE)</f>
        <v>SUSM</v>
      </c>
      <c r="E27" s="2" t="s">
        <v>80</v>
      </c>
      <c r="F27" s="2" t="s">
        <v>81</v>
      </c>
      <c r="G27" s="2" t="e" vm="4646">
        <v>#VALUE!</v>
      </c>
      <c r="H27" s="27" cm="1">
        <f t="array" ref="H27">IFERROR(_FV(Table15[[#This Row],[ ETF]],"beta"),"")</f>
        <v>1.0745</v>
      </c>
      <c r="I27" s="30" cm="1">
        <f t="array" ref="I27">_FV(Table15[[#This Row],[ ETF]],"Price")</f>
        <v>8.3125</v>
      </c>
      <c r="J27" s="26">
        <f>SUMIF(Table14[Ativo],Table15[[#This Row],[Ticker]],Table14[Qtd])</f>
        <v>0</v>
      </c>
      <c r="K27" s="6">
        <f>Table15[[#This Row],[Preço]]*Table15[[#This Row],[Qtd]]</f>
        <v>0</v>
      </c>
      <c r="L27" s="15">
        <f>_xlfn.FLOOR.MATH((Aporte-2)/Table15[[#This Row],[Preço]])</f>
        <v>541</v>
      </c>
      <c r="M27" s="14">
        <f>Aporte-Table15[[#This Row],[Possível]]*Table15[[#This Row],[Preço]]</f>
        <v>2.9375</v>
      </c>
      <c r="N27" s="35" cm="1">
        <f t="array" ref="N27">_FV(Table15[[#This Row],[ ETF]],"Expense ratio",TRUE)</f>
        <v>2.5000000000000001E-3</v>
      </c>
      <c r="O27" s="38" cm="1">
        <f t="array" ref="O27">_FV(Table15[[#This Row],[ ETF]],"Market cap",TRUE)</f>
        <v>3070994793.04</v>
      </c>
      <c r="P27" s="36" cm="1">
        <f t="array" ref="P27">_FV(Table15[[#This Row],[ ETF]],"Volume")</f>
        <v>250207</v>
      </c>
      <c r="Q27" s="35" cm="1">
        <f t="array" ref="Q27">_FV(Table15[[#This Row],[ ETF]],"Change (%)",TRUE)</f>
        <v>4.228E-3</v>
      </c>
      <c r="R27" s="40">
        <f ca="1">(Table15[[#This Row],[Preço]]-AF27)/AF27</f>
        <v>1.0171592455765158E-2</v>
      </c>
      <c r="S27" s="44"/>
      <c r="T27" s="37" cm="1">
        <f t="array" ref="T27">Table15[[#This Row],[Valor de mercado]]/Riqueza_hoje</f>
        <v>0</v>
      </c>
      <c r="AF27" s="39" cm="1" vm="4647">
        <f t="array" aca="1" ref="AF27:KB27" ca="1">TRANSPOSE(_xlfn.STOCKHISTORY(G27,TODAY()-365,TODAY(),0,0,1))</f>
        <v>8.2287999999999997</v>
      </c>
      <c r="AG27" s="39" vm="4648">
        <f ca="1"/>
        <v>8.2424999999999997</v>
      </c>
      <c r="AH27" s="39" vm="4649">
        <f ca="1"/>
        <v>8.2243999999999993</v>
      </c>
      <c r="AI27" s="39" vm="4650">
        <f ca="1"/>
        <v>8.2949999999999999</v>
      </c>
      <c r="AJ27" s="39" vm="4651">
        <f ca="1"/>
        <v>8.4275000000000002</v>
      </c>
      <c r="AK27" s="39" vm="4652">
        <f ca="1"/>
        <v>8.4774999999999991</v>
      </c>
      <c r="AL27" s="39" vm="4653">
        <f ca="1"/>
        <v>8.56</v>
      </c>
      <c r="AM27" s="39" vm="4654">
        <f ca="1"/>
        <v>8.5824999999999996</v>
      </c>
      <c r="AN27" s="39" vm="4655">
        <f ca="1"/>
        <v>8.6013000000000002</v>
      </c>
      <c r="AO27" s="39" vm="4656">
        <f ca="1"/>
        <v>8.6511999999999993</v>
      </c>
      <c r="AP27" s="39" vm="3024">
        <f ca="1"/>
        <v>8.9</v>
      </c>
      <c r="AQ27" s="39" vm="4657">
        <f ca="1"/>
        <v>8.8475000000000001</v>
      </c>
      <c r="AR27" s="39" vm="4658">
        <f ca="1"/>
        <v>8.8825000000000003</v>
      </c>
      <c r="AS27" s="39" vm="4659">
        <f ca="1"/>
        <v>8.8987999999999996</v>
      </c>
      <c r="AT27" s="39" vm="4660">
        <f ca="1"/>
        <v>9.0325000000000006</v>
      </c>
      <c r="AU27" s="39" vm="4661">
        <f ca="1"/>
        <v>8.8224999999999998</v>
      </c>
      <c r="AV27" s="39" vm="4662">
        <f ca="1"/>
        <v>8.86</v>
      </c>
      <c r="AW27" s="39" vm="4663">
        <f ca="1"/>
        <v>8.9149999999999991</v>
      </c>
      <c r="AX27" s="39" vm="4664">
        <f ca="1"/>
        <v>9.06</v>
      </c>
      <c r="AY27" s="39" vm="4665">
        <f ca="1"/>
        <v>9.09</v>
      </c>
      <c r="AZ27" s="39" vm="4666">
        <f ca="1"/>
        <v>9.08</v>
      </c>
      <c r="BA27" s="39" vm="4667">
        <f ca="1"/>
        <v>9.0824999999999996</v>
      </c>
      <c r="BB27" s="39" vm="4668">
        <f ca="1"/>
        <v>9.0374999999999996</v>
      </c>
      <c r="BC27" s="39" vm="4669">
        <f ca="1"/>
        <v>8.8338000000000001</v>
      </c>
      <c r="BD27" s="39" vm="4670">
        <f ca="1"/>
        <v>8.8450000000000006</v>
      </c>
      <c r="BE27" s="39" vm="4671">
        <f ca="1"/>
        <v>8.6649999999999991</v>
      </c>
      <c r="BF27" s="39" vm="4672">
        <f ca="1"/>
        <v>8.8125</v>
      </c>
      <c r="BG27" s="39" vm="4673">
        <f ca="1"/>
        <v>8.9700000000000006</v>
      </c>
      <c r="BH27" s="39" vm="4674">
        <f ca="1"/>
        <v>9.0425000000000004</v>
      </c>
      <c r="BI27" s="39" vm="4673">
        <f ca="1"/>
        <v>8.9700000000000006</v>
      </c>
      <c r="BJ27" s="39" vm="4675">
        <f ca="1"/>
        <v>9.0749999999999993</v>
      </c>
      <c r="BK27" s="39" vm="4676">
        <f ca="1"/>
        <v>9.1050000000000004</v>
      </c>
      <c r="BL27" s="39" vm="4677">
        <f ca="1"/>
        <v>9.1824999999999992</v>
      </c>
      <c r="BM27" s="39" vm="4678">
        <f ca="1"/>
        <v>9.2575000000000003</v>
      </c>
      <c r="BN27" s="39" vm="4679">
        <f ca="1"/>
        <v>9.3574999999999999</v>
      </c>
      <c r="BO27" s="39" vm="4680">
        <f ca="1"/>
        <v>9.35</v>
      </c>
      <c r="BP27" s="39" vm="4681">
        <f ca="1"/>
        <v>9.4375</v>
      </c>
      <c r="BQ27" s="39" vm="4682">
        <f ca="1"/>
        <v>9.3375000000000004</v>
      </c>
      <c r="BR27" s="39" vm="3075">
        <f ca="1"/>
        <v>9.23</v>
      </c>
      <c r="BS27" s="39" vm="4683">
        <f ca="1"/>
        <v>9.07</v>
      </c>
      <c r="BT27" s="39" vm="4684">
        <f ca="1"/>
        <v>9.1925000000000008</v>
      </c>
      <c r="BU27" s="39" vm="4685">
        <f ca="1"/>
        <v>8.8975000000000009</v>
      </c>
      <c r="BV27" s="39" vm="4686">
        <f ca="1"/>
        <v>8.8375000000000004</v>
      </c>
      <c r="BW27" s="39" vm="4687">
        <f ca="1"/>
        <v>8.8025000000000002</v>
      </c>
      <c r="BX27" s="39" vm="3033">
        <f ca="1"/>
        <v>8.73</v>
      </c>
      <c r="BY27" s="39" vm="4688">
        <f ca="1"/>
        <v>8.4375</v>
      </c>
      <c r="BZ27" s="39" vm="4689">
        <f ca="1"/>
        <v>8.7050000000000001</v>
      </c>
      <c r="CA27" s="39" vm="4690">
        <f ca="1"/>
        <v>8.5525000000000002</v>
      </c>
      <c r="CB27" s="39" vm="4691">
        <f ca="1"/>
        <v>8.61</v>
      </c>
      <c r="CC27" s="39" vm="3043">
        <f ca="1"/>
        <v>8.5250000000000004</v>
      </c>
      <c r="CD27" s="39" vm="4692">
        <f ca="1"/>
        <v>8.2899999999999991</v>
      </c>
      <c r="CE27" s="39" vm="4693">
        <f ca="1"/>
        <v>8.2375000000000007</v>
      </c>
      <c r="CF27" s="39" vm="4694">
        <f ca="1"/>
        <v>8.3625000000000007</v>
      </c>
      <c r="CG27" s="39" vm="4695">
        <f ca="1"/>
        <v>8.4024999999999999</v>
      </c>
      <c r="CH27" s="39" vm="4696">
        <f ca="1"/>
        <v>8.68</v>
      </c>
      <c r="CI27" s="39" vm="4697">
        <f ca="1"/>
        <v>8.5388000000000002</v>
      </c>
      <c r="CJ27" s="39" vm="4698">
        <f ca="1"/>
        <v>8.5225000000000009</v>
      </c>
      <c r="CK27" s="39" vm="4699">
        <f ca="1"/>
        <v>8.5649999999999995</v>
      </c>
      <c r="CL27" s="39" vm="4652">
        <f ca="1"/>
        <v>8.4774999999999991</v>
      </c>
      <c r="CM27" s="39" vm="4698">
        <f ca="1"/>
        <v>8.5225000000000009</v>
      </c>
      <c r="CN27" s="39" vm="4700">
        <f ca="1"/>
        <v>8.4975000000000005</v>
      </c>
      <c r="CO27" s="39" vm="2995">
        <f ca="1"/>
        <v>8.5150000000000006</v>
      </c>
      <c r="CP27" s="39" vm="4701">
        <f ca="1"/>
        <v>8.375</v>
      </c>
      <c r="CQ27" s="39" vm="4702">
        <f ca="1"/>
        <v>8.25</v>
      </c>
      <c r="CR27" s="39" vm="4703">
        <f ca="1"/>
        <v>8.2449999999999992</v>
      </c>
      <c r="CS27" s="39" vm="4704">
        <f ca="1"/>
        <v>8.3450000000000006</v>
      </c>
      <c r="CT27" s="39" vm="4705">
        <f ca="1"/>
        <v>8.34</v>
      </c>
      <c r="CU27" s="39" vm="4706">
        <f ca="1"/>
        <v>8.4175000000000004</v>
      </c>
      <c r="CV27" s="39" vm="4707">
        <f ca="1"/>
        <v>8.42</v>
      </c>
      <c r="CW27" s="39" vm="4708">
        <f ca="1"/>
        <v>8.5449999999999999</v>
      </c>
      <c r="CX27" s="39" vm="4654">
        <f ca="1"/>
        <v>8.5824999999999996</v>
      </c>
      <c r="CY27" s="39" vm="4709">
        <f ca="1"/>
        <v>8.4749999999999996</v>
      </c>
      <c r="CZ27" s="39" vm="4708">
        <f ca="1"/>
        <v>8.5449999999999999</v>
      </c>
      <c r="DA27" s="39" vm="4710">
        <f ca="1"/>
        <v>8.4674999999999994</v>
      </c>
      <c r="DB27" s="39" vm="4711">
        <f ca="1"/>
        <v>8.41</v>
      </c>
      <c r="DC27" s="39" vm="4712">
        <f ca="1"/>
        <v>8.4700000000000006</v>
      </c>
      <c r="DD27" s="39" vm="4713">
        <f ca="1"/>
        <v>8.58</v>
      </c>
      <c r="DE27" s="39" vm="4714">
        <f ca="1"/>
        <v>8.6425000000000001</v>
      </c>
      <c r="DF27" s="39" vm="4715">
        <f ca="1"/>
        <v>8.6824999999999992</v>
      </c>
      <c r="DG27" s="39" vm="4716">
        <f ca="1"/>
        <v>8.6624999999999996</v>
      </c>
      <c r="DH27" s="39" vm="4717">
        <f ca="1"/>
        <v>8.5875000000000004</v>
      </c>
      <c r="DI27" s="39" vm="4718">
        <f ca="1"/>
        <v>8.625</v>
      </c>
      <c r="DJ27" s="39" vm="4671">
        <f ca="1"/>
        <v>8.6649999999999991</v>
      </c>
      <c r="DK27" s="39" vm="4719">
        <f ca="1"/>
        <v>8.7349999999999994</v>
      </c>
      <c r="DL27" s="39" vm="4720">
        <f ca="1"/>
        <v>8.7725000000000009</v>
      </c>
      <c r="DM27" s="39" vm="4721">
        <f ca="1"/>
        <v>8.7650000000000006</v>
      </c>
      <c r="DN27" s="39" vm="4722">
        <f ca="1"/>
        <v>8.8074999999999992</v>
      </c>
      <c r="DO27" s="39" vm="4721">
        <f ca="1"/>
        <v>8.7650000000000006</v>
      </c>
      <c r="DP27" s="39" vm="4723">
        <f ca="1"/>
        <v>8.6449999999999996</v>
      </c>
      <c r="DQ27" s="39" t="e" vm="342">
        <f ca="1"/>
        <v>#N/A</v>
      </c>
      <c r="DR27" s="39" vm="4724">
        <f ca="1"/>
        <v>8.4849999999999994</v>
      </c>
      <c r="DS27" s="39" vm="4725">
        <f ca="1"/>
        <v>8.5850000000000009</v>
      </c>
      <c r="DT27" s="39" vm="4726">
        <f ca="1"/>
        <v>8.6775000000000002</v>
      </c>
      <c r="DU27" s="39" vm="4727">
        <f ca="1"/>
        <v>8.7974999999999994</v>
      </c>
      <c r="DV27" s="39" vm="3011">
        <f ca="1"/>
        <v>8.7100000000000009</v>
      </c>
      <c r="DW27" s="39" vm="4728">
        <f ca="1"/>
        <v>8.6150000000000002</v>
      </c>
      <c r="DX27" s="39" vm="4729">
        <f ca="1"/>
        <v>8.3825000000000003</v>
      </c>
      <c r="DY27" s="39" vm="4730">
        <f ca="1"/>
        <v>8.3699999999999992</v>
      </c>
      <c r="DZ27" s="39" vm="4731">
        <f ca="1"/>
        <v>8.4949999999999992</v>
      </c>
      <c r="EA27" s="39" vm="4709">
        <f ca="1"/>
        <v>8.4749999999999996</v>
      </c>
      <c r="EB27" s="39" vm="4732">
        <f ca="1"/>
        <v>8.6174999999999997</v>
      </c>
      <c r="EC27" s="39" vm="4708">
        <f ca="1"/>
        <v>8.5449999999999999</v>
      </c>
      <c r="ED27" s="39" vm="4733">
        <f ca="1"/>
        <v>8.6524999999999999</v>
      </c>
      <c r="EE27" s="39" vm="4734">
        <f ca="1"/>
        <v>8.6125000000000007</v>
      </c>
      <c r="EF27" s="39" vm="3014">
        <f ca="1"/>
        <v>8.6950000000000003</v>
      </c>
      <c r="EG27" s="39" vm="4735">
        <f ca="1"/>
        <v>8.7524999999999995</v>
      </c>
      <c r="EH27" s="39" vm="4736">
        <f ca="1"/>
        <v>8.8175000000000008</v>
      </c>
      <c r="EI27" s="39" vm="4737">
        <f ca="1"/>
        <v>8.81</v>
      </c>
      <c r="EJ27" s="39" vm="4738">
        <f ca="1"/>
        <v>8.8674999999999997</v>
      </c>
      <c r="EK27" s="39" t="e" vm="342">
        <f ca="1"/>
        <v>#N/A</v>
      </c>
      <c r="EL27" s="39" vm="4739">
        <f ca="1"/>
        <v>9.1225000000000005</v>
      </c>
      <c r="EM27" s="39" vm="4740">
        <f ca="1"/>
        <v>9.15</v>
      </c>
      <c r="EN27" s="39" vm="4664">
        <f ca="1"/>
        <v>9.06</v>
      </c>
      <c r="EO27" s="39" vm="4741">
        <f ca="1"/>
        <v>9.11</v>
      </c>
      <c r="EP27" s="39" vm="4667">
        <f ca="1"/>
        <v>9.0824999999999996</v>
      </c>
      <c r="EQ27" s="39" vm="4665">
        <f ca="1"/>
        <v>9.09</v>
      </c>
      <c r="ER27" s="39" vm="4742">
        <f ca="1"/>
        <v>9.0850000000000009</v>
      </c>
      <c r="ES27" s="39" vm="4743">
        <f ca="1"/>
        <v>9.1524999999999999</v>
      </c>
      <c r="ET27" s="39" vm="4743">
        <f ca="1"/>
        <v>9.1524999999999999</v>
      </c>
      <c r="EU27" s="39" vm="4744">
        <f ca="1"/>
        <v>9.2149999999999999</v>
      </c>
      <c r="EV27" s="39" vm="4745">
        <f ca="1"/>
        <v>9.1349999999999998</v>
      </c>
      <c r="EW27" s="39" vm="4746">
        <f ca="1"/>
        <v>9.1374999999999993</v>
      </c>
      <c r="EX27" s="39" vm="4665">
        <f ca="1"/>
        <v>9.09</v>
      </c>
      <c r="EY27" s="39" vm="4747">
        <f ca="1"/>
        <v>9.0649999999999995</v>
      </c>
      <c r="EZ27" s="39" vm="4748">
        <f ca="1"/>
        <v>9.0975000000000001</v>
      </c>
      <c r="FA27" s="39" vm="4749">
        <f ca="1"/>
        <v>9.0124999999999993</v>
      </c>
      <c r="FB27" s="39" vm="4739">
        <f ca="1"/>
        <v>9.1225000000000005</v>
      </c>
      <c r="FC27" s="39" vm="4750">
        <f ca="1"/>
        <v>9.19</v>
      </c>
      <c r="FD27" s="39" vm="4751">
        <f ca="1"/>
        <v>9.2324999999999999</v>
      </c>
      <c r="FE27" s="39" vm="4678">
        <f ca="1"/>
        <v>9.2575000000000003</v>
      </c>
      <c r="FF27" s="39" vm="4752">
        <f ca="1"/>
        <v>9.2349999999999994</v>
      </c>
      <c r="FG27" s="39" vm="4753">
        <f ca="1"/>
        <v>9.27</v>
      </c>
      <c r="FH27" s="39" vm="4754">
        <f ca="1"/>
        <v>9.2025000000000006</v>
      </c>
      <c r="FI27" s="39" vm="4755">
        <f ca="1"/>
        <v>9.1724999999999994</v>
      </c>
      <c r="FJ27" s="39" vm="4756">
        <f ca="1"/>
        <v>9.1475000000000009</v>
      </c>
      <c r="FK27" s="39" vm="4757">
        <f ca="1"/>
        <v>9.0399999999999991</v>
      </c>
      <c r="FL27" s="39" vm="4758">
        <f ca="1"/>
        <v>9.02</v>
      </c>
      <c r="FM27" s="39" vm="4759">
        <f ca="1"/>
        <v>8.8625000000000007</v>
      </c>
      <c r="FN27" s="39" vm="4760">
        <f ca="1"/>
        <v>8.9875000000000007</v>
      </c>
      <c r="FO27" s="39" vm="4761">
        <f ca="1"/>
        <v>9.0225000000000009</v>
      </c>
      <c r="FP27" s="39" vm="4762">
        <f ca="1"/>
        <v>9.0274999999999999</v>
      </c>
      <c r="FQ27" s="39" vm="4763">
        <f ca="1"/>
        <v>8.9924999999999997</v>
      </c>
      <c r="FR27" s="39" vm="4764">
        <f ca="1"/>
        <v>9.0250000000000004</v>
      </c>
      <c r="FS27" s="39" vm="4765">
        <f ca="1"/>
        <v>9.0024999999999995</v>
      </c>
      <c r="FT27" s="39" vm="4670">
        <f ca="1"/>
        <v>8.8450000000000006</v>
      </c>
      <c r="FU27" s="39" vm="4766">
        <f ca="1"/>
        <v>8.84</v>
      </c>
      <c r="FV27" s="39" vm="3023">
        <f ca="1"/>
        <v>8.89</v>
      </c>
      <c r="FW27" s="39" vm="4767">
        <f ca="1"/>
        <v>8.9324999999999992</v>
      </c>
      <c r="FX27" s="39" vm="4768">
        <f ca="1"/>
        <v>8.8275000000000006</v>
      </c>
      <c r="FY27" s="39" vm="4671">
        <f ca="1"/>
        <v>8.6649999999999991</v>
      </c>
      <c r="FZ27" s="39" vm="4769">
        <f ca="1"/>
        <v>8.35</v>
      </c>
      <c r="GA27" s="39" vm="4770">
        <f ca="1"/>
        <v>8.6300000000000008</v>
      </c>
      <c r="GB27" s="39" vm="4771">
        <f ca="1"/>
        <v>8.7799999999999994</v>
      </c>
      <c r="GC27" s="39" vm="4772">
        <f ca="1"/>
        <v>8.6974999999999998</v>
      </c>
      <c r="GD27" s="39" vm="4736">
        <f ca="1"/>
        <v>8.8175000000000008</v>
      </c>
      <c r="GE27" s="39" vm="4773">
        <f ca="1"/>
        <v>8.7750000000000004</v>
      </c>
      <c r="GF27" s="39" vm="4768">
        <f ca="1"/>
        <v>8.8275000000000006</v>
      </c>
      <c r="GG27" s="39" vm="4774">
        <f ca="1"/>
        <v>8.8849999999999998</v>
      </c>
      <c r="GH27" s="39" vm="4775">
        <f ca="1"/>
        <v>8.7424999999999997</v>
      </c>
      <c r="GI27" s="39" vm="4776">
        <f ca="1"/>
        <v>8.8149999999999995</v>
      </c>
      <c r="GJ27" s="39" vm="4768">
        <f ca="1"/>
        <v>8.8275000000000006</v>
      </c>
      <c r="GK27" s="39" vm="4777">
        <f ca="1"/>
        <v>8.83</v>
      </c>
      <c r="GL27" s="39" vm="4721">
        <f ca="1"/>
        <v>8.7650000000000006</v>
      </c>
      <c r="GM27" s="39" vm="4735">
        <f ca="1"/>
        <v>8.7524999999999995</v>
      </c>
      <c r="GN27" s="39" vm="4778">
        <f ca="1"/>
        <v>8.65</v>
      </c>
      <c r="GO27" s="39" vm="4779">
        <f ca="1"/>
        <v>8.5425000000000004</v>
      </c>
      <c r="GP27" s="39" vm="4780">
        <f ca="1"/>
        <v>8.5749999999999993</v>
      </c>
      <c r="GQ27" s="39" vm="4781">
        <f ca="1"/>
        <v>8.4250000000000007</v>
      </c>
      <c r="GR27" s="39" vm="4782">
        <f ca="1"/>
        <v>8.4124999999999996</v>
      </c>
      <c r="GS27" s="39" vm="4731">
        <f ca="1"/>
        <v>8.4949999999999992</v>
      </c>
      <c r="GT27" s="39" vm="4783">
        <f ca="1"/>
        <v>8.6875</v>
      </c>
      <c r="GU27" s="39" vm="4784">
        <f ca="1"/>
        <v>8.6913</v>
      </c>
      <c r="GV27" s="39" vm="4785">
        <f ca="1"/>
        <v>8.6374999999999993</v>
      </c>
      <c r="GW27" s="39" vm="4786">
        <f ca="1"/>
        <v>8.7624999999999993</v>
      </c>
      <c r="GX27" s="39" t="e" vm="342">
        <f ca="1"/>
        <v>#N/A</v>
      </c>
      <c r="GY27" s="39" vm="4663">
        <f ca="1"/>
        <v>8.9149999999999991</v>
      </c>
      <c r="GZ27" s="39" vm="4787">
        <f ca="1"/>
        <v>8.9649999999999999</v>
      </c>
      <c r="HA27" s="39" vm="3026">
        <f ca="1"/>
        <v>8.9250000000000007</v>
      </c>
      <c r="HB27" s="39" vm="4788">
        <f ca="1"/>
        <v>8.9362999999999992</v>
      </c>
      <c r="HC27" s="39" vm="4668">
        <f ca="1"/>
        <v>9.0374999999999996</v>
      </c>
      <c r="HD27" s="39" vm="4789">
        <f ca="1"/>
        <v>9.0150000000000006</v>
      </c>
      <c r="HE27" s="39" vm="4790">
        <f ca="1"/>
        <v>8.8774999999999995</v>
      </c>
      <c r="HF27" s="39" vm="4759">
        <f ca="1"/>
        <v>8.8625000000000007</v>
      </c>
      <c r="HG27" s="39" vm="4791">
        <f ca="1"/>
        <v>8.8874999999999993</v>
      </c>
      <c r="HH27" s="39" vm="4792">
        <f ca="1"/>
        <v>8.875</v>
      </c>
      <c r="HI27" s="39" vm="4793">
        <f ca="1"/>
        <v>8.8574999999999999</v>
      </c>
      <c r="HJ27" s="39" vm="4794">
        <f ca="1"/>
        <v>8.7575000000000003</v>
      </c>
      <c r="HK27" s="39" vm="4795">
        <f ca="1"/>
        <v>8.6850000000000005</v>
      </c>
      <c r="HL27" s="39" vm="4796">
        <f ca="1"/>
        <v>8.6575000000000006</v>
      </c>
      <c r="HM27" s="39" vm="4797">
        <f ca="1"/>
        <v>8.4625000000000004</v>
      </c>
      <c r="HN27" s="39" vm="4724">
        <f ca="1"/>
        <v>8.4849999999999994</v>
      </c>
      <c r="HO27" s="39" vm="4785">
        <f ca="1"/>
        <v>8.6374999999999993</v>
      </c>
      <c r="HP27" s="39" vm="4798">
        <f ca="1"/>
        <v>8.6675000000000004</v>
      </c>
      <c r="HQ27" s="39" vm="4691">
        <f ca="1"/>
        <v>8.61</v>
      </c>
      <c r="HR27" s="39" vm="4798">
        <f ca="1"/>
        <v>8.6675000000000004</v>
      </c>
      <c r="HS27" s="39" vm="3036">
        <f ca="1"/>
        <v>8.5500000000000007</v>
      </c>
      <c r="HT27" s="39" vm="4799">
        <f ca="1"/>
        <v>8.5274999999999999</v>
      </c>
      <c r="HU27" s="39" vm="4800">
        <f ca="1"/>
        <v>8.5950000000000006</v>
      </c>
      <c r="HV27" s="39" vm="4801">
        <f ca="1"/>
        <v>8.5374999999999996</v>
      </c>
      <c r="HW27" s="39" vm="4802">
        <f ca="1"/>
        <v>8.3574999999999999</v>
      </c>
      <c r="HX27" s="39" vm="4803">
        <f ca="1"/>
        <v>8.4499999999999993</v>
      </c>
      <c r="HY27" s="39" vm="4804">
        <f ca="1"/>
        <v>8.3424999999999994</v>
      </c>
      <c r="HZ27" s="39" vm="4805">
        <f ca="1"/>
        <v>8.6</v>
      </c>
      <c r="IA27" s="39" vm="4806">
        <f ca="1"/>
        <v>8.5549999999999997</v>
      </c>
      <c r="IB27" s="39" vm="4728">
        <f ca="1"/>
        <v>8.6150000000000002</v>
      </c>
      <c r="IC27" s="39" vm="4653">
        <f ca="1"/>
        <v>8.56</v>
      </c>
      <c r="ID27" s="39" vm="4733">
        <f ca="1"/>
        <v>8.6524999999999999</v>
      </c>
      <c r="IE27" s="39" vm="4772">
        <f ca="1"/>
        <v>8.6974999999999998</v>
      </c>
      <c r="IF27" s="39" vm="4807">
        <f ca="1"/>
        <v>8.85</v>
      </c>
      <c r="IG27" s="39" vm="4807">
        <f ca="1"/>
        <v>8.85</v>
      </c>
      <c r="IH27" s="39" vm="4808">
        <f ca="1"/>
        <v>8.9275000000000002</v>
      </c>
      <c r="II27" s="39" vm="4809">
        <f ca="1"/>
        <v>8.94</v>
      </c>
      <c r="IJ27" s="39" vm="4807">
        <f ca="1"/>
        <v>8.85</v>
      </c>
      <c r="IK27" s="39" vm="4776">
        <f ca="1"/>
        <v>8.8149999999999995</v>
      </c>
      <c r="IL27" s="39" vm="4810">
        <f ca="1"/>
        <v>8.9224999999999994</v>
      </c>
      <c r="IM27" s="39" vm="4663">
        <f ca="1"/>
        <v>8.9149999999999991</v>
      </c>
      <c r="IN27" s="39" vm="4736">
        <f ca="1"/>
        <v>8.8175000000000008</v>
      </c>
      <c r="IO27" s="39" vm="4811">
        <f ca="1"/>
        <v>8.7675000000000001</v>
      </c>
      <c r="IP27" s="39" vm="3007">
        <f ca="1"/>
        <v>8.69</v>
      </c>
      <c r="IQ27" s="39" vm="4812">
        <f ca="1"/>
        <v>8.7249999999999996</v>
      </c>
      <c r="IR27" s="39" vm="4795">
        <f ca="1"/>
        <v>8.6850000000000005</v>
      </c>
      <c r="IS27" s="39" vm="4813">
        <f ca="1"/>
        <v>8.6724999999999994</v>
      </c>
      <c r="IT27" s="39" vm="4812">
        <f ca="1"/>
        <v>8.7249999999999996</v>
      </c>
      <c r="IU27" s="39" vm="4735">
        <f ca="1"/>
        <v>8.7524999999999995</v>
      </c>
      <c r="IV27" s="39" vm="4727">
        <f ca="1"/>
        <v>8.7974999999999994</v>
      </c>
      <c r="IW27" s="39" vm="4814">
        <f ca="1"/>
        <v>8.7899999999999991</v>
      </c>
      <c r="IX27" s="39" vm="4815">
        <f ca="1"/>
        <v>8.7925000000000004</v>
      </c>
      <c r="IY27" s="39" vm="4774">
        <f ca="1"/>
        <v>8.8849999999999998</v>
      </c>
      <c r="IZ27" s="39" vm="4792">
        <f ca="1"/>
        <v>8.875</v>
      </c>
      <c r="JA27" s="39" vm="4766">
        <f ca="1"/>
        <v>8.84</v>
      </c>
      <c r="JB27" s="39" vm="4816">
        <f ca="1"/>
        <v>8.8550000000000004</v>
      </c>
      <c r="JC27" s="39" vm="4817">
        <f ca="1"/>
        <v>8.82</v>
      </c>
      <c r="JD27" s="39" vm="3053">
        <f ca="1"/>
        <v>8.77</v>
      </c>
      <c r="JE27" s="39" vm="4773">
        <f ca="1"/>
        <v>8.7750000000000004</v>
      </c>
      <c r="JF27" s="39" vm="4818">
        <f ca="1"/>
        <v>8.74</v>
      </c>
      <c r="JG27" s="39" vm="4819">
        <f ca="1"/>
        <v>8.66</v>
      </c>
      <c r="JH27" s="39" vm="4715">
        <f ca="1"/>
        <v>8.6824999999999992</v>
      </c>
      <c r="JI27" s="39" vm="4795">
        <f ca="1"/>
        <v>8.6850000000000005</v>
      </c>
      <c r="JJ27" s="39" vm="4820">
        <f ca="1"/>
        <v>8.3275000000000006</v>
      </c>
      <c r="JK27" s="39" vm="4821">
        <f ca="1"/>
        <v>8.39</v>
      </c>
      <c r="JL27" s="39" vm="4802">
        <f ca="1"/>
        <v>8.3574999999999999</v>
      </c>
      <c r="JM27" s="39" vm="4717">
        <f ca="1"/>
        <v>8.5875000000000004</v>
      </c>
      <c r="JN27" s="39" vm="4731">
        <f ca="1"/>
        <v>8.4949999999999992</v>
      </c>
      <c r="JO27" s="39" vm="4802">
        <f ca="1"/>
        <v>8.3574999999999999</v>
      </c>
      <c r="JP27" s="39" vm="4802">
        <f ca="1"/>
        <v>8.3574999999999999</v>
      </c>
      <c r="JQ27" s="39" vm="4822">
        <f ca="1"/>
        <v>8.49</v>
      </c>
      <c r="JR27" s="39" vm="4653">
        <f ca="1"/>
        <v>8.56</v>
      </c>
      <c r="JS27" s="39" vm="4799">
        <f ca="1"/>
        <v>8.5274999999999999</v>
      </c>
      <c r="JT27" s="39" vm="2992">
        <f ca="1"/>
        <v>8.5</v>
      </c>
      <c r="JU27" s="39" vm="4821">
        <f ca="1"/>
        <v>8.39</v>
      </c>
      <c r="JV27" s="39" vm="4823">
        <f ca="1"/>
        <v>8.3049999999999997</v>
      </c>
      <c r="JW27" s="39" vm="4824">
        <f ca="1"/>
        <v>8.1750000000000007</v>
      </c>
      <c r="JX27" s="39" vm="4825">
        <f ca="1"/>
        <v>8.3524999999999991</v>
      </c>
      <c r="JY27" s="39" vm="4826">
        <f ca="1"/>
        <v>8.2825000000000006</v>
      </c>
      <c r="JZ27" s="39" vm="4827">
        <f ca="1"/>
        <v>8.0924999999999994</v>
      </c>
      <c r="KA27" s="39" vm="4828">
        <f ca="1"/>
        <v>8.2225000000000001</v>
      </c>
      <c r="KB27" s="39" vm="4829">
        <f ca="1"/>
        <v>8.2774999999999999</v>
      </c>
    </row>
    <row r="28" spans="2:288" ht="20" customHeight="1" x14ac:dyDescent="0.6">
      <c r="B28" s="13"/>
      <c r="C28" s="2" t="s">
        <v>47</v>
      </c>
      <c r="D28" s="2" t="str" cm="1">
        <f t="array" ref="D28">_FV(Table15[[#This Row],[ ETF]],"Ticker symbol",TRUE)</f>
        <v>XZW0</v>
      </c>
      <c r="E28" s="2" t="s">
        <v>82</v>
      </c>
      <c r="F28" s="2" t="s">
        <v>83</v>
      </c>
      <c r="G28" s="2" t="e" vm="4830">
        <v>#VALUE!</v>
      </c>
      <c r="H28" s="27" cm="1">
        <f t="array" ref="H28">IFERROR(_FV(Table15[[#This Row],[ ETF]],"beta"),"")</f>
        <v>0.98809999999999998</v>
      </c>
      <c r="I28" s="30" cm="1">
        <f t="array" ref="I28">_FV(Table15[[#This Row],[ ETF]],"Price")</f>
        <v>35.729999999999997</v>
      </c>
      <c r="J28" s="26">
        <f>SUMIF(Table14[Ativo],Table15[[#This Row],[Ticker]],Table14[Qtd])</f>
        <v>0</v>
      </c>
      <c r="K28" s="6">
        <f>Table15[[#This Row],[Preço]]*Table15[[#This Row],[Qtd]]</f>
        <v>0</v>
      </c>
      <c r="L28" s="15">
        <f>_xlfn.FLOOR.MATH((Aporte-2)/Table15[[#This Row],[Preço]])</f>
        <v>125</v>
      </c>
      <c r="M28" s="14">
        <f>Aporte-Table15[[#This Row],[Possível]]*Table15[[#This Row],[Preço]]</f>
        <v>33.75</v>
      </c>
      <c r="N28" s="35" cm="1">
        <f t="array" ref="N28">_FV(Table15[[#This Row],[ ETF]],"Expense ratio",TRUE)</f>
        <v>2E-3</v>
      </c>
      <c r="O28" s="38" cm="1">
        <f t="array" ref="O28">_FV(Table15[[#This Row],[ ETF]],"Market cap",TRUE)</f>
        <v>2971375800</v>
      </c>
      <c r="P28" s="36" cm="1">
        <f t="array" ref="P28">_FV(Table15[[#This Row],[ ETF]],"Volume")</f>
        <v>3787</v>
      </c>
      <c r="Q28" s="35" cm="1">
        <f t="array" ref="Q28">_FV(Table15[[#This Row],[ ETF]],"Change (%)",TRUE)</f>
        <v>1.1953E-2</v>
      </c>
      <c r="R28" s="40">
        <f ca="1">(Table15[[#This Row],[Preço]]-AF28)/AF28</f>
        <v>0.26533864541832652</v>
      </c>
      <c r="S28" s="44"/>
      <c r="T28" s="37" cm="1">
        <f t="array" ref="T28">Table15[[#This Row],[Valor de mercado]]/Riqueza_hoje</f>
        <v>0</v>
      </c>
      <c r="AF28" s="39" cm="1" vm="4831">
        <f t="array" aca="1" ref="AF28:JZ28" ca="1">TRANSPOSE(_xlfn.STOCKHISTORY(G28,TODAY()-365,TODAY(),0,0,1))</f>
        <v>28.237500000000001</v>
      </c>
      <c r="AG28" s="39" vm="4832">
        <f ca="1"/>
        <v>28.215</v>
      </c>
      <c r="AH28" s="39" t="e" vm="342">
        <f ca="1"/>
        <v>#N/A</v>
      </c>
      <c r="AI28" s="39" vm="4833">
        <f ca="1"/>
        <v>28.574999999999999</v>
      </c>
      <c r="AJ28" s="39" vm="4834">
        <f ca="1"/>
        <v>28.612500000000001</v>
      </c>
      <c r="AK28" s="39" vm="4835">
        <f ca="1"/>
        <v>28.585000000000001</v>
      </c>
      <c r="AL28" s="39" vm="4836">
        <f ca="1"/>
        <v>28.537500000000001</v>
      </c>
      <c r="AM28" s="39" vm="4837">
        <f ca="1"/>
        <v>28.52</v>
      </c>
      <c r="AN28" s="39" vm="4838">
        <f ca="1"/>
        <v>28.99</v>
      </c>
      <c r="AO28" s="39" vm="4839">
        <f ca="1"/>
        <v>29.17</v>
      </c>
      <c r="AP28" s="39" vm="4840">
        <f ca="1"/>
        <v>29.352499999999999</v>
      </c>
      <c r="AQ28" s="39" vm="4841">
        <f ca="1"/>
        <v>29.282499999999999</v>
      </c>
      <c r="AR28" s="39" vm="4842">
        <f ca="1"/>
        <v>29.23</v>
      </c>
      <c r="AS28" s="39" vm="4843">
        <f ca="1"/>
        <v>29.232500000000002</v>
      </c>
      <c r="AT28" s="39" vm="4844">
        <f ca="1"/>
        <v>29.33</v>
      </c>
      <c r="AU28" s="39" vm="4845">
        <f ca="1"/>
        <v>28.997499999999999</v>
      </c>
      <c r="AV28" s="39" vm="4846">
        <f ca="1"/>
        <v>29</v>
      </c>
      <c r="AW28" s="39" vm="4847">
        <f ca="1"/>
        <v>29.102499999999999</v>
      </c>
      <c r="AX28" s="39" vm="4848">
        <f ca="1"/>
        <v>29.442499999999999</v>
      </c>
      <c r="AY28" s="39" vm="4849">
        <f ca="1"/>
        <v>29.5275</v>
      </c>
      <c r="AZ28" s="39" vm="4850">
        <f ca="1"/>
        <v>29.414999999999999</v>
      </c>
      <c r="BA28" s="39" vm="4851">
        <f ca="1"/>
        <v>29.22</v>
      </c>
      <c r="BB28" s="39" vm="4852">
        <f ca="1"/>
        <v>29.502500000000001</v>
      </c>
      <c r="BC28" s="39" vm="4846">
        <f ca="1"/>
        <v>29</v>
      </c>
      <c r="BD28" s="39" vm="4853">
        <f ca="1"/>
        <v>29.147500000000001</v>
      </c>
      <c r="BE28" s="39" vm="4854">
        <f ca="1"/>
        <v>28.645</v>
      </c>
      <c r="BF28" s="39" vm="4855">
        <f ca="1"/>
        <v>28.84</v>
      </c>
      <c r="BG28" s="39" vm="4856">
        <f ca="1"/>
        <v>29.36</v>
      </c>
      <c r="BH28" s="39" vm="4857">
        <f ca="1"/>
        <v>29.412500000000001</v>
      </c>
      <c r="BI28" s="39" vm="4858">
        <f ca="1"/>
        <v>29.572500000000002</v>
      </c>
      <c r="BJ28" s="39" vm="4859">
        <f ca="1"/>
        <v>29.77</v>
      </c>
      <c r="BK28" s="39" vm="4860">
        <f ca="1"/>
        <v>29.927499999999998</v>
      </c>
      <c r="BL28" s="39" vm="4861">
        <f ca="1"/>
        <v>30</v>
      </c>
      <c r="BM28" s="39" vm="4862">
        <f ca="1"/>
        <v>29.97</v>
      </c>
      <c r="BN28" s="39" vm="4863">
        <f ca="1"/>
        <v>30.137499999999999</v>
      </c>
      <c r="BO28" s="39" vm="4864">
        <f ca="1"/>
        <v>30.234999999999999</v>
      </c>
      <c r="BP28" s="39" vm="4865">
        <f ca="1"/>
        <v>30.522500000000001</v>
      </c>
      <c r="BQ28" s="39" vm="4866">
        <f ca="1"/>
        <v>30.357500000000002</v>
      </c>
      <c r="BR28" s="39" vm="4867">
        <f ca="1"/>
        <v>30.107500000000002</v>
      </c>
      <c r="BS28" s="39" vm="4868">
        <f ca="1"/>
        <v>30.037500000000001</v>
      </c>
      <c r="BT28" s="39" vm="4869">
        <f ca="1"/>
        <v>30.297499999999999</v>
      </c>
      <c r="BU28" s="39" vm="4870">
        <f ca="1"/>
        <v>29.987500000000001</v>
      </c>
      <c r="BV28" s="39" vm="4871">
        <f ca="1"/>
        <v>29.754999999999999</v>
      </c>
      <c r="BW28" s="39" vm="4872">
        <f ca="1"/>
        <v>29.95</v>
      </c>
      <c r="BX28" s="39" vm="4873">
        <f ca="1"/>
        <v>29.9375</v>
      </c>
      <c r="BY28" s="39" vm="4874">
        <f ca="1"/>
        <v>29.272500000000001</v>
      </c>
      <c r="BZ28" s="39" vm="4875">
        <f ca="1"/>
        <v>29.822500000000002</v>
      </c>
      <c r="CA28" s="39" vm="4859">
        <f ca="1"/>
        <v>29.77</v>
      </c>
      <c r="CB28" s="39" vm="4876">
        <f ca="1"/>
        <v>29.637499999999999</v>
      </c>
      <c r="CC28" s="39" vm="4877">
        <f ca="1"/>
        <v>29.29</v>
      </c>
      <c r="CD28" s="39" vm="4854">
        <f ca="1"/>
        <v>28.645</v>
      </c>
      <c r="CE28" s="39" vm="4878">
        <f ca="1"/>
        <v>29.577500000000001</v>
      </c>
      <c r="CF28" s="39" vm="4879">
        <f ca="1"/>
        <v>29.737500000000001</v>
      </c>
      <c r="CG28" s="39" vm="4880">
        <f ca="1"/>
        <v>29.837499999999999</v>
      </c>
      <c r="CH28" s="39" vm="4881">
        <f ca="1"/>
        <v>30.1325</v>
      </c>
      <c r="CI28" s="39" vm="4882">
        <f ca="1"/>
        <v>29.98</v>
      </c>
      <c r="CJ28" s="39" vm="4883">
        <f ca="1"/>
        <v>30.0625</v>
      </c>
      <c r="CK28" s="39" vm="4869">
        <f ca="1"/>
        <v>30.297499999999999</v>
      </c>
      <c r="CL28" s="39" vm="4884">
        <f ca="1"/>
        <v>30.155000000000001</v>
      </c>
      <c r="CM28" s="39" vm="4885">
        <f ca="1"/>
        <v>30.3325</v>
      </c>
      <c r="CN28" s="39" vm="4886">
        <f ca="1"/>
        <v>29.967500000000001</v>
      </c>
      <c r="CO28" s="39" vm="4887">
        <f ca="1"/>
        <v>30.13</v>
      </c>
      <c r="CP28" s="39" vm="4888">
        <f ca="1"/>
        <v>30.055</v>
      </c>
      <c r="CQ28" s="39" vm="4889">
        <f ca="1"/>
        <v>30.002500000000001</v>
      </c>
      <c r="CR28" s="39" vm="4890">
        <f ca="1"/>
        <v>29.734999999999999</v>
      </c>
      <c r="CS28" s="39" vm="4891">
        <f ca="1"/>
        <v>30.0425</v>
      </c>
      <c r="CT28" s="39" vm="4887">
        <f ca="1"/>
        <v>30.13</v>
      </c>
      <c r="CU28" s="39" vm="4892">
        <f ca="1"/>
        <v>30.184999999999999</v>
      </c>
      <c r="CV28" s="39" vm="4893">
        <f ca="1"/>
        <v>30.267499999999998</v>
      </c>
      <c r="CW28" s="39" vm="4894">
        <f ca="1"/>
        <v>30.57</v>
      </c>
      <c r="CX28" s="39" vm="4895">
        <f ca="1"/>
        <v>31.0825</v>
      </c>
      <c r="CY28" s="39" vm="4896">
        <f ca="1"/>
        <v>31.024999999999999</v>
      </c>
      <c r="CZ28" s="39" vm="4897">
        <f ca="1"/>
        <v>31.15</v>
      </c>
      <c r="DA28" s="39" vm="4898">
        <f ca="1"/>
        <v>31.23</v>
      </c>
      <c r="DB28" s="39" vm="4899">
        <f ca="1"/>
        <v>31.327500000000001</v>
      </c>
      <c r="DC28" s="39" vm="4900">
        <f ca="1"/>
        <v>31.38</v>
      </c>
      <c r="DD28" s="39" vm="4901">
        <f ca="1"/>
        <v>31.5425</v>
      </c>
      <c r="DE28" s="39" vm="4902">
        <f ca="1"/>
        <v>31.672499999999999</v>
      </c>
      <c r="DF28" s="39" vm="4903">
        <f ca="1"/>
        <v>31.85</v>
      </c>
      <c r="DG28" s="39" vm="4904">
        <f ca="1"/>
        <v>31.8125</v>
      </c>
      <c r="DH28" s="39" vm="4905">
        <f ca="1"/>
        <v>31.43</v>
      </c>
      <c r="DI28" s="39" vm="4906">
        <f ca="1"/>
        <v>31.662500000000001</v>
      </c>
      <c r="DJ28" s="39" vm="4907">
        <f ca="1"/>
        <v>31.824999999999999</v>
      </c>
      <c r="DK28" s="39" vm="4907">
        <f ca="1"/>
        <v>31.824999999999999</v>
      </c>
      <c r="DL28" s="39" vm="4908">
        <f ca="1"/>
        <v>31.942499999999999</v>
      </c>
      <c r="DM28" s="39" vm="4909">
        <f ca="1"/>
        <v>31.82</v>
      </c>
      <c r="DN28" s="39" vm="4910">
        <f ca="1"/>
        <v>31.8825</v>
      </c>
      <c r="DO28" s="39" vm="4911">
        <f ca="1"/>
        <v>31.805</v>
      </c>
      <c r="DP28" s="39" vm="4912">
        <f ca="1"/>
        <v>31.664999999999999</v>
      </c>
      <c r="DQ28" s="39" t="e" vm="342">
        <f ca="1"/>
        <v>#N/A</v>
      </c>
      <c r="DR28" s="39" vm="4913">
        <f ca="1"/>
        <v>31.372499999999999</v>
      </c>
      <c r="DS28" s="39" vm="4914">
        <f ca="1"/>
        <v>31.712499999999999</v>
      </c>
      <c r="DT28" s="39" vm="4915">
        <f ca="1"/>
        <v>31.7</v>
      </c>
      <c r="DU28" s="39" vm="2129">
        <f ca="1"/>
        <v>32.200000000000003</v>
      </c>
      <c r="DV28" s="39" vm="4916">
        <f ca="1"/>
        <v>32.225000000000001</v>
      </c>
      <c r="DW28" s="39" vm="4917">
        <f ca="1"/>
        <v>31.5625</v>
      </c>
      <c r="DX28" s="39" vm="4918">
        <f ca="1"/>
        <v>31.2</v>
      </c>
      <c r="DY28" s="39" vm="4918">
        <f ca="1"/>
        <v>31.2</v>
      </c>
      <c r="DZ28" s="39" vm="4919">
        <f ca="1"/>
        <v>31.647500000000001</v>
      </c>
      <c r="EA28" s="39" vm="4914">
        <f ca="1"/>
        <v>31.712499999999999</v>
      </c>
      <c r="EB28" s="39" vm="4914">
        <f ca="1"/>
        <v>31.712499999999999</v>
      </c>
      <c r="EC28" s="39" vm="4920">
        <f ca="1"/>
        <v>31.8325</v>
      </c>
      <c r="ED28" s="39" vm="4921">
        <f ca="1"/>
        <v>32.1</v>
      </c>
      <c r="EE28" s="39" vm="4922">
        <f ca="1"/>
        <v>32.07</v>
      </c>
      <c r="EF28" s="39" vm="4921">
        <f ca="1"/>
        <v>32.1</v>
      </c>
      <c r="EG28" s="39" vm="4923">
        <f ca="1"/>
        <v>32.085000000000001</v>
      </c>
      <c r="EH28" s="39" vm="4924">
        <f ca="1"/>
        <v>32.229999999999997</v>
      </c>
      <c r="EI28" s="39" t="e" vm="342">
        <f ca="1"/>
        <v>#N/A</v>
      </c>
      <c r="EJ28" s="39" vm="4925">
        <f ca="1"/>
        <v>32.177500000000002</v>
      </c>
      <c r="EK28" s="39" vm="4926">
        <f ca="1"/>
        <v>32.234999999999999</v>
      </c>
      <c r="EL28" s="39" vm="4927">
        <f ca="1"/>
        <v>32.082500000000003</v>
      </c>
      <c r="EM28" s="39" vm="4928">
        <f ca="1"/>
        <v>32.297499999999999</v>
      </c>
      <c r="EN28" s="39" vm="4929">
        <f ca="1"/>
        <v>32.369999999999997</v>
      </c>
      <c r="EO28" s="39" vm="4930">
        <f ca="1"/>
        <v>32.342500000000001</v>
      </c>
      <c r="EP28" s="39" vm="4931">
        <f ca="1"/>
        <v>32.454999999999998</v>
      </c>
      <c r="EQ28" s="39" vm="4932">
        <f ca="1"/>
        <v>32.515000000000001</v>
      </c>
      <c r="ER28" s="39" vm="4933">
        <f ca="1"/>
        <v>32.547499999999999</v>
      </c>
      <c r="ES28" s="39" vm="4934">
        <f ca="1"/>
        <v>32.555</v>
      </c>
      <c r="ET28" s="39" vm="4935">
        <f ca="1"/>
        <v>32.627499999999998</v>
      </c>
      <c r="EU28" s="39" vm="4936">
        <f ca="1"/>
        <v>32.659999999999997</v>
      </c>
      <c r="EV28" s="39" vm="4937">
        <f ca="1"/>
        <v>32.395000000000003</v>
      </c>
      <c r="EW28" s="39" vm="4938">
        <f ca="1"/>
        <v>31.967500000000001</v>
      </c>
      <c r="EX28" s="39" vm="4939">
        <f ca="1"/>
        <v>32.31</v>
      </c>
      <c r="EY28" s="39" vm="4940">
        <f ca="1"/>
        <v>32.452500000000001</v>
      </c>
      <c r="EZ28" s="39" vm="4941">
        <f ca="1"/>
        <v>32.47</v>
      </c>
      <c r="FA28" s="39" vm="4942">
        <f ca="1"/>
        <v>32.645000000000003</v>
      </c>
      <c r="FB28" s="39" vm="4943">
        <f ca="1"/>
        <v>32.792499999999997</v>
      </c>
      <c r="FC28" s="39" vm="4944">
        <f ca="1"/>
        <v>32.76</v>
      </c>
      <c r="FD28" s="39" vm="4945">
        <f ca="1"/>
        <v>32.869999999999997</v>
      </c>
      <c r="FE28" s="39" vm="4946">
        <f ca="1"/>
        <v>32.74</v>
      </c>
      <c r="FF28" s="39" vm="4947">
        <f ca="1"/>
        <v>32.825000000000003</v>
      </c>
      <c r="FG28" s="39" vm="4948">
        <f ca="1"/>
        <v>33.027500000000003</v>
      </c>
      <c r="FH28" s="39" vm="4949">
        <f ca="1"/>
        <v>33.185000000000002</v>
      </c>
      <c r="FI28" s="39" vm="4950">
        <f ca="1"/>
        <v>32.914999999999999</v>
      </c>
      <c r="FJ28" s="39" vm="4951">
        <f ca="1"/>
        <v>33.082500000000003</v>
      </c>
      <c r="FK28" s="39" vm="4952">
        <f ca="1"/>
        <v>32.727499999999999</v>
      </c>
      <c r="FL28" s="39" vm="4953">
        <f ca="1"/>
        <v>33.08</v>
      </c>
      <c r="FM28" s="39" vm="4954">
        <f ca="1"/>
        <v>33.282499999999999</v>
      </c>
      <c r="FN28" s="39" vm="4955">
        <f ca="1"/>
        <v>33.375</v>
      </c>
      <c r="FO28" s="39" vm="4956">
        <f ca="1"/>
        <v>33.31</v>
      </c>
      <c r="FP28" s="39" vm="4957">
        <f ca="1"/>
        <v>33.145000000000003</v>
      </c>
      <c r="FQ28" s="39" vm="4958">
        <f ca="1"/>
        <v>33.0075</v>
      </c>
      <c r="FR28" s="39" vm="4959">
        <f ca="1"/>
        <v>32.4</v>
      </c>
      <c r="FS28" s="39" vm="4960">
        <f ca="1"/>
        <v>32.707500000000003</v>
      </c>
      <c r="FT28" s="39" vm="4961">
        <f ca="1"/>
        <v>33.052500000000002</v>
      </c>
      <c r="FU28" s="39" vm="4962">
        <f ca="1"/>
        <v>33.17</v>
      </c>
      <c r="FV28" s="39" vm="4963">
        <f ca="1"/>
        <v>33.527500000000003</v>
      </c>
      <c r="FW28" s="39" vm="4964">
        <f ca="1"/>
        <v>33.547499999999999</v>
      </c>
      <c r="FX28" s="39" vm="4965">
        <f ca="1"/>
        <v>33.284999999999997</v>
      </c>
      <c r="FY28" s="39" vm="4966">
        <f ca="1"/>
        <v>33.494999999999997</v>
      </c>
      <c r="FZ28" s="39" vm="4967">
        <f ca="1"/>
        <v>33.729999999999997</v>
      </c>
      <c r="GA28" s="39" vm="4968">
        <f ca="1"/>
        <v>33.54</v>
      </c>
      <c r="GB28" s="39" vm="4969">
        <f ca="1"/>
        <v>33.75</v>
      </c>
      <c r="GC28" s="39" vm="4970">
        <f ca="1"/>
        <v>33.587499999999999</v>
      </c>
      <c r="GD28" s="39" vm="4971">
        <f ca="1"/>
        <v>33.72</v>
      </c>
      <c r="GE28" s="39" vm="2136">
        <f ca="1"/>
        <v>33.909999999999997</v>
      </c>
      <c r="GF28" s="39" vm="4972">
        <f ca="1"/>
        <v>33.897500000000001</v>
      </c>
      <c r="GG28" s="39" vm="4973">
        <f ca="1"/>
        <v>33.914999999999999</v>
      </c>
      <c r="GH28" s="39" vm="4974">
        <f ca="1"/>
        <v>33.905000000000001</v>
      </c>
      <c r="GI28" s="39" vm="4975">
        <f ca="1"/>
        <v>34.005000000000003</v>
      </c>
      <c r="GJ28" s="39" vm="4976">
        <f ca="1"/>
        <v>34.012500000000003</v>
      </c>
      <c r="GK28" s="39" vm="4977">
        <f ca="1"/>
        <v>34.212499999999999</v>
      </c>
      <c r="GL28" s="39" vm="4978">
        <f ca="1"/>
        <v>34.037500000000001</v>
      </c>
      <c r="GM28" s="39" vm="4979">
        <f ca="1"/>
        <v>33.92</v>
      </c>
      <c r="GN28" s="39" vm="4980">
        <f ca="1"/>
        <v>33.952500000000001</v>
      </c>
      <c r="GO28" s="39" vm="4981">
        <f ca="1"/>
        <v>33.645000000000003</v>
      </c>
      <c r="GP28" s="39" vm="4982">
        <f ca="1"/>
        <v>33.8825</v>
      </c>
      <c r="GQ28" s="39" vm="4983">
        <f ca="1"/>
        <v>34.340000000000003</v>
      </c>
      <c r="GR28" s="39" vm="4984">
        <f ca="1"/>
        <v>34.3825</v>
      </c>
      <c r="GS28" s="39" vm="4985">
        <f ca="1"/>
        <v>34.42</v>
      </c>
      <c r="GT28" s="39" vm="4986">
        <f ca="1"/>
        <v>34.299999999999997</v>
      </c>
      <c r="GU28" s="39" vm="4987">
        <f ca="1"/>
        <v>34.442500000000003</v>
      </c>
      <c r="GV28" s="39" t="e" vm="342">
        <f ca="1"/>
        <v>#N/A</v>
      </c>
      <c r="GW28" s="39" vm="4988">
        <f ca="1"/>
        <v>34.585000000000001</v>
      </c>
      <c r="GX28" s="39" vm="4989">
        <f ca="1"/>
        <v>34.627499999999998</v>
      </c>
      <c r="GY28" s="39" vm="4990">
        <f ca="1"/>
        <v>34.729999999999997</v>
      </c>
      <c r="GZ28" s="39" vm="4991">
        <f ca="1"/>
        <v>34.734999999999999</v>
      </c>
      <c r="HA28" s="39" vm="4992">
        <f ca="1"/>
        <v>34.912500000000001</v>
      </c>
      <c r="HB28" s="39" vm="4993">
        <f ca="1"/>
        <v>34.604999999999997</v>
      </c>
      <c r="HC28" s="39" vm="4994">
        <f ca="1"/>
        <v>34.44</v>
      </c>
      <c r="HD28" s="39" vm="2143">
        <f ca="1"/>
        <v>34.49</v>
      </c>
      <c r="HE28" s="39" vm="4995">
        <f ca="1"/>
        <v>34.354999999999997</v>
      </c>
      <c r="HF28" s="39" vm="4996">
        <f ca="1"/>
        <v>34.255000000000003</v>
      </c>
      <c r="HG28" s="39" vm="4986">
        <f ca="1"/>
        <v>34.299999999999997</v>
      </c>
      <c r="HH28" s="39" vm="4997">
        <f ca="1"/>
        <v>34.265000000000001</v>
      </c>
      <c r="HI28" s="39" vm="4998">
        <f ca="1"/>
        <v>34.229999999999997</v>
      </c>
      <c r="HJ28" s="39" vm="2137">
        <f ca="1"/>
        <v>34.06</v>
      </c>
      <c r="HK28" s="39" vm="4999">
        <f ca="1"/>
        <v>33.517499999999998</v>
      </c>
      <c r="HL28" s="39" vm="5000">
        <f ca="1"/>
        <v>33.590000000000003</v>
      </c>
      <c r="HM28" s="39" vm="5001">
        <f ca="1"/>
        <v>33.85</v>
      </c>
      <c r="HN28" s="39" vm="5002">
        <f ca="1"/>
        <v>34.21</v>
      </c>
      <c r="HO28" s="39" vm="5003">
        <f ca="1"/>
        <v>34.034999999999997</v>
      </c>
      <c r="HP28" s="39" vm="5004">
        <f ca="1"/>
        <v>34.017499999999998</v>
      </c>
      <c r="HQ28" s="39" vm="5005">
        <f ca="1"/>
        <v>33.277500000000003</v>
      </c>
      <c r="HR28" s="39" vm="5006">
        <f ca="1"/>
        <v>33.287500000000001</v>
      </c>
      <c r="HS28" s="39" vm="5007">
        <f ca="1"/>
        <v>33.255000000000003</v>
      </c>
      <c r="HT28" s="39" vm="5008">
        <f ca="1"/>
        <v>32.945</v>
      </c>
      <c r="HU28" s="39" vm="5009">
        <f ca="1"/>
        <v>32.752499999999998</v>
      </c>
      <c r="HV28" s="39" vm="5010">
        <f ca="1"/>
        <v>33.234999999999999</v>
      </c>
      <c r="HW28" s="39" vm="5011">
        <f ca="1"/>
        <v>32.822499999999998</v>
      </c>
      <c r="HX28" s="39" vm="5012">
        <f ca="1"/>
        <v>33.627499999999998</v>
      </c>
      <c r="HY28" s="39" vm="4999">
        <f ca="1"/>
        <v>33.517499999999998</v>
      </c>
      <c r="HZ28" s="39" vm="5000">
        <f ca="1"/>
        <v>33.590000000000003</v>
      </c>
      <c r="IA28" s="39" vm="5013">
        <f ca="1"/>
        <v>33.3125</v>
      </c>
      <c r="IB28" s="39" vm="5014">
        <f ca="1"/>
        <v>33.327500000000001</v>
      </c>
      <c r="IC28" s="39" vm="5015">
        <f ca="1"/>
        <v>33.902500000000003</v>
      </c>
      <c r="ID28" s="39" vm="5016">
        <f ca="1"/>
        <v>34.202500000000001</v>
      </c>
      <c r="IE28" s="39" vm="5017">
        <f ca="1"/>
        <v>34.244999999999997</v>
      </c>
      <c r="IF28" s="39" vm="5018">
        <f ca="1"/>
        <v>34.564999999999998</v>
      </c>
      <c r="IG28" s="39" vm="5019">
        <f ca="1"/>
        <v>34.619999999999997</v>
      </c>
      <c r="IH28" s="39" vm="5020">
        <f ca="1"/>
        <v>34.57</v>
      </c>
      <c r="II28" s="39" vm="5021">
        <f ca="1"/>
        <v>34.69</v>
      </c>
      <c r="IJ28" s="39" vm="5022">
        <f ca="1"/>
        <v>34.8675</v>
      </c>
      <c r="IK28" s="39" vm="5023">
        <f ca="1"/>
        <v>35.185000000000002</v>
      </c>
      <c r="IL28" s="39" vm="5024">
        <f ca="1"/>
        <v>35.18</v>
      </c>
      <c r="IM28" s="39" vm="5025">
        <f ca="1"/>
        <v>35.352499999999999</v>
      </c>
      <c r="IN28" s="39" vm="5026">
        <f ca="1"/>
        <v>35.43</v>
      </c>
      <c r="IO28" s="39" vm="5027">
        <f ca="1"/>
        <v>35.6325</v>
      </c>
      <c r="IP28" s="39" vm="5028">
        <f ca="1"/>
        <v>35.797499999999999</v>
      </c>
      <c r="IQ28" s="39" vm="5029">
        <f ca="1"/>
        <v>35.784999999999997</v>
      </c>
      <c r="IR28" s="39" vm="5030">
        <f ca="1"/>
        <v>36.185000000000002</v>
      </c>
      <c r="IS28" s="39" vm="5031">
        <f ca="1"/>
        <v>36.344999999999999</v>
      </c>
      <c r="IT28" s="39" vm="5032">
        <f ca="1"/>
        <v>36.307499999999997</v>
      </c>
      <c r="IU28" s="39" vm="5033">
        <f ca="1"/>
        <v>36.115000000000002</v>
      </c>
      <c r="IV28" s="39" vm="5034">
        <f ca="1"/>
        <v>36.049999999999997</v>
      </c>
      <c r="IW28" s="39" vm="5035">
        <f ca="1"/>
        <v>35.872500000000002</v>
      </c>
      <c r="IX28" s="39" vm="5036">
        <f ca="1"/>
        <v>36.032499999999999</v>
      </c>
      <c r="IY28" s="39" vm="5037">
        <f ca="1"/>
        <v>36.064999999999998</v>
      </c>
      <c r="IZ28" s="39" vm="5038">
        <f ca="1"/>
        <v>36.225000000000001</v>
      </c>
      <c r="JA28" s="39" vm="5034">
        <f ca="1"/>
        <v>36.049999999999997</v>
      </c>
      <c r="JB28" s="39" vm="5039">
        <f ca="1"/>
        <v>36.024999999999999</v>
      </c>
      <c r="JC28" s="39" vm="5040">
        <f ca="1"/>
        <v>36.094999999999999</v>
      </c>
      <c r="JD28" s="39" vm="5041">
        <f ca="1"/>
        <v>36.125</v>
      </c>
      <c r="JE28" s="39" vm="5042">
        <f ca="1"/>
        <v>35.587499999999999</v>
      </c>
      <c r="JF28" s="39" vm="5043">
        <f ca="1"/>
        <v>35.602499999999999</v>
      </c>
      <c r="JG28" s="39" vm="5044">
        <f ca="1"/>
        <v>35.777500000000003</v>
      </c>
      <c r="JH28" s="39" vm="5045">
        <f ca="1"/>
        <v>34.877499999999998</v>
      </c>
      <c r="JI28" s="39" vm="5046">
        <f ca="1"/>
        <v>35.112499999999997</v>
      </c>
      <c r="JJ28" s="39" vm="5047">
        <f ca="1"/>
        <v>34.75</v>
      </c>
      <c r="JK28" s="39" vm="5048">
        <f ca="1"/>
        <v>35.292499999999997</v>
      </c>
      <c r="JL28" s="39" vm="5049">
        <f ca="1"/>
        <v>34.787500000000001</v>
      </c>
      <c r="JM28" s="39" vm="5050">
        <f ca="1"/>
        <v>34.407499999999999</v>
      </c>
      <c r="JN28" s="39" vm="5051">
        <f ca="1"/>
        <v>34.6175</v>
      </c>
      <c r="JO28" s="39" vm="5052">
        <f ca="1"/>
        <v>35.545000000000002</v>
      </c>
      <c r="JP28" s="39" vm="5053">
        <f ca="1"/>
        <v>35.549999999999997</v>
      </c>
      <c r="JQ28" s="39" vm="5054">
        <f ca="1"/>
        <v>35.502499999999998</v>
      </c>
      <c r="JR28" s="39" vm="5055">
        <f ca="1"/>
        <v>35.42</v>
      </c>
      <c r="JS28" s="39" vm="5056">
        <f ca="1"/>
        <v>35.234999999999999</v>
      </c>
      <c r="JT28" s="39" vm="5057">
        <f ca="1"/>
        <v>34.76</v>
      </c>
      <c r="JU28" s="39" vm="5058">
        <f ca="1"/>
        <v>34.825000000000003</v>
      </c>
      <c r="JV28" s="39" vm="5026">
        <f ca="1"/>
        <v>35.43</v>
      </c>
      <c r="JW28" s="39" vm="5059">
        <f ca="1"/>
        <v>35.045000000000002</v>
      </c>
      <c r="JX28" s="39" vm="5060">
        <f ca="1"/>
        <v>34.234999999999999</v>
      </c>
      <c r="JY28" s="39" vm="5061">
        <f ca="1"/>
        <v>34.704999999999998</v>
      </c>
      <c r="JZ28" s="39" vm="5062">
        <f ca="1"/>
        <v>35.347499999999997</v>
      </c>
      <c r="KA28" s="39"/>
      <c r="KB28" s="39"/>
    </row>
    <row r="29" spans="2:288" ht="20" customHeight="1" x14ac:dyDescent="0.6">
      <c r="B29" s="13"/>
      <c r="C29" s="2" t="s">
        <v>47</v>
      </c>
      <c r="D29" s="2" t="str" cm="1">
        <f t="array" ref="D29">_FV(Table15[[#This Row],[ ETF]],"Ticker symbol",TRUE)</f>
        <v>IWMO</v>
      </c>
      <c r="E29" s="2" t="s">
        <v>84</v>
      </c>
      <c r="F29" s="2" t="s">
        <v>85</v>
      </c>
      <c r="G29" s="2" t="e" vm="5063">
        <v>#VALUE!</v>
      </c>
      <c r="H29" s="27" cm="1">
        <f t="array" ref="H29">IFERROR(_FV(Table15[[#This Row],[ ETF]],"beta"),"")</f>
        <v>0.85550000000000004</v>
      </c>
      <c r="I29" s="30" cm="1">
        <f t="array" ref="I29">_FV(Table15[[#This Row],[ ETF]],"Price")</f>
        <v>67.040000000000006</v>
      </c>
      <c r="J29" s="26">
        <f>SUMIF(Table14[Ativo],Table15[[#This Row],[Ticker]],Table14[Qtd])</f>
        <v>0</v>
      </c>
      <c r="K29" s="6">
        <f>Table15[[#This Row],[Preço]]*Table15[[#This Row],[Qtd]]</f>
        <v>0</v>
      </c>
      <c r="L29" s="15">
        <f>_xlfn.FLOOR.MATH((Aporte-2)/Table15[[#This Row],[Preço]])</f>
        <v>67</v>
      </c>
      <c r="M29" s="14">
        <f>Aporte-Table15[[#This Row],[Possível]]*Table15[[#This Row],[Preço]]</f>
        <v>8.319999999999709</v>
      </c>
      <c r="N29" s="35" cm="1">
        <f t="array" ref="N29">_FV(Table15[[#This Row],[ ETF]],"Expense ratio",TRUE)</f>
        <v>3.0000000000000001E-3</v>
      </c>
      <c r="O29" s="38" cm="1">
        <f t="array" ref="O29">_FV(Table15[[#This Row],[ ETF]],"Market cap",TRUE)</f>
        <v>2944044488.9000001</v>
      </c>
      <c r="P29" s="36" cm="1">
        <f t="array" ref="P29">_FV(Table15[[#This Row],[ ETF]],"Volume")</f>
        <v>146287</v>
      </c>
      <c r="Q29" s="35" cm="1">
        <f t="array" ref="Q29">_FV(Table15[[#This Row],[ ETF]],"Change (%)",TRUE)</f>
        <v>1.3836999999999999E-2</v>
      </c>
      <c r="R29" s="40">
        <f ca="1">(Table15[[#This Row],[Preço]]-AF29)/AF29</f>
        <v>0.1446132832508111</v>
      </c>
      <c r="S29" s="44"/>
      <c r="T29" s="37" cm="1">
        <f t="array" ref="T29">Table15[[#This Row],[Valor de mercado]]/Riqueza_hoje</f>
        <v>0</v>
      </c>
      <c r="AF29" s="39" cm="1" vm="4321">
        <f t="array" aca="1" ref="AF29:KB29" ca="1">TRANSPOSE(_xlfn.STOCKHISTORY(G29,TODAY()-365,TODAY(),0,0,1))</f>
        <v>58.57</v>
      </c>
      <c r="AG29" s="39" vm="4315">
        <f ca="1"/>
        <v>58.48</v>
      </c>
      <c r="AH29" s="39" t="e" vm="342">
        <f ca="1"/>
        <v>#N/A</v>
      </c>
      <c r="AI29" s="39" vm="5064">
        <f ca="1"/>
        <v>58.95</v>
      </c>
      <c r="AJ29" s="39" vm="5064">
        <f ca="1"/>
        <v>58.95</v>
      </c>
      <c r="AK29" s="39" vm="5065">
        <f ca="1"/>
        <v>58.94</v>
      </c>
      <c r="AL29" s="39" vm="4322">
        <f ca="1"/>
        <v>58.7</v>
      </c>
      <c r="AM29" s="39" vm="5066">
        <f ca="1"/>
        <v>58.865000000000002</v>
      </c>
      <c r="AN29" s="39" vm="5067">
        <f ca="1"/>
        <v>59.195</v>
      </c>
      <c r="AO29" s="39" vm="4390">
        <f ca="1"/>
        <v>59.97</v>
      </c>
      <c r="AP29" s="39" vm="5068">
        <f ca="1"/>
        <v>60.83</v>
      </c>
      <c r="AQ29" s="39" vm="5069">
        <f ca="1"/>
        <v>60.51</v>
      </c>
      <c r="AR29" s="39" vm="5070">
        <f ca="1"/>
        <v>60.31</v>
      </c>
      <c r="AS29" s="39" vm="4351">
        <f ca="1"/>
        <v>60.55</v>
      </c>
      <c r="AT29" s="39" vm="5071">
        <f ca="1"/>
        <v>60.63</v>
      </c>
      <c r="AU29" s="39" vm="5072">
        <f ca="1"/>
        <v>59.79</v>
      </c>
      <c r="AV29" s="39" vm="4384">
        <f ca="1"/>
        <v>59.75</v>
      </c>
      <c r="AW29" s="39" vm="5073">
        <f ca="1"/>
        <v>59.89</v>
      </c>
      <c r="AX29" s="39" vm="5074">
        <f ca="1"/>
        <v>61.13</v>
      </c>
      <c r="AY29" s="39" vm="2061">
        <f ca="1"/>
        <v>61.71</v>
      </c>
      <c r="AZ29" s="39" vm="5075">
        <f ca="1"/>
        <v>61.64</v>
      </c>
      <c r="BA29" s="39" vm="5076">
        <f ca="1"/>
        <v>61.61</v>
      </c>
      <c r="BB29" s="39" vm="5077">
        <f ca="1"/>
        <v>61.82</v>
      </c>
      <c r="BC29" s="39" vm="5078">
        <f ca="1"/>
        <v>60.48</v>
      </c>
      <c r="BD29" s="39" vm="2043">
        <f ca="1"/>
        <v>60.5</v>
      </c>
      <c r="BE29" s="39" vm="4379">
        <f ca="1"/>
        <v>59.55</v>
      </c>
      <c r="BF29" s="39" vm="5079">
        <f ca="1"/>
        <v>60.34</v>
      </c>
      <c r="BG29" s="39" vm="5080">
        <f ca="1"/>
        <v>61.65</v>
      </c>
      <c r="BH29" s="39" vm="5081">
        <f ca="1"/>
        <v>61.73</v>
      </c>
      <c r="BI29" s="39" vm="5082">
        <f ca="1"/>
        <v>61.76</v>
      </c>
      <c r="BJ29" s="39" vm="5083">
        <f ca="1"/>
        <v>62.33</v>
      </c>
      <c r="BK29" s="39" vm="1937">
        <f ca="1"/>
        <v>62.56</v>
      </c>
      <c r="BL29" s="39" vm="2019">
        <f ca="1"/>
        <v>63.05</v>
      </c>
      <c r="BM29" s="39" vm="5084">
        <f ca="1"/>
        <v>62.75</v>
      </c>
      <c r="BN29" s="39" vm="1945">
        <f ca="1"/>
        <v>63.42</v>
      </c>
      <c r="BO29" s="39" vm="5085">
        <f ca="1"/>
        <v>63.63</v>
      </c>
      <c r="BP29" s="39" vm="1970">
        <f ca="1"/>
        <v>64.209999999999994</v>
      </c>
      <c r="BQ29" s="39" vm="5086">
        <f ca="1"/>
        <v>63.82</v>
      </c>
      <c r="BR29" s="39" vm="1937">
        <f ca="1"/>
        <v>62.56</v>
      </c>
      <c r="BS29" s="39" vm="5087">
        <f ca="1"/>
        <v>62.67</v>
      </c>
      <c r="BT29" s="39" vm="5088">
        <f ca="1"/>
        <v>63.3</v>
      </c>
      <c r="BU29" s="39" vm="5089">
        <f ca="1"/>
        <v>61.47</v>
      </c>
      <c r="BV29" s="39" vm="4354">
        <f ca="1"/>
        <v>60</v>
      </c>
      <c r="BW29" s="39" vm="5090">
        <f ca="1"/>
        <v>60.314999999999998</v>
      </c>
      <c r="BX29" s="39" vm="5091">
        <f ca="1"/>
        <v>60.045000000000002</v>
      </c>
      <c r="BY29" s="39" vm="5092">
        <f ca="1"/>
        <v>59.23</v>
      </c>
      <c r="BZ29" s="39" vm="5093">
        <f ca="1"/>
        <v>60.21</v>
      </c>
      <c r="CA29" s="39" vm="4339">
        <f ca="1"/>
        <v>59.94</v>
      </c>
      <c r="CB29" s="39" vm="5094">
        <f ca="1"/>
        <v>58.93</v>
      </c>
      <c r="CC29" s="39" vm="4285">
        <f ca="1"/>
        <v>57.39</v>
      </c>
      <c r="CD29" s="39" vm="5095">
        <f ca="1"/>
        <v>54.81</v>
      </c>
      <c r="CE29" s="39" vm="5096">
        <f ca="1"/>
        <v>56.67</v>
      </c>
      <c r="CF29" s="39" vm="5097">
        <f ca="1"/>
        <v>57.51</v>
      </c>
      <c r="CG29" s="39" vm="4277">
        <f ca="1"/>
        <v>57.73</v>
      </c>
      <c r="CH29" s="39" vm="5098">
        <f ca="1"/>
        <v>58.9</v>
      </c>
      <c r="CI29" s="39" vm="5099">
        <f ca="1"/>
        <v>58.22</v>
      </c>
      <c r="CJ29" s="39" vm="4375">
        <f ca="1"/>
        <v>58.83</v>
      </c>
      <c r="CK29" s="39" vm="5100">
        <f ca="1"/>
        <v>59.435000000000002</v>
      </c>
      <c r="CL29" s="39" vm="5101">
        <f ca="1"/>
        <v>58.625</v>
      </c>
      <c r="CM29" s="39" vm="4374">
        <f ca="1"/>
        <v>58.62</v>
      </c>
      <c r="CN29" s="39" vm="4310">
        <f ca="1"/>
        <v>58.12</v>
      </c>
      <c r="CO29" s="39" vm="5102">
        <f ca="1"/>
        <v>59.314999999999998</v>
      </c>
      <c r="CP29" s="39" vm="5103">
        <f ca="1"/>
        <v>59.064999999999998</v>
      </c>
      <c r="CQ29" s="39" vm="4396">
        <f ca="1"/>
        <v>58.42</v>
      </c>
      <c r="CR29" s="39" vm="4304">
        <f ca="1"/>
        <v>57.44</v>
      </c>
      <c r="CS29" s="39" vm="4364">
        <f ca="1"/>
        <v>57.98</v>
      </c>
      <c r="CT29" s="39" vm="5104">
        <f ca="1"/>
        <v>57.87</v>
      </c>
      <c r="CU29" s="39" vm="5105">
        <f ca="1"/>
        <v>58.01</v>
      </c>
      <c r="CV29" s="39" vm="4323">
        <f ca="1"/>
        <v>59.12</v>
      </c>
      <c r="CW29" s="39" vm="5106">
        <f ca="1"/>
        <v>60.04</v>
      </c>
      <c r="CX29" s="39" vm="5107">
        <f ca="1"/>
        <v>61.335000000000001</v>
      </c>
      <c r="CY29" s="39" vm="5108">
        <f ca="1"/>
        <v>61.15</v>
      </c>
      <c r="CZ29" s="39" vm="2042">
        <f ca="1"/>
        <v>61.87</v>
      </c>
      <c r="DA29" s="39" vm="5109">
        <f ca="1"/>
        <v>62.02</v>
      </c>
      <c r="DB29" s="39" vm="5110">
        <f ca="1"/>
        <v>62.2</v>
      </c>
      <c r="DC29" s="39" vm="5111">
        <f ca="1"/>
        <v>63.1</v>
      </c>
      <c r="DD29" s="39" vm="2019">
        <f ca="1"/>
        <v>63.05</v>
      </c>
      <c r="DE29" s="39" vm="5112">
        <f ca="1"/>
        <v>63.48</v>
      </c>
      <c r="DF29" s="39" vm="5113">
        <f ca="1"/>
        <v>63.64</v>
      </c>
      <c r="DG29" s="39" vm="5111">
        <f ca="1"/>
        <v>63.1</v>
      </c>
      <c r="DH29" s="39" vm="5114">
        <f ca="1"/>
        <v>62.3</v>
      </c>
      <c r="DI29" s="39" vm="2080">
        <f ca="1"/>
        <v>62.93</v>
      </c>
      <c r="DJ29" s="39" vm="5115">
        <f ca="1"/>
        <v>63.38</v>
      </c>
      <c r="DK29" s="39" vm="5116">
        <f ca="1"/>
        <v>63.53</v>
      </c>
      <c r="DL29" s="39" vm="5117">
        <f ca="1"/>
        <v>63.85</v>
      </c>
      <c r="DM29" s="39" vm="5118">
        <f ca="1"/>
        <v>64</v>
      </c>
      <c r="DN29" s="39" vm="5119">
        <f ca="1"/>
        <v>63.73</v>
      </c>
      <c r="DO29" s="39" vm="5120">
        <f ca="1"/>
        <v>63.45</v>
      </c>
      <c r="DP29" s="39" vm="5121">
        <f ca="1"/>
        <v>63.21</v>
      </c>
      <c r="DQ29" s="39" vm="5122">
        <f ca="1"/>
        <v>63.342700000000001</v>
      </c>
      <c r="DR29" s="39" vm="5123">
        <f ca="1"/>
        <v>61.02</v>
      </c>
      <c r="DS29" s="39" vm="5124">
        <f ca="1"/>
        <v>62.08</v>
      </c>
      <c r="DT29" s="39" vm="2073">
        <f ca="1"/>
        <v>61.39</v>
      </c>
      <c r="DU29" s="39" vm="5125">
        <f ca="1"/>
        <v>62.61</v>
      </c>
      <c r="DV29" s="39" vm="5126">
        <f ca="1"/>
        <v>61.48</v>
      </c>
      <c r="DW29" s="39" vm="5127">
        <f ca="1"/>
        <v>60.61</v>
      </c>
      <c r="DX29" s="39" vm="5128">
        <f ca="1"/>
        <v>59.35</v>
      </c>
      <c r="DY29" s="39" vm="5129">
        <f ca="1"/>
        <v>59.18</v>
      </c>
      <c r="DZ29" s="39" vm="4344">
        <f ca="1"/>
        <v>60.29</v>
      </c>
      <c r="EA29" s="39" vm="5130">
        <f ca="1"/>
        <v>59.95</v>
      </c>
      <c r="EB29" s="39" vm="5131">
        <f ca="1"/>
        <v>60.4</v>
      </c>
      <c r="EC29" s="39" vm="4327">
        <f ca="1"/>
        <v>59.36</v>
      </c>
      <c r="ED29" s="39" vm="5132">
        <f ca="1"/>
        <v>60.984999999999999</v>
      </c>
      <c r="EE29" s="39" vm="5133">
        <f ca="1"/>
        <v>61.14</v>
      </c>
      <c r="EF29" s="39" vm="5134">
        <f ca="1"/>
        <v>61.74</v>
      </c>
      <c r="EG29" s="39" vm="5135">
        <f ca="1"/>
        <v>61.95</v>
      </c>
      <c r="EH29" s="39" vm="5136">
        <f ca="1"/>
        <v>62.27</v>
      </c>
      <c r="EI29" s="39" vm="5137">
        <f ca="1"/>
        <v>62.35</v>
      </c>
      <c r="EJ29" s="39" vm="5138">
        <f ca="1"/>
        <v>62.435000000000002</v>
      </c>
      <c r="EK29" s="39" t="e" vm="342">
        <f ca="1"/>
        <v>#N/A</v>
      </c>
      <c r="EL29" s="39" vm="5139">
        <f ca="1"/>
        <v>62.7</v>
      </c>
      <c r="EM29" s="39" vm="5140">
        <f ca="1"/>
        <v>62.95</v>
      </c>
      <c r="EN29" s="39" vm="5141">
        <f ca="1"/>
        <v>62.604999999999997</v>
      </c>
      <c r="EO29" s="39" vm="5142">
        <f ca="1"/>
        <v>62.81</v>
      </c>
      <c r="EP29" s="39" vm="5111">
        <f ca="1"/>
        <v>63.1</v>
      </c>
      <c r="EQ29" s="39" vm="2081">
        <f ca="1"/>
        <v>62.85</v>
      </c>
      <c r="ER29" s="39" vm="2082">
        <f ca="1"/>
        <v>62.77</v>
      </c>
      <c r="ES29" s="39" vm="5143">
        <f ca="1"/>
        <v>62.62</v>
      </c>
      <c r="ET29" s="39" vm="5084">
        <f ca="1"/>
        <v>62.75</v>
      </c>
      <c r="EU29" s="39" vm="5144">
        <f ca="1"/>
        <v>62.69</v>
      </c>
      <c r="EV29" s="39" vm="5145">
        <f ca="1"/>
        <v>62.52</v>
      </c>
      <c r="EW29" s="39" vm="2062">
        <f ca="1"/>
        <v>62.6</v>
      </c>
      <c r="EX29" s="39" vm="5146">
        <f ca="1"/>
        <v>61.96</v>
      </c>
      <c r="EY29" s="39" vm="5147">
        <f ca="1"/>
        <v>60.805</v>
      </c>
      <c r="EZ29" s="39" vm="5148">
        <f ca="1"/>
        <v>61.57</v>
      </c>
      <c r="FA29" s="39" vm="2031">
        <f ca="1"/>
        <v>62.05</v>
      </c>
      <c r="FB29" s="39" vm="5149">
        <f ca="1"/>
        <v>62.39</v>
      </c>
      <c r="FC29" s="39" vm="2014">
        <f ca="1"/>
        <v>63</v>
      </c>
      <c r="FD29" s="39" vm="5150">
        <f ca="1"/>
        <v>63.27</v>
      </c>
      <c r="FE29" s="39" vm="5151">
        <f ca="1"/>
        <v>62.965000000000003</v>
      </c>
      <c r="FF29" s="39" vm="5152">
        <f ca="1"/>
        <v>63.25</v>
      </c>
      <c r="FG29" s="39" vm="5153">
        <f ca="1"/>
        <v>63.03</v>
      </c>
      <c r="FH29" s="39" vm="5154">
        <f ca="1"/>
        <v>63.2</v>
      </c>
      <c r="FI29" s="39" vm="1882">
        <f ca="1"/>
        <v>63.32</v>
      </c>
      <c r="FJ29" s="39" vm="5155">
        <f ca="1"/>
        <v>63.575000000000003</v>
      </c>
      <c r="FK29" s="39" vm="5156">
        <f ca="1"/>
        <v>62.84</v>
      </c>
      <c r="FL29" s="39" vm="5157">
        <f ca="1"/>
        <v>62.92</v>
      </c>
      <c r="FM29" s="39" vm="5158">
        <f ca="1"/>
        <v>62.06</v>
      </c>
      <c r="FN29" s="39" vm="5159">
        <f ca="1"/>
        <v>63.22</v>
      </c>
      <c r="FO29" s="39" vm="3141">
        <f ca="1"/>
        <v>63.75</v>
      </c>
      <c r="FP29" s="39" vm="5160">
        <f ca="1"/>
        <v>63.71</v>
      </c>
      <c r="FQ29" s="39" vm="5161">
        <f ca="1"/>
        <v>63.44</v>
      </c>
      <c r="FR29" s="39" vm="5162">
        <f ca="1"/>
        <v>63.29</v>
      </c>
      <c r="FS29" s="39" vm="5163">
        <f ca="1"/>
        <v>62.68</v>
      </c>
      <c r="FT29" s="39" vm="5164">
        <f ca="1"/>
        <v>61.18</v>
      </c>
      <c r="FU29" s="39" vm="2011">
        <f ca="1"/>
        <v>62.16</v>
      </c>
      <c r="FV29" s="39" vm="5165">
        <f ca="1"/>
        <v>63.075000000000003</v>
      </c>
      <c r="FW29" s="39" vm="5166">
        <f ca="1"/>
        <v>63.17</v>
      </c>
      <c r="FX29" s="39" vm="5167">
        <f ca="1"/>
        <v>63.844999999999999</v>
      </c>
      <c r="FY29" s="39" vm="5168">
        <f ca="1"/>
        <v>64.27</v>
      </c>
      <c r="FZ29" s="39" vm="5169">
        <f ca="1"/>
        <v>63.33</v>
      </c>
      <c r="GA29" s="39" vm="1924">
        <f ca="1"/>
        <v>63.93</v>
      </c>
      <c r="GB29" s="39" vm="5170">
        <f ca="1"/>
        <v>64.7</v>
      </c>
      <c r="GC29" s="39" vm="5171">
        <f ca="1"/>
        <v>64.12</v>
      </c>
      <c r="GD29" s="39" vm="5172">
        <f ca="1"/>
        <v>64.67</v>
      </c>
      <c r="GE29" s="39" vm="1927">
        <f ca="1"/>
        <v>64.489999999999995</v>
      </c>
      <c r="GF29" s="39" vm="5173">
        <f ca="1"/>
        <v>64.98</v>
      </c>
      <c r="GG29" s="39" vm="1898">
        <f ca="1"/>
        <v>65.42</v>
      </c>
      <c r="GH29" s="39" vm="5174">
        <f ca="1"/>
        <v>65.459999999999994</v>
      </c>
      <c r="GI29" s="39" vm="5175">
        <f ca="1"/>
        <v>65.63</v>
      </c>
      <c r="GJ29" s="39" vm="5176">
        <f ca="1"/>
        <v>66</v>
      </c>
      <c r="GK29" s="39" vm="5177">
        <f ca="1"/>
        <v>65.84</v>
      </c>
      <c r="GL29" s="39" vm="5178">
        <f ca="1"/>
        <v>66.02</v>
      </c>
      <c r="GM29" s="39" vm="1918">
        <f ca="1"/>
        <v>66.14</v>
      </c>
      <c r="GN29" s="39" vm="5179">
        <f ca="1"/>
        <v>65.34</v>
      </c>
      <c r="GO29" s="39" vm="2001">
        <f ca="1"/>
        <v>64.97</v>
      </c>
      <c r="GP29" s="39" vm="5180">
        <f ca="1"/>
        <v>64.900000000000006</v>
      </c>
      <c r="GQ29" s="39" vm="5181">
        <f ca="1"/>
        <v>63.54</v>
      </c>
      <c r="GR29" s="39" vm="5182">
        <f ca="1"/>
        <v>63.79</v>
      </c>
      <c r="GS29" s="39" vm="5183">
        <f ca="1"/>
        <v>65</v>
      </c>
      <c r="GT29" s="39" vm="5184">
        <f ca="1"/>
        <v>65.37</v>
      </c>
      <c r="GU29" s="39" vm="2443">
        <f ca="1"/>
        <v>65.900000000000006</v>
      </c>
      <c r="GV29" s="39" vm="5185">
        <f ca="1"/>
        <v>65.665000000000006</v>
      </c>
      <c r="GW29" s="39" vm="5186">
        <f ca="1"/>
        <v>66.08</v>
      </c>
      <c r="GX29" s="39" t="e" vm="342">
        <f ca="1"/>
        <v>#N/A</v>
      </c>
      <c r="GY29" s="39" vm="5187">
        <f ca="1"/>
        <v>66.22</v>
      </c>
      <c r="GZ29" s="39" vm="1993">
        <f ca="1"/>
        <v>66.39</v>
      </c>
      <c r="HA29" s="39" vm="5188">
        <f ca="1"/>
        <v>66.849999999999994</v>
      </c>
      <c r="HB29" s="39" vm="5189">
        <f ca="1"/>
        <v>66.62</v>
      </c>
      <c r="HC29" s="39" vm="5190">
        <f ca="1"/>
        <v>67.055000000000007</v>
      </c>
      <c r="HD29" s="39" vm="5191">
        <f ca="1"/>
        <v>66.8</v>
      </c>
      <c r="HE29" s="39" vm="5192">
        <f ca="1"/>
        <v>66.06</v>
      </c>
      <c r="HF29" s="39" vm="5193">
        <f ca="1"/>
        <v>66.52</v>
      </c>
      <c r="HG29" s="39" vm="5194">
        <f ca="1"/>
        <v>66.47</v>
      </c>
      <c r="HH29" s="39" vm="3136">
        <f ca="1"/>
        <v>66.17</v>
      </c>
      <c r="HI29" s="39" vm="5195">
        <f ca="1"/>
        <v>66.13</v>
      </c>
      <c r="HJ29" s="39" vm="5196">
        <f ca="1"/>
        <v>66.010000000000005</v>
      </c>
      <c r="HK29" s="39" vm="5197">
        <f ca="1"/>
        <v>66.040000000000006</v>
      </c>
      <c r="HL29" s="39" vm="5175">
        <f ca="1"/>
        <v>65.63</v>
      </c>
      <c r="HM29" s="39" vm="5198">
        <f ca="1"/>
        <v>63.98</v>
      </c>
      <c r="HN29" s="39" vm="5199">
        <f ca="1"/>
        <v>64.31</v>
      </c>
      <c r="HO29" s="39" vm="5200">
        <f ca="1"/>
        <v>65.16</v>
      </c>
      <c r="HP29" s="39" vm="5201">
        <f ca="1"/>
        <v>66.180000000000007</v>
      </c>
      <c r="HQ29" s="39" vm="5196">
        <f ca="1"/>
        <v>66.010000000000005</v>
      </c>
      <c r="HR29" s="39" vm="3124">
        <f ca="1"/>
        <v>66.209999999999994</v>
      </c>
      <c r="HS29" s="39" vm="5202">
        <f ca="1"/>
        <v>64.61</v>
      </c>
      <c r="HT29" s="39" vm="5203">
        <f ca="1"/>
        <v>64.430000000000007</v>
      </c>
      <c r="HU29" s="39" vm="5204">
        <f ca="1"/>
        <v>64.069999999999993</v>
      </c>
      <c r="HV29" s="39" vm="3119">
        <f ca="1"/>
        <v>63.74</v>
      </c>
      <c r="HW29" s="39" vm="5205">
        <f ca="1"/>
        <v>63.13</v>
      </c>
      <c r="HX29" s="39" vm="5206">
        <f ca="1"/>
        <v>64.36</v>
      </c>
      <c r="HY29" s="39" vm="5207">
        <f ca="1"/>
        <v>63.24</v>
      </c>
      <c r="HZ29" s="39" vm="5208">
        <f ca="1"/>
        <v>64.989999999999995</v>
      </c>
      <c r="IA29" s="39" vm="5170">
        <f ca="1"/>
        <v>64.7</v>
      </c>
      <c r="IB29" s="39" vm="1941">
        <f ca="1"/>
        <v>64.95</v>
      </c>
      <c r="IC29" s="39" vm="5209">
        <f ca="1"/>
        <v>64.290000000000006</v>
      </c>
      <c r="ID29" s="39" vm="5210">
        <f ca="1"/>
        <v>64.344999999999999</v>
      </c>
      <c r="IE29" s="39" vm="5174">
        <f ca="1"/>
        <v>65.459999999999994</v>
      </c>
      <c r="IF29" s="39" vm="5211">
        <f ca="1"/>
        <v>66.34</v>
      </c>
      <c r="IG29" s="39" vm="5212">
        <f ca="1"/>
        <v>66.525000000000006</v>
      </c>
      <c r="IH29" s="39" vm="5213">
        <f ca="1"/>
        <v>67.165000000000006</v>
      </c>
      <c r="II29" s="39" vm="5214">
        <f ca="1"/>
        <v>67.260000000000005</v>
      </c>
      <c r="IJ29" s="39" vm="5215">
        <f ca="1"/>
        <v>66.989999999999995</v>
      </c>
      <c r="IK29" s="39" vm="1914">
        <f ca="1"/>
        <v>67.22</v>
      </c>
      <c r="IL29" s="39" vm="5216">
        <f ca="1"/>
        <v>67.84</v>
      </c>
      <c r="IM29" s="39" vm="5217">
        <f ca="1"/>
        <v>68.349999999999994</v>
      </c>
      <c r="IN29" s="39" vm="5218">
        <f ca="1"/>
        <v>67.959999999999994</v>
      </c>
      <c r="IO29" s="39" vm="2230">
        <f ca="1"/>
        <v>68.37</v>
      </c>
      <c r="IP29" s="39" vm="5219">
        <f ca="1"/>
        <v>68.430000000000007</v>
      </c>
      <c r="IQ29" s="39" vm="5220">
        <f ca="1"/>
        <v>68.905000000000001</v>
      </c>
      <c r="IR29" s="39" vm="5221">
        <f ca="1"/>
        <v>69</v>
      </c>
      <c r="IS29" s="39" vm="5222">
        <f ca="1"/>
        <v>68.98</v>
      </c>
      <c r="IT29" s="39" vm="5223">
        <f ca="1"/>
        <v>69.33</v>
      </c>
      <c r="IU29" s="39" vm="5224">
        <f ca="1"/>
        <v>69.61</v>
      </c>
      <c r="IV29" s="39" vm="2234">
        <f ca="1"/>
        <v>69.760000000000005</v>
      </c>
      <c r="IW29" s="39" vm="5225">
        <f ca="1"/>
        <v>68.91</v>
      </c>
      <c r="IX29" s="39" vm="2463">
        <f ca="1"/>
        <v>68.760000000000005</v>
      </c>
      <c r="IY29" s="39" vm="5226">
        <f ca="1"/>
        <v>68.599999999999994</v>
      </c>
      <c r="IZ29" s="39" vm="5227">
        <f ca="1"/>
        <v>68.78</v>
      </c>
      <c r="JA29" s="39" vm="5228">
        <f ca="1"/>
        <v>68.87</v>
      </c>
      <c r="JB29" s="39" vm="5229">
        <f ca="1"/>
        <v>68.95</v>
      </c>
      <c r="JC29" s="39" vm="5230">
        <f ca="1"/>
        <v>68.84</v>
      </c>
      <c r="JD29" s="39" vm="5231">
        <f ca="1"/>
        <v>68.790000000000006</v>
      </c>
      <c r="JE29" s="39" vm="5226">
        <f ca="1"/>
        <v>68.599999999999994</v>
      </c>
      <c r="JF29" s="39" vm="5229">
        <f ca="1"/>
        <v>68.95</v>
      </c>
      <c r="JG29" s="39" vm="5232">
        <f ca="1"/>
        <v>68.069999999999993</v>
      </c>
      <c r="JH29" s="39" vm="3180">
        <f ca="1"/>
        <v>68.260000000000005</v>
      </c>
      <c r="JI29" s="39" vm="5233">
        <f ca="1"/>
        <v>68.444999999999993</v>
      </c>
      <c r="JJ29" s="39" vm="5234">
        <f ca="1"/>
        <v>66.435000000000002</v>
      </c>
      <c r="JK29" s="39" vm="5235">
        <f ca="1"/>
        <v>67.010000000000005</v>
      </c>
      <c r="JL29" s="39" vm="3138">
        <f ca="1"/>
        <v>66.44</v>
      </c>
      <c r="JM29" s="39" vm="5236">
        <f ca="1"/>
        <v>67.540000000000006</v>
      </c>
      <c r="JN29" s="39" vm="5237">
        <f ca="1"/>
        <v>65.87</v>
      </c>
      <c r="JO29" s="39" vm="5238">
        <f ca="1"/>
        <v>65.06</v>
      </c>
      <c r="JP29" s="39" vm="5239">
        <f ca="1"/>
        <v>64.959999999999994</v>
      </c>
      <c r="JQ29" s="39" vm="1893">
        <f ca="1"/>
        <v>67.099999999999994</v>
      </c>
      <c r="JR29" s="39" vm="1905">
        <f ca="1"/>
        <v>67.3</v>
      </c>
      <c r="JS29" s="39" vm="5240">
        <f ca="1"/>
        <v>67.16</v>
      </c>
      <c r="JT29" s="39" vm="5241">
        <f ca="1"/>
        <v>66.599999999999994</v>
      </c>
      <c r="JU29" s="39" vm="5242">
        <f ca="1"/>
        <v>66.150000000000006</v>
      </c>
      <c r="JV29" s="39" vm="5243">
        <f ca="1"/>
        <v>64.84</v>
      </c>
      <c r="JW29" s="39" vm="5244">
        <f ca="1"/>
        <v>65.13</v>
      </c>
      <c r="JX29" s="39" vm="5245">
        <f ca="1"/>
        <v>66.23</v>
      </c>
      <c r="JY29" s="39" vm="1973">
        <f ca="1"/>
        <v>65.31</v>
      </c>
      <c r="JZ29" s="39" vm="5246">
        <f ca="1"/>
        <v>63.68</v>
      </c>
      <c r="KA29" s="39" vm="5247">
        <f ca="1"/>
        <v>64.55</v>
      </c>
      <c r="KB29" s="39" vm="5248">
        <f ca="1"/>
        <v>66.125</v>
      </c>
    </row>
    <row r="30" spans="2:288" ht="20" customHeight="1" x14ac:dyDescent="0.6">
      <c r="B30" s="13"/>
      <c r="C30" s="2" t="s">
        <v>47</v>
      </c>
      <c r="D30" s="2" t="str" cm="1">
        <f t="array" ref="D30">_FV(Table15[[#This Row],[ ETF]],"Ticker symbol",TRUE)</f>
        <v>ACWD</v>
      </c>
      <c r="E30" s="2" t="s">
        <v>69</v>
      </c>
      <c r="F30" s="2" t="s">
        <v>70</v>
      </c>
      <c r="G30" s="2" t="e" vm="5249">
        <v>#VALUE!</v>
      </c>
      <c r="H30" s="27" cm="1">
        <f t="array" ref="H30">IFERROR(_FV(Table15[[#This Row],[ ETF]],"beta"),"")</f>
        <v>0.98160000000000003</v>
      </c>
      <c r="I30" s="30" cm="1">
        <f t="array" ref="I30">_FV(Table15[[#This Row],[ ETF]],"Price")</f>
        <v>199.7</v>
      </c>
      <c r="J30" s="26">
        <f>SUMIF(Table14[Ativo],Table15[[#This Row],[Ticker]],Table14[Qtd])</f>
        <v>0</v>
      </c>
      <c r="K30" s="6">
        <f>Table15[[#This Row],[Preço]]*Table15[[#This Row],[Qtd]]</f>
        <v>0</v>
      </c>
      <c r="L30" s="15">
        <f>_xlfn.FLOOR.MATH((Aporte-2)/Table15[[#This Row],[Preço]])</f>
        <v>22</v>
      </c>
      <c r="M30" s="14">
        <f>Aporte-Table15[[#This Row],[Possível]]*Table15[[#This Row],[Preço]]</f>
        <v>106.60000000000036</v>
      </c>
      <c r="N30" s="35" cm="1">
        <f t="array" ref="N30">_FV(Table15[[#This Row],[ ETF]],"Expense ratio",TRUE)</f>
        <v>4.0000000000000001E-3</v>
      </c>
      <c r="O30" s="38" cm="1">
        <f t="array" ref="O30">_FV(Table15[[#This Row],[ ETF]],"Market cap",TRUE)</f>
        <v>2905290838.7199998</v>
      </c>
      <c r="P30" s="36" cm="1">
        <f t="array" ref="P30">_FV(Table15[[#This Row],[ ETF]],"Volume")</f>
        <v>44910</v>
      </c>
      <c r="Q30" s="35" cm="1">
        <f t="array" ref="Q30">_FV(Table15[[#This Row],[ ETF]],"Change (%)",TRUE)</f>
        <v>1.0064999999999999E-2</v>
      </c>
      <c r="R30" s="40">
        <f ca="1">(Table15[[#This Row],[Preço]]-AF30)/AF30</f>
        <v>0.19359273205427044</v>
      </c>
      <c r="S30" s="44"/>
      <c r="T30" s="37" cm="1">
        <f t="array" ref="T30">Table15[[#This Row],[Valor de mercado]]/Riqueza_hoje</f>
        <v>0</v>
      </c>
      <c r="AF30" s="39" cm="1" vm="5250">
        <f t="array" aca="1" ref="AF30:JZ30" ca="1">TRANSPOSE(_xlfn.STOCKHISTORY(G30,TODAY()-365,TODAY(),0,0,1))</f>
        <v>167.31</v>
      </c>
      <c r="AG30" s="39" vm="5251">
        <f ca="1"/>
        <v>166.57</v>
      </c>
      <c r="AH30" s="39" vm="5252">
        <f ca="1"/>
        <v>168.3886</v>
      </c>
      <c r="AI30" s="39" vm="5253">
        <f ca="1"/>
        <v>169.18</v>
      </c>
      <c r="AJ30" s="39" vm="5254">
        <f ca="1"/>
        <v>169.64</v>
      </c>
      <c r="AK30" s="39" vm="5255">
        <f ca="1"/>
        <v>169.35499999999999</v>
      </c>
      <c r="AL30" s="39" vm="5256">
        <f ca="1"/>
        <v>168.73</v>
      </c>
      <c r="AM30" s="39" vm="5257">
        <f ca="1"/>
        <v>169.22</v>
      </c>
      <c r="AN30" s="39" vm="5258">
        <f ca="1"/>
        <v>171.63</v>
      </c>
      <c r="AO30" s="39" vm="5259">
        <f ca="1"/>
        <v>172.72</v>
      </c>
      <c r="AP30" s="39" vm="5260">
        <f ca="1"/>
        <v>173.87</v>
      </c>
      <c r="AQ30" s="39" vm="4505">
        <f ca="1"/>
        <v>173.3</v>
      </c>
      <c r="AR30" s="39" vm="5261">
        <f ca="1"/>
        <v>173.2</v>
      </c>
      <c r="AS30" s="39" vm="5262">
        <f ca="1"/>
        <v>173.58</v>
      </c>
      <c r="AT30" s="39" vm="5263">
        <f ca="1"/>
        <v>174.48500000000001</v>
      </c>
      <c r="AU30" s="39" vm="4604">
        <f ca="1"/>
        <v>172.35</v>
      </c>
      <c r="AV30" s="39" vm="5264">
        <f ca="1"/>
        <v>172.30500000000001</v>
      </c>
      <c r="AW30" s="39" vm="5265">
        <f ca="1"/>
        <v>172.95</v>
      </c>
      <c r="AX30" s="39" vm="4608">
        <f ca="1"/>
        <v>175.18</v>
      </c>
      <c r="AY30" s="39" vm="5266">
        <f ca="1"/>
        <v>175.64</v>
      </c>
      <c r="AZ30" s="39" vm="5267">
        <f ca="1"/>
        <v>174.9</v>
      </c>
      <c r="BA30" s="39" vm="5268">
        <f ca="1"/>
        <v>174.5</v>
      </c>
      <c r="BB30" s="39" vm="4557">
        <f ca="1"/>
        <v>175.04</v>
      </c>
      <c r="BC30" s="39" vm="5269">
        <f ca="1"/>
        <v>171.99</v>
      </c>
      <c r="BD30" s="39" vm="4586">
        <f ca="1"/>
        <v>172.81</v>
      </c>
      <c r="BE30" s="39" vm="5270">
        <f ca="1"/>
        <v>169.41</v>
      </c>
      <c r="BF30" s="39" vm="5271">
        <f ca="1"/>
        <v>171.04</v>
      </c>
      <c r="BG30" s="39" vm="5272">
        <f ca="1"/>
        <v>173.84</v>
      </c>
      <c r="BH30" s="39" vm="5273">
        <f ca="1"/>
        <v>173.93</v>
      </c>
      <c r="BI30" s="39" vm="5274">
        <f ca="1"/>
        <v>174.79</v>
      </c>
      <c r="BJ30" s="39" vm="5275">
        <f ca="1"/>
        <v>176.18</v>
      </c>
      <c r="BK30" s="39" vm="5276">
        <f ca="1"/>
        <v>176.9</v>
      </c>
      <c r="BL30" s="39" vm="5277">
        <f ca="1"/>
        <v>177.71</v>
      </c>
      <c r="BM30" s="39" vm="5278">
        <f ca="1"/>
        <v>177.98</v>
      </c>
      <c r="BN30" s="39" vm="5279">
        <f ca="1"/>
        <v>178.82</v>
      </c>
      <c r="BO30" s="39" vm="5280">
        <f ca="1"/>
        <v>179.12</v>
      </c>
      <c r="BP30" s="39" vm="5281">
        <f ca="1"/>
        <v>180.9</v>
      </c>
      <c r="BQ30" s="39" vm="5282">
        <f ca="1"/>
        <v>180.04</v>
      </c>
      <c r="BR30" s="39" vm="5283">
        <f ca="1"/>
        <v>178.41</v>
      </c>
      <c r="BS30" s="39" vm="5284">
        <f ca="1"/>
        <v>177.74</v>
      </c>
      <c r="BT30" s="39" vm="5285">
        <f ca="1"/>
        <v>179.41</v>
      </c>
      <c r="BU30" s="39" vm="5286">
        <f ca="1"/>
        <v>177.41</v>
      </c>
      <c r="BV30" s="39" vm="5287">
        <f ca="1"/>
        <v>175.55</v>
      </c>
      <c r="BW30" s="39" vm="5288">
        <f ca="1"/>
        <v>177.36</v>
      </c>
      <c r="BX30" s="39" vm="5289">
        <f ca="1"/>
        <v>176.91499999999999</v>
      </c>
      <c r="BY30" s="39" vm="5290">
        <f ca="1"/>
        <v>173.64</v>
      </c>
      <c r="BZ30" s="39" vm="5291">
        <f ca="1"/>
        <v>176.47</v>
      </c>
      <c r="CA30" s="39" vm="5292">
        <f ca="1"/>
        <v>176.06</v>
      </c>
      <c r="CB30" s="39" vm="5293">
        <f ca="1"/>
        <v>175.49</v>
      </c>
      <c r="CC30" s="39" vm="5294">
        <f ca="1"/>
        <v>173.73</v>
      </c>
      <c r="CD30" s="39" vm="5295">
        <f ca="1"/>
        <v>169.9</v>
      </c>
      <c r="CE30" s="39" vm="5260">
        <f ca="1"/>
        <v>173.87</v>
      </c>
      <c r="CF30" s="39" vm="5296">
        <f ca="1"/>
        <v>175.76</v>
      </c>
      <c r="CG30" s="39" vm="5297">
        <f ca="1"/>
        <v>175.88499999999999</v>
      </c>
      <c r="CH30" s="39" vm="5298">
        <f ca="1"/>
        <v>178.59</v>
      </c>
      <c r="CI30" s="39" vm="5299">
        <f ca="1"/>
        <v>176.92</v>
      </c>
      <c r="CJ30" s="39" vm="5300">
        <f ca="1"/>
        <v>177.42</v>
      </c>
      <c r="CK30" s="39" vm="5301">
        <f ca="1"/>
        <v>179.22</v>
      </c>
      <c r="CL30" s="39" vm="5302">
        <f ca="1"/>
        <v>177.99</v>
      </c>
      <c r="CM30" s="39" vm="5303">
        <f ca="1"/>
        <v>179.09</v>
      </c>
      <c r="CN30" s="39" vm="4617">
        <f ca="1"/>
        <v>176.85</v>
      </c>
      <c r="CO30" s="39" vm="5304">
        <f ca="1"/>
        <v>178.35</v>
      </c>
      <c r="CP30" s="39" vm="5286">
        <f ca="1"/>
        <v>177.41</v>
      </c>
      <c r="CQ30" s="39" vm="5305">
        <f ca="1"/>
        <v>176.46</v>
      </c>
      <c r="CR30" s="39" vm="5306">
        <f ca="1"/>
        <v>175.08</v>
      </c>
      <c r="CS30" s="39" vm="5307">
        <f ca="1"/>
        <v>176.96</v>
      </c>
      <c r="CT30" s="39" vm="5308">
        <f ca="1"/>
        <v>177.49</v>
      </c>
      <c r="CU30" s="39" vm="5309">
        <f ca="1"/>
        <v>177.77</v>
      </c>
      <c r="CV30" s="39" vm="5310">
        <f ca="1"/>
        <v>177.73</v>
      </c>
      <c r="CW30" s="39" vm="5311">
        <f ca="1"/>
        <v>179.43</v>
      </c>
      <c r="CX30" s="39" vm="5312">
        <f ca="1"/>
        <v>182.41</v>
      </c>
      <c r="CY30" s="39" vm="5313">
        <f ca="1"/>
        <v>181.43</v>
      </c>
      <c r="CZ30" s="39" vm="5314">
        <f ca="1"/>
        <v>182.495</v>
      </c>
      <c r="DA30" s="39" vm="5315">
        <f ca="1"/>
        <v>182.4</v>
      </c>
      <c r="DB30" s="39" vm="5316">
        <f ca="1"/>
        <v>182.72499999999999</v>
      </c>
      <c r="DC30" s="39" vm="5317">
        <f ca="1"/>
        <v>183.26</v>
      </c>
      <c r="DD30" s="39" vm="5318">
        <f ca="1"/>
        <v>184.10499999999999</v>
      </c>
      <c r="DE30" s="39" vm="5319">
        <f ca="1"/>
        <v>184.9</v>
      </c>
      <c r="DF30" s="39" vm="5320">
        <f ca="1"/>
        <v>185.66</v>
      </c>
      <c r="DG30" s="39" vm="5321">
        <f ca="1"/>
        <v>185.92</v>
      </c>
      <c r="DH30" s="39" vm="5322">
        <f ca="1"/>
        <v>183.03</v>
      </c>
      <c r="DI30" s="39" vm="5323">
        <f ca="1"/>
        <v>184.26</v>
      </c>
      <c r="DJ30" s="39" vm="5324">
        <f ca="1"/>
        <v>185.14500000000001</v>
      </c>
      <c r="DK30" s="39" vm="5325">
        <f ca="1"/>
        <v>185.6</v>
      </c>
      <c r="DL30" s="39" vm="5326">
        <f ca="1"/>
        <v>186.24</v>
      </c>
      <c r="DM30" s="39" vm="5327">
        <f ca="1"/>
        <v>186.1</v>
      </c>
      <c r="DN30" s="39" vm="5328">
        <f ca="1"/>
        <v>186.46</v>
      </c>
      <c r="DO30" s="39" vm="5326">
        <f ca="1"/>
        <v>186.24</v>
      </c>
      <c r="DP30" s="39" vm="5329">
        <f ca="1"/>
        <v>185.25</v>
      </c>
      <c r="DQ30" s="39" t="e" vm="342">
        <f ca="1"/>
        <v>#N/A</v>
      </c>
      <c r="DR30" s="39" vm="5330">
        <f ca="1"/>
        <v>183.11</v>
      </c>
      <c r="DS30" s="39" vm="5331">
        <f ca="1"/>
        <v>185.22</v>
      </c>
      <c r="DT30" s="39" vm="5332">
        <f ca="1"/>
        <v>185.46</v>
      </c>
      <c r="DU30" s="39" vm="5333">
        <f ca="1"/>
        <v>187.935</v>
      </c>
      <c r="DV30" s="39" vm="5334">
        <f ca="1"/>
        <v>187.73</v>
      </c>
      <c r="DW30" s="39" vm="5323">
        <f ca="1"/>
        <v>184.26</v>
      </c>
      <c r="DX30" s="39" vm="5335">
        <f ca="1"/>
        <v>181.88</v>
      </c>
      <c r="DY30" s="39" vm="5336">
        <f ca="1"/>
        <v>181.93</v>
      </c>
      <c r="DZ30" s="39" vm="5337">
        <f ca="1"/>
        <v>184.69</v>
      </c>
      <c r="EA30" s="39" vm="5338">
        <f ca="1"/>
        <v>184.72</v>
      </c>
      <c r="EB30" s="39" vm="5339">
        <f ca="1"/>
        <v>186.05</v>
      </c>
      <c r="EC30" s="39" vm="5340">
        <f ca="1"/>
        <v>185.72</v>
      </c>
      <c r="ED30" s="39" vm="5341">
        <f ca="1"/>
        <v>187.16</v>
      </c>
      <c r="EE30" s="39" vm="5342">
        <f ca="1"/>
        <v>186.8</v>
      </c>
      <c r="EF30" s="39" vm="5343">
        <f ca="1"/>
        <v>187.14</v>
      </c>
      <c r="EG30" s="39" vm="5344">
        <f ca="1"/>
        <v>187.53</v>
      </c>
      <c r="EH30" s="39" vm="5345">
        <f ca="1"/>
        <v>188.38</v>
      </c>
      <c r="EI30" s="39" t="e" vm="342">
        <f ca="1"/>
        <v>#N/A</v>
      </c>
      <c r="EJ30" s="39" vm="5346">
        <f ca="1"/>
        <v>188.85</v>
      </c>
      <c r="EK30" s="39" vm="5347">
        <f ca="1"/>
        <v>189.25</v>
      </c>
      <c r="EL30" s="39" vm="5348">
        <f ca="1"/>
        <v>188.16</v>
      </c>
      <c r="EM30" s="39" vm="5349">
        <f ca="1"/>
        <v>189.46</v>
      </c>
      <c r="EN30" s="39" vm="5350">
        <f ca="1"/>
        <v>189.86</v>
      </c>
      <c r="EO30" s="39" vm="5347">
        <f ca="1"/>
        <v>189.25</v>
      </c>
      <c r="EP30" s="39" vm="5351">
        <f ca="1"/>
        <v>189.65</v>
      </c>
      <c r="EQ30" s="39" vm="5352">
        <f ca="1"/>
        <v>189.95</v>
      </c>
      <c r="ER30" s="39" vm="5353">
        <f ca="1"/>
        <v>190</v>
      </c>
      <c r="ES30" s="39" vm="5354">
        <f ca="1"/>
        <v>190.35</v>
      </c>
      <c r="ET30" s="39" vm="5355">
        <f ca="1"/>
        <v>190.37</v>
      </c>
      <c r="EU30" s="39" vm="5356">
        <f ca="1"/>
        <v>190.58</v>
      </c>
      <c r="EV30" s="39" vm="5347">
        <f ca="1"/>
        <v>189.25</v>
      </c>
      <c r="EW30" s="39" vm="5357">
        <f ca="1"/>
        <v>186.74</v>
      </c>
      <c r="EX30" s="39" vm="5358">
        <f ca="1"/>
        <v>188.18</v>
      </c>
      <c r="EY30" s="39" vm="5359">
        <f ca="1"/>
        <v>188.9</v>
      </c>
      <c r="EZ30" s="39" vm="5360">
        <f ca="1"/>
        <v>189.18</v>
      </c>
      <c r="FA30" s="39" vm="5361">
        <f ca="1"/>
        <v>190.245</v>
      </c>
      <c r="FB30" s="39" vm="5362">
        <f ca="1"/>
        <v>190.85499999999999</v>
      </c>
      <c r="FC30" s="39" vm="5363">
        <f ca="1"/>
        <v>190.62</v>
      </c>
      <c r="FD30" s="39" vm="5364">
        <f ca="1"/>
        <v>191.24</v>
      </c>
      <c r="FE30" s="39" vm="5365">
        <f ca="1"/>
        <v>190.44</v>
      </c>
      <c r="FF30" s="39" vm="5366">
        <f ca="1"/>
        <v>190.66499999999999</v>
      </c>
      <c r="FG30" s="39" vm="5367">
        <f ca="1"/>
        <v>191.59</v>
      </c>
      <c r="FH30" s="39" vm="5368">
        <f ca="1"/>
        <v>192.14</v>
      </c>
      <c r="FI30" s="39" vm="5369">
        <f ca="1"/>
        <v>190.84</v>
      </c>
      <c r="FJ30" s="39" vm="5370">
        <f ca="1"/>
        <v>191.63</v>
      </c>
      <c r="FK30" s="39" vm="5371">
        <f ca="1"/>
        <v>189.32</v>
      </c>
      <c r="FL30" s="39" vm="5372">
        <f ca="1"/>
        <v>191.9</v>
      </c>
      <c r="FM30" s="39" vm="5373">
        <f ca="1"/>
        <v>192.58</v>
      </c>
      <c r="FN30" s="39" vm="5374">
        <f ca="1"/>
        <v>193.01</v>
      </c>
      <c r="FO30" s="39" vm="5375">
        <f ca="1"/>
        <v>192.47</v>
      </c>
      <c r="FP30" s="39" vm="5376">
        <f ca="1"/>
        <v>191.83</v>
      </c>
      <c r="FQ30" s="39" vm="5377">
        <f ca="1"/>
        <v>191.01</v>
      </c>
      <c r="FR30" s="39" vm="5378">
        <f ca="1"/>
        <v>187.12</v>
      </c>
      <c r="FS30" s="39" vm="5379">
        <f ca="1"/>
        <v>188.87</v>
      </c>
      <c r="FT30" s="39" vm="5380">
        <f ca="1"/>
        <v>190.61</v>
      </c>
      <c r="FU30" s="39" vm="5381">
        <f ca="1"/>
        <v>191.26</v>
      </c>
      <c r="FV30" s="39" vm="5382">
        <f ca="1"/>
        <v>192.49</v>
      </c>
      <c r="FW30" s="39" vm="5383">
        <f ca="1"/>
        <v>192.4</v>
      </c>
      <c r="FX30" s="39" vm="5384">
        <f ca="1"/>
        <v>190.45</v>
      </c>
      <c r="FY30" s="39" vm="5385">
        <f ca="1"/>
        <v>191.94</v>
      </c>
      <c r="FZ30" s="39" vm="5386">
        <f ca="1"/>
        <v>193.41</v>
      </c>
      <c r="GA30" s="39" vm="5387">
        <f ca="1"/>
        <v>192.09</v>
      </c>
      <c r="GB30" s="39" vm="5388">
        <f ca="1"/>
        <v>193.14</v>
      </c>
      <c r="GC30" s="39" vm="5389">
        <f ca="1"/>
        <v>192.46</v>
      </c>
      <c r="GD30" s="39" vm="5390">
        <f ca="1"/>
        <v>193.09</v>
      </c>
      <c r="GE30" s="39" vm="5391">
        <f ca="1"/>
        <v>193.88</v>
      </c>
      <c r="GF30" s="39" vm="5392">
        <f ca="1"/>
        <v>193.51</v>
      </c>
      <c r="GG30" s="39" vm="5393">
        <f ca="1"/>
        <v>193.61</v>
      </c>
      <c r="GH30" s="39" vm="5394">
        <f ca="1"/>
        <v>193.72</v>
      </c>
      <c r="GI30" s="39" vm="5395">
        <f ca="1"/>
        <v>194.15</v>
      </c>
      <c r="GJ30" s="39" vm="5396">
        <f ca="1"/>
        <v>194.2</v>
      </c>
      <c r="GK30" s="39" vm="5397">
        <f ca="1"/>
        <v>194.9</v>
      </c>
      <c r="GL30" s="39" vm="5398">
        <f ca="1"/>
        <v>193.85</v>
      </c>
      <c r="GM30" s="39" vm="5399">
        <f ca="1"/>
        <v>193.24</v>
      </c>
      <c r="GN30" s="39" vm="5400">
        <f ca="1"/>
        <v>193.03</v>
      </c>
      <c r="GO30" s="39" vm="5380">
        <f ca="1"/>
        <v>190.61</v>
      </c>
      <c r="GP30" s="39" vm="5401">
        <f ca="1"/>
        <v>191.92</v>
      </c>
      <c r="GQ30" s="39" vm="5402">
        <f ca="1"/>
        <v>193.73</v>
      </c>
      <c r="GR30" s="39" vm="5403">
        <f ca="1"/>
        <v>194.65</v>
      </c>
      <c r="GS30" s="39" vm="5404">
        <f ca="1"/>
        <v>194.99</v>
      </c>
      <c r="GT30" s="39" vm="5405">
        <f ca="1"/>
        <v>194.21</v>
      </c>
      <c r="GU30" s="39" vm="5406">
        <f ca="1"/>
        <v>195.39</v>
      </c>
      <c r="GV30" s="39" t="e" vm="342">
        <f ca="1"/>
        <v>#N/A</v>
      </c>
      <c r="GW30" s="39" vm="5407">
        <f ca="1"/>
        <v>196.46</v>
      </c>
      <c r="GX30" s="39" vm="5408">
        <f ca="1"/>
        <v>197.32</v>
      </c>
      <c r="GY30" s="39" vm="5409">
        <f ca="1"/>
        <v>197.79</v>
      </c>
      <c r="GZ30" s="39" vm="5410">
        <f ca="1"/>
        <v>197.84</v>
      </c>
      <c r="HA30" s="39" vm="5411">
        <f ca="1"/>
        <v>198.89</v>
      </c>
      <c r="HB30" s="39" vm="5412">
        <f ca="1"/>
        <v>197.67</v>
      </c>
      <c r="HC30" s="39" vm="5413">
        <f ca="1"/>
        <v>196.35</v>
      </c>
      <c r="HD30" s="39" vm="5414">
        <f ca="1"/>
        <v>196.68</v>
      </c>
      <c r="HE30" s="39" vm="5415">
        <f ca="1"/>
        <v>195.96</v>
      </c>
      <c r="HF30" s="39" vm="5416">
        <f ca="1"/>
        <v>195.62</v>
      </c>
      <c r="HG30" s="39" vm="5417">
        <f ca="1"/>
        <v>195.21</v>
      </c>
      <c r="HH30" s="39" vm="5418">
        <f ca="1"/>
        <v>194.56</v>
      </c>
      <c r="HI30" s="39" vm="5419">
        <f ca="1"/>
        <v>194.26</v>
      </c>
      <c r="HJ30" s="39" vm="5420">
        <f ca="1"/>
        <v>193.26499999999999</v>
      </c>
      <c r="HK30" s="39" vm="5421">
        <f ca="1"/>
        <v>189.79</v>
      </c>
      <c r="HL30" s="39" vm="5422">
        <f ca="1"/>
        <v>190.85</v>
      </c>
      <c r="HM30" s="39" vm="5423">
        <f ca="1"/>
        <v>192.16499999999999</v>
      </c>
      <c r="HN30" s="39" vm="5424">
        <f ca="1"/>
        <v>194.01</v>
      </c>
      <c r="HO30" s="39" vm="5425">
        <f ca="1"/>
        <v>193.1</v>
      </c>
      <c r="HP30" s="39" vm="5426">
        <f ca="1"/>
        <v>193.28</v>
      </c>
      <c r="HQ30" s="39" vm="5427">
        <f ca="1"/>
        <v>189.7</v>
      </c>
      <c r="HR30" s="39" vm="5428">
        <f ca="1"/>
        <v>189.98500000000001</v>
      </c>
      <c r="HS30" s="39" vm="5429">
        <f ca="1"/>
        <v>189.28</v>
      </c>
      <c r="HT30" s="39" vm="5430">
        <f ca="1"/>
        <v>187.76499999999999</v>
      </c>
      <c r="HU30" s="39" vm="5431">
        <f ca="1"/>
        <v>186.42</v>
      </c>
      <c r="HV30" s="39" vm="5432">
        <f ca="1"/>
        <v>189.44</v>
      </c>
      <c r="HW30" s="39" vm="5433">
        <f ca="1"/>
        <v>186.59</v>
      </c>
      <c r="HX30" s="39" vm="5434">
        <f ca="1"/>
        <v>191.42</v>
      </c>
      <c r="HY30" s="39" vm="5435">
        <f ca="1"/>
        <v>190.91499999999999</v>
      </c>
      <c r="HZ30" s="39" vm="5434">
        <f ca="1"/>
        <v>191.42</v>
      </c>
      <c r="IA30" s="39" vm="5436">
        <f ca="1"/>
        <v>189.5</v>
      </c>
      <c r="IB30" s="39" vm="5437">
        <f ca="1"/>
        <v>189.64</v>
      </c>
      <c r="IC30" s="39" vm="5438">
        <f ca="1"/>
        <v>192.67500000000001</v>
      </c>
      <c r="ID30" s="39" vm="5439">
        <f ca="1"/>
        <v>194.62</v>
      </c>
      <c r="IE30" s="39" vm="5440">
        <f ca="1"/>
        <v>194.595</v>
      </c>
      <c r="IF30" s="39" vm="5441">
        <f ca="1"/>
        <v>196.23</v>
      </c>
      <c r="IG30" s="39" vm="5442">
        <f ca="1"/>
        <v>197.07</v>
      </c>
      <c r="IH30" s="39" vm="5443">
        <f ca="1"/>
        <v>196.36</v>
      </c>
      <c r="II30" s="39" vm="5444">
        <f ca="1"/>
        <v>196.64</v>
      </c>
      <c r="IJ30" s="39" vm="5445">
        <f ca="1"/>
        <v>197.56</v>
      </c>
      <c r="IK30" s="39" vm="5446">
        <f ca="1"/>
        <v>198.34</v>
      </c>
      <c r="IL30" s="39" vm="5447">
        <f ca="1"/>
        <v>197.3</v>
      </c>
      <c r="IM30" s="39" vm="5448">
        <f ca="1"/>
        <v>198.18</v>
      </c>
      <c r="IN30" s="39" vm="5449">
        <f ca="1"/>
        <v>197.63</v>
      </c>
      <c r="IO30" s="39" vm="5450">
        <f ca="1"/>
        <v>198.66499999999999</v>
      </c>
      <c r="IP30" s="39" vm="5451">
        <f ca="1"/>
        <v>198.92</v>
      </c>
      <c r="IQ30" s="39" vm="5452">
        <f ca="1"/>
        <v>198.96</v>
      </c>
      <c r="IR30" s="39" vm="5453">
        <f ca="1"/>
        <v>200.29</v>
      </c>
      <c r="IS30" s="39" vm="5454">
        <f ca="1"/>
        <v>201.255</v>
      </c>
      <c r="IT30" s="39" vm="5455">
        <f ca="1"/>
        <v>201.54499999999999</v>
      </c>
      <c r="IU30" s="39" vm="5456">
        <f ca="1"/>
        <v>200.75</v>
      </c>
      <c r="IV30" s="39" vm="5457">
        <f ca="1"/>
        <v>200.72</v>
      </c>
      <c r="IW30" s="39" vm="5458">
        <f ca="1"/>
        <v>199.98</v>
      </c>
      <c r="IX30" s="39" vm="5459">
        <f ca="1"/>
        <v>201.03</v>
      </c>
      <c r="IY30" s="39" vm="5460">
        <f ca="1"/>
        <v>201.33</v>
      </c>
      <c r="IZ30" s="39" vm="5461">
        <f ca="1"/>
        <v>201.65</v>
      </c>
      <c r="JA30" s="39" vm="5462">
        <f ca="1"/>
        <v>200.93</v>
      </c>
      <c r="JB30" s="39" vm="5463">
        <f ca="1"/>
        <v>200.7</v>
      </c>
      <c r="JC30" s="39" vm="5464">
        <f ca="1"/>
        <v>200.81</v>
      </c>
      <c r="JD30" s="39" vm="5465">
        <f ca="1"/>
        <v>200.71</v>
      </c>
      <c r="JE30" s="39" vm="5466">
        <f ca="1"/>
        <v>198.51</v>
      </c>
      <c r="JF30" s="39" vm="5467">
        <f ca="1"/>
        <v>198.79</v>
      </c>
      <c r="JG30" s="39" vm="5468">
        <f ca="1"/>
        <v>199.62</v>
      </c>
      <c r="JH30" s="39" vm="5469">
        <f ca="1"/>
        <v>194.33</v>
      </c>
      <c r="JI30" s="39" vm="5470">
        <f ca="1"/>
        <v>195.69</v>
      </c>
      <c r="JJ30" s="39" vm="5471">
        <f ca="1"/>
        <v>193.77500000000001</v>
      </c>
      <c r="JK30" s="39" vm="5472">
        <f ca="1"/>
        <v>196.7</v>
      </c>
      <c r="JL30" s="39" vm="5473">
        <f ca="1"/>
        <v>193.87</v>
      </c>
      <c r="JM30" s="39" vm="5474">
        <f ca="1"/>
        <v>192.56</v>
      </c>
      <c r="JN30" s="39" vm="5475">
        <f ca="1"/>
        <v>194.035</v>
      </c>
      <c r="JO30" s="39" vm="5476">
        <f ca="1"/>
        <v>198.38</v>
      </c>
      <c r="JP30" s="39" vm="5477">
        <f ca="1"/>
        <v>198.72499999999999</v>
      </c>
      <c r="JQ30" s="39" vm="5478">
        <f ca="1"/>
        <v>198.35</v>
      </c>
      <c r="JR30" s="39" vm="5479">
        <f ca="1"/>
        <v>197.85</v>
      </c>
      <c r="JS30" s="39" vm="5480">
        <f ca="1"/>
        <v>196.88</v>
      </c>
      <c r="JT30" s="39" vm="5481">
        <f ca="1"/>
        <v>194.83</v>
      </c>
      <c r="JU30" s="39" vm="5482">
        <f ca="1"/>
        <v>194.59</v>
      </c>
      <c r="JV30" s="39" vm="5483">
        <f ca="1"/>
        <v>198.4</v>
      </c>
      <c r="JW30" s="39" vm="5484">
        <f ca="1"/>
        <v>196</v>
      </c>
      <c r="JX30" s="39" vm="5485">
        <f ca="1"/>
        <v>191.96</v>
      </c>
      <c r="JY30" s="39" vm="5486">
        <f ca="1"/>
        <v>194.715</v>
      </c>
      <c r="JZ30" s="39" vm="5487">
        <f ca="1"/>
        <v>197.71</v>
      </c>
      <c r="KA30" s="39"/>
      <c r="KB30" s="39"/>
    </row>
    <row r="31" spans="2:288" ht="20" customHeight="1" x14ac:dyDescent="0.6">
      <c r="B31" s="13"/>
      <c r="C31" s="2" t="s">
        <v>44</v>
      </c>
      <c r="D31" s="2" t="str" cm="1">
        <f t="array" ref="D31">_FV(Table15[[#This Row],[ ETF]],"Ticker symbol",TRUE)</f>
        <v>IUVL</v>
      </c>
      <c r="E31" s="2" t="s">
        <v>86</v>
      </c>
      <c r="F31" s="2" t="s">
        <v>87</v>
      </c>
      <c r="G31" s="2" t="e" vm="5488">
        <v>#VALUE!</v>
      </c>
      <c r="H31" s="27" cm="1">
        <f t="array" ref="H31">IFERROR(_FV(Table15[[#This Row],[ ETF]],"beta"),"")</f>
        <v>1.1440999999999999</v>
      </c>
      <c r="I31" s="30" cm="1">
        <f t="array" ref="I31">_FV(Table15[[#This Row],[ ETF]],"Price")</f>
        <v>9.3650000000000002</v>
      </c>
      <c r="J31" s="26">
        <f>SUMIF(Table14[Ativo],Table15[[#This Row],[Ticker]],Table14[Qtd])</f>
        <v>0</v>
      </c>
      <c r="K31" s="6">
        <f>Table15[[#This Row],[Preço]]*Table15[[#This Row],[Qtd]]</f>
        <v>0</v>
      </c>
      <c r="L31" s="15">
        <f>_xlfn.FLOOR.MATH((Aporte-2)/Table15[[#This Row],[Preço]])</f>
        <v>480</v>
      </c>
      <c r="M31" s="14">
        <f>Aporte-Table15[[#This Row],[Possível]]*Table15[[#This Row],[Preço]]</f>
        <v>4.8000000000001819</v>
      </c>
      <c r="N31" s="35" cm="1">
        <f t="array" ref="N31">_FV(Table15[[#This Row],[ ETF]],"Expense ratio",TRUE)</f>
        <v>2E-3</v>
      </c>
      <c r="O31" s="38" cm="1">
        <f t="array" ref="O31">_FV(Table15[[#This Row],[ ETF]],"Market cap",TRUE)</f>
        <v>2893856702.75</v>
      </c>
      <c r="P31" s="36" cm="1">
        <f t="array" ref="P31">_FV(Table15[[#This Row],[ ETF]],"Volume")</f>
        <v>176440</v>
      </c>
      <c r="Q31" s="35" cm="1">
        <f t="array" ref="Q31">_FV(Table15[[#This Row],[ ETF]],"Change (%)",TRUE)</f>
        <v>1.2159E-2</v>
      </c>
      <c r="R31" s="40">
        <f ca="1">(Table15[[#This Row],[Preço]]-AF31)/AF31</f>
        <v>0.28728522336769757</v>
      </c>
      <c r="S31" s="44"/>
      <c r="T31" s="37" cm="1">
        <f t="array" ref="T31">Table15[[#This Row],[Valor de mercado]]/Riqueza_hoje</f>
        <v>0</v>
      </c>
      <c r="AF31" s="39" cm="1" vm="5489">
        <f t="array" aca="1" ref="AF31:KB31" ca="1">TRANSPOSE(_xlfn.STOCKHISTORY(G31,TODAY()-365,TODAY(),0,0,1))</f>
        <v>7.2750000000000004</v>
      </c>
      <c r="AG31" s="39" vm="5490">
        <f ca="1"/>
        <v>7.2824999999999998</v>
      </c>
      <c r="AH31" s="39" t="e" vm="342">
        <f ca="1"/>
        <v>#N/A</v>
      </c>
      <c r="AI31" s="39" vm="5491">
        <f ca="1"/>
        <v>7.2587999999999999</v>
      </c>
      <c r="AJ31" s="39" vm="5492">
        <f ca="1"/>
        <v>7.3049999999999997</v>
      </c>
      <c r="AK31" s="39" vm="5493">
        <f ca="1"/>
        <v>7.29</v>
      </c>
      <c r="AL31" s="39" vm="5494">
        <f ca="1"/>
        <v>7.3063000000000002</v>
      </c>
      <c r="AM31" s="39" vm="5495">
        <f ca="1"/>
        <v>7.36</v>
      </c>
      <c r="AN31" s="39" vm="5496">
        <f ca="1"/>
        <v>7.6063000000000001</v>
      </c>
      <c r="AO31" s="39" vm="5497">
        <f ca="1"/>
        <v>7.6825000000000001</v>
      </c>
      <c r="AP31" s="39" vm="5498">
        <f ca="1"/>
        <v>7.665</v>
      </c>
      <c r="AQ31" s="39" vm="5499">
        <f ca="1"/>
        <v>7.6924999999999999</v>
      </c>
      <c r="AR31" s="39" vm="5500">
        <f ca="1"/>
        <v>7.7925000000000004</v>
      </c>
      <c r="AS31" s="39" vm="5501">
        <f ca="1"/>
        <v>7.8150000000000004</v>
      </c>
      <c r="AT31" s="39" vm="5502">
        <f ca="1"/>
        <v>7.9574999999999996</v>
      </c>
      <c r="AU31" s="39" vm="5503">
        <f ca="1"/>
        <v>7.8849999999999998</v>
      </c>
      <c r="AV31" s="39" vm="5504">
        <f ca="1"/>
        <v>7.8650000000000002</v>
      </c>
      <c r="AW31" s="39" vm="5505">
        <f ca="1"/>
        <v>7.9387999999999996</v>
      </c>
      <c r="AX31" s="39" vm="5506">
        <f ca="1"/>
        <v>7.9313000000000002</v>
      </c>
      <c r="AY31" s="39" vm="5507">
        <f ca="1"/>
        <v>7.9938000000000002</v>
      </c>
      <c r="AZ31" s="39" vm="5508">
        <f ca="1"/>
        <v>7.8624999999999998</v>
      </c>
      <c r="BA31" s="39" vm="5509">
        <f ca="1"/>
        <v>7.7938000000000001</v>
      </c>
      <c r="BB31" s="39" vm="5510">
        <f ca="1"/>
        <v>7.8487999999999998</v>
      </c>
      <c r="BC31" s="39" vm="5511">
        <f ca="1"/>
        <v>7.7613000000000003</v>
      </c>
      <c r="BD31" s="39" vm="5512">
        <f ca="1"/>
        <v>7.77</v>
      </c>
      <c r="BE31" s="39" vm="5497">
        <f ca="1"/>
        <v>7.6825000000000001</v>
      </c>
      <c r="BF31" s="39" vm="5513">
        <f ca="1"/>
        <v>7.6513</v>
      </c>
      <c r="BG31" s="39" vm="5514">
        <f ca="1"/>
        <v>7.8</v>
      </c>
      <c r="BH31" s="39" vm="5515">
        <f ca="1"/>
        <v>7.7812999999999999</v>
      </c>
      <c r="BI31" s="39" vm="5516">
        <f ca="1"/>
        <v>7.8875000000000002</v>
      </c>
      <c r="BJ31" s="39" vm="5517">
        <f ca="1"/>
        <v>7.9625000000000004</v>
      </c>
      <c r="BK31" s="39" vm="5518">
        <f ca="1"/>
        <v>8.0024999999999995</v>
      </c>
      <c r="BL31" s="39" vm="5519">
        <f ca="1"/>
        <v>8.0525000000000002</v>
      </c>
      <c r="BM31" s="39" vm="5519">
        <f ca="1"/>
        <v>8.0525000000000002</v>
      </c>
      <c r="BN31" s="39" vm="5520">
        <f ca="1"/>
        <v>8.0787999999999993</v>
      </c>
      <c r="BO31" s="39" vm="5521">
        <f ca="1"/>
        <v>8.1538000000000004</v>
      </c>
      <c r="BP31" s="39" vm="5522">
        <f ca="1"/>
        <v>8.2212999999999994</v>
      </c>
      <c r="BQ31" s="39" vm="5523">
        <f ca="1"/>
        <v>8.1762999999999995</v>
      </c>
      <c r="BR31" s="39" vm="5524">
        <f ca="1"/>
        <v>8.1325000000000003</v>
      </c>
      <c r="BS31" s="39" vm="5525">
        <f ca="1"/>
        <v>8.1212999999999997</v>
      </c>
      <c r="BT31" s="39" vm="5526">
        <f ca="1"/>
        <v>8.2349999999999994</v>
      </c>
      <c r="BU31" s="39" vm="5527">
        <f ca="1"/>
        <v>8.2475000000000005</v>
      </c>
      <c r="BV31" s="39" vm="5528">
        <f ca="1"/>
        <v>8.1487999999999996</v>
      </c>
      <c r="BW31" s="39" vm="5529">
        <f ca="1"/>
        <v>8.3038000000000007</v>
      </c>
      <c r="BX31" s="39" vm="5530">
        <f ca="1"/>
        <v>8.3074999999999992</v>
      </c>
      <c r="BY31" s="39" vm="5531">
        <f ca="1"/>
        <v>8.1511999999999993</v>
      </c>
      <c r="BZ31" s="39" vm="5532">
        <f ca="1"/>
        <v>8.3475000000000001</v>
      </c>
      <c r="CA31" s="39" vm="4650">
        <f ca="1"/>
        <v>8.2949999999999999</v>
      </c>
      <c r="CB31" s="39" vm="5532">
        <f ca="1"/>
        <v>8.3475000000000001</v>
      </c>
      <c r="CC31" s="39" vm="5533">
        <f ca="1"/>
        <v>8.2312999999999992</v>
      </c>
      <c r="CD31" s="39" vm="5534">
        <f ca="1"/>
        <v>8.11</v>
      </c>
      <c r="CE31" s="39" vm="5535">
        <f ca="1"/>
        <v>8.4924999999999997</v>
      </c>
      <c r="CF31" s="39" vm="5536">
        <f ca="1"/>
        <v>8.5137999999999998</v>
      </c>
      <c r="CG31" s="39" vm="4653">
        <f ca="1"/>
        <v>8.56</v>
      </c>
      <c r="CH31" s="39" vm="4726">
        <f ca="1"/>
        <v>8.6775000000000002</v>
      </c>
      <c r="CI31" s="39" vm="5537">
        <f ca="1"/>
        <v>8.6687999999999992</v>
      </c>
      <c r="CJ31" s="39" vm="5538">
        <f ca="1"/>
        <v>8.7125000000000004</v>
      </c>
      <c r="CK31" s="39" vm="5539">
        <f ca="1"/>
        <v>8.7637999999999998</v>
      </c>
      <c r="CL31" s="39" vm="4786">
        <f ca="1"/>
        <v>8.7624999999999993</v>
      </c>
      <c r="CM31" s="39" vm="4790">
        <f ca="1"/>
        <v>8.8774999999999995</v>
      </c>
      <c r="CN31" s="39" vm="5540">
        <f ca="1"/>
        <v>8.8012999999999995</v>
      </c>
      <c r="CO31" s="39" vm="4771">
        <f ca="1"/>
        <v>8.7799999999999994</v>
      </c>
      <c r="CP31" s="39" vm="5537">
        <f ca="1"/>
        <v>8.6687999999999992</v>
      </c>
      <c r="CQ31" s="39" vm="4714">
        <f ca="1"/>
        <v>8.6425000000000001</v>
      </c>
      <c r="CR31" s="39" vm="5541">
        <f ca="1"/>
        <v>8.5512999999999995</v>
      </c>
      <c r="CS31" s="39" vm="5542">
        <f ca="1"/>
        <v>8.7025000000000006</v>
      </c>
      <c r="CT31" s="39" vm="5543">
        <f ca="1"/>
        <v>8.6925000000000008</v>
      </c>
      <c r="CU31" s="39" vm="5544">
        <f ca="1"/>
        <v>8.7225000000000001</v>
      </c>
      <c r="CV31" s="39" vm="5545">
        <f ca="1"/>
        <v>8.7200000000000006</v>
      </c>
      <c r="CW31" s="39" vm="4786">
        <f ca="1"/>
        <v>8.7624999999999993</v>
      </c>
      <c r="CX31" s="39" vm="5546">
        <f ca="1"/>
        <v>8.92</v>
      </c>
      <c r="CY31" s="39" vm="5547">
        <f ca="1"/>
        <v>8.8725000000000005</v>
      </c>
      <c r="CZ31" s="39" vm="4793">
        <f ca="1"/>
        <v>8.8574999999999999</v>
      </c>
      <c r="DA31" s="39" vm="3023">
        <f ca="1"/>
        <v>8.89</v>
      </c>
      <c r="DB31" s="39" vm="4663">
        <f ca="1"/>
        <v>8.9149999999999991</v>
      </c>
      <c r="DC31" s="39" vm="4777">
        <f ca="1"/>
        <v>8.83</v>
      </c>
      <c r="DD31" s="39" vm="4791">
        <f ca="1"/>
        <v>8.8874999999999993</v>
      </c>
      <c r="DE31" s="39" vm="5548">
        <f ca="1"/>
        <v>8.8650000000000002</v>
      </c>
      <c r="DF31" s="39" vm="3026">
        <f ca="1"/>
        <v>8.9250000000000007</v>
      </c>
      <c r="DG31" s="39" vm="4662">
        <f ca="1"/>
        <v>8.86</v>
      </c>
      <c r="DH31" s="39" vm="5549">
        <f ca="1"/>
        <v>8.7449999999999992</v>
      </c>
      <c r="DI31" s="39" vm="5550">
        <f ca="1"/>
        <v>8.8049999999999997</v>
      </c>
      <c r="DJ31" s="39" vm="5551">
        <f ca="1"/>
        <v>8.8788</v>
      </c>
      <c r="DK31" s="39" vm="4807">
        <f ca="1"/>
        <v>8.85</v>
      </c>
      <c r="DL31" s="39" vm="5546">
        <f ca="1"/>
        <v>8.92</v>
      </c>
      <c r="DM31" s="39" vm="5552">
        <f ca="1"/>
        <v>8.9011999999999993</v>
      </c>
      <c r="DN31" s="39" vm="4791">
        <f ca="1"/>
        <v>8.8874999999999993</v>
      </c>
      <c r="DO31" s="39" vm="4685">
        <f ca="1"/>
        <v>8.8975000000000009</v>
      </c>
      <c r="DP31" s="39" vm="5553">
        <f ca="1"/>
        <v>8.8637999999999995</v>
      </c>
      <c r="DQ31" s="39" t="e" vm="342">
        <f ca="1"/>
        <v>#N/A</v>
      </c>
      <c r="DR31" s="39" vm="4816">
        <f ca="1"/>
        <v>8.8550000000000004</v>
      </c>
      <c r="DS31" s="39" vm="5554">
        <f ca="1"/>
        <v>8.9812999999999992</v>
      </c>
      <c r="DT31" s="39" vm="4758">
        <f ca="1"/>
        <v>9.02</v>
      </c>
      <c r="DU31" s="39" vm="5555">
        <f ca="1"/>
        <v>9.1300000000000008</v>
      </c>
      <c r="DV31" s="39" vm="4744">
        <f ca="1"/>
        <v>9.2149999999999999</v>
      </c>
      <c r="DW31" s="39" vm="5556">
        <f ca="1"/>
        <v>8.9600000000000009</v>
      </c>
      <c r="DX31" s="39" vm="4790">
        <f ca="1"/>
        <v>8.8774999999999995</v>
      </c>
      <c r="DY31" s="39" vm="3022">
        <f ca="1"/>
        <v>8.8800000000000008</v>
      </c>
      <c r="DZ31" s="39" vm="5557">
        <f ca="1"/>
        <v>9.0175000000000001</v>
      </c>
      <c r="EA31" s="39" vm="5558">
        <f ca="1"/>
        <v>9.0625</v>
      </c>
      <c r="EB31" s="39" vm="4761">
        <f ca="1"/>
        <v>9.0225000000000009</v>
      </c>
      <c r="EC31" s="39" vm="4766">
        <f ca="1"/>
        <v>8.84</v>
      </c>
      <c r="ED31" s="39" vm="5559">
        <f ca="1"/>
        <v>8.98</v>
      </c>
      <c r="EE31" s="39" vm="5560">
        <f ca="1"/>
        <v>9.0549999999999997</v>
      </c>
      <c r="EF31" s="39" vm="5561">
        <f ca="1"/>
        <v>9.1174999999999997</v>
      </c>
      <c r="EG31" s="39" vm="3062">
        <f ca="1"/>
        <v>9.0299999999999994</v>
      </c>
      <c r="EH31" s="39" vm="3062">
        <f ca="1"/>
        <v>9.0299999999999994</v>
      </c>
      <c r="EI31" s="39" vm="5562">
        <f ca="1"/>
        <v>9.1274999999999995</v>
      </c>
      <c r="EJ31" s="39" vm="5563">
        <f ca="1"/>
        <v>9.1199999999999992</v>
      </c>
      <c r="EK31" s="39" t="e" vm="342">
        <f ca="1"/>
        <v>#N/A</v>
      </c>
      <c r="EL31" s="39" vm="4743">
        <f ca="1"/>
        <v>9.1524999999999999</v>
      </c>
      <c r="EM31" s="39" vm="4677">
        <f ca="1"/>
        <v>9.1824999999999992</v>
      </c>
      <c r="EN31" s="39" vm="5564">
        <f ca="1"/>
        <v>9.1850000000000005</v>
      </c>
      <c r="EO31" s="39" vm="3073">
        <f ca="1"/>
        <v>9.2200000000000006</v>
      </c>
      <c r="EP31" s="39" vm="4751">
        <f ca="1"/>
        <v>9.2324999999999999</v>
      </c>
      <c r="EQ31" s="39" vm="5565">
        <f ca="1"/>
        <v>9.1624999999999996</v>
      </c>
      <c r="ER31" s="39" vm="5566">
        <f ca="1"/>
        <v>9.1950000000000003</v>
      </c>
      <c r="ES31" s="39" vm="4740">
        <f ca="1"/>
        <v>9.15</v>
      </c>
      <c r="ET31" s="39" vm="4756">
        <f ca="1"/>
        <v>9.1475000000000009</v>
      </c>
      <c r="EU31" s="39" vm="5567">
        <f ca="1"/>
        <v>9.0913000000000004</v>
      </c>
      <c r="EV31" s="39" vm="5568">
        <f ca="1"/>
        <v>9.0950000000000006</v>
      </c>
      <c r="EW31" s="39" vm="5569">
        <f ca="1"/>
        <v>9.1</v>
      </c>
      <c r="EX31" s="39" vm="5570">
        <f ca="1"/>
        <v>8.9425000000000008</v>
      </c>
      <c r="EY31" s="39" vm="3053">
        <f ca="1"/>
        <v>8.77</v>
      </c>
      <c r="EZ31" s="39" vm="4807">
        <f ca="1"/>
        <v>8.85</v>
      </c>
      <c r="FA31" s="39" vm="3023">
        <f ca="1"/>
        <v>8.89</v>
      </c>
      <c r="FB31" s="39" vm="4791">
        <f ca="1"/>
        <v>8.8874999999999993</v>
      </c>
      <c r="FC31" s="39" vm="4810">
        <f ca="1"/>
        <v>8.9224999999999994</v>
      </c>
      <c r="FD31" s="39" vm="5571">
        <f ca="1"/>
        <v>8.99</v>
      </c>
      <c r="FE31" s="39" vm="5572">
        <f ca="1"/>
        <v>8.9525000000000006</v>
      </c>
      <c r="FF31" s="39" vm="5573">
        <f ca="1"/>
        <v>8.9887999999999995</v>
      </c>
      <c r="FG31" s="39" vm="4809">
        <f ca="1"/>
        <v>8.94</v>
      </c>
      <c r="FH31" s="39" vm="5574">
        <f ca="1"/>
        <v>9.0050000000000008</v>
      </c>
      <c r="FI31" s="39" vm="5559">
        <f ca="1"/>
        <v>8.98</v>
      </c>
      <c r="FJ31" s="39" vm="5575">
        <f ca="1"/>
        <v>9.01</v>
      </c>
      <c r="FK31" s="39" vm="4686">
        <f ca="1"/>
        <v>8.8375000000000004</v>
      </c>
      <c r="FL31" s="39" vm="4738">
        <f ca="1"/>
        <v>8.8674999999999997</v>
      </c>
      <c r="FM31" s="39" vm="4814">
        <f ca="1"/>
        <v>8.7899999999999991</v>
      </c>
      <c r="FN31" s="39" vm="5576">
        <f ca="1"/>
        <v>8.9049999999999994</v>
      </c>
      <c r="FO31" s="39" vm="5577">
        <f ca="1"/>
        <v>8.9450000000000003</v>
      </c>
      <c r="FP31" s="39" vm="4663">
        <f ca="1"/>
        <v>8.9149999999999991</v>
      </c>
      <c r="FQ31" s="39" vm="4662">
        <f ca="1"/>
        <v>8.86</v>
      </c>
      <c r="FR31" s="39" vm="4670">
        <f ca="1"/>
        <v>8.8450000000000006</v>
      </c>
      <c r="FS31" s="39" vm="4817">
        <f ca="1"/>
        <v>8.82</v>
      </c>
      <c r="FT31" s="39" vm="5578">
        <f ca="1"/>
        <v>8.5675000000000008</v>
      </c>
      <c r="FU31" s="39" vm="3012">
        <f ca="1"/>
        <v>8.7375000000000007</v>
      </c>
      <c r="FV31" s="39" vm="5579">
        <f ca="1"/>
        <v>8.8350000000000009</v>
      </c>
      <c r="FW31" s="39" vm="4720">
        <f ca="1"/>
        <v>8.7725000000000009</v>
      </c>
      <c r="FX31" s="39" vm="4736">
        <f ca="1"/>
        <v>8.8175000000000008</v>
      </c>
      <c r="FY31" s="39" vm="5580">
        <f ca="1"/>
        <v>8.8588000000000005</v>
      </c>
      <c r="FZ31" s="39" vm="4687">
        <f ca="1"/>
        <v>8.8025000000000002</v>
      </c>
      <c r="GA31" s="39" vm="5579">
        <f ca="1"/>
        <v>8.8350000000000009</v>
      </c>
      <c r="GB31" s="39" vm="5556">
        <f ca="1"/>
        <v>8.9600000000000009</v>
      </c>
      <c r="GC31" s="39" vm="5581">
        <f ca="1"/>
        <v>8.9075000000000006</v>
      </c>
      <c r="GD31" s="39" vm="5582">
        <f ca="1"/>
        <v>8.9550000000000001</v>
      </c>
      <c r="GE31" s="39" vm="5583">
        <f ca="1"/>
        <v>8.9474999999999998</v>
      </c>
      <c r="GF31" s="39" vm="5584">
        <f ca="1"/>
        <v>8.9175000000000004</v>
      </c>
      <c r="GG31" s="39" vm="5585">
        <f ca="1"/>
        <v>8.9113000000000007</v>
      </c>
      <c r="GH31" s="39" vm="5586">
        <f ca="1"/>
        <v>8.9674999999999994</v>
      </c>
      <c r="GI31" s="39" vm="5572">
        <f ca="1"/>
        <v>8.9525000000000006</v>
      </c>
      <c r="GJ31" s="39" vm="4765">
        <f ca="1"/>
        <v>9.0024999999999995</v>
      </c>
      <c r="GK31" s="39" vm="4668">
        <f ca="1"/>
        <v>9.0374999999999996</v>
      </c>
      <c r="GL31" s="39" vm="5587">
        <f ca="1"/>
        <v>8.9949999999999992</v>
      </c>
      <c r="GM31" s="39" vm="4668">
        <f ca="1"/>
        <v>9.0374999999999996</v>
      </c>
      <c r="GN31" s="39" vm="5588">
        <f ca="1"/>
        <v>9.0075000000000003</v>
      </c>
      <c r="GO31" s="39" vm="4809">
        <f ca="1"/>
        <v>8.94</v>
      </c>
      <c r="GP31" s="39" vm="5589">
        <f ca="1"/>
        <v>8.9636999999999993</v>
      </c>
      <c r="GQ31" s="39" vm="4786">
        <f ca="1"/>
        <v>8.7624999999999993</v>
      </c>
      <c r="GR31" s="39" vm="4817">
        <f ca="1"/>
        <v>8.82</v>
      </c>
      <c r="GS31" s="39" vm="3024">
        <f ca="1"/>
        <v>8.9</v>
      </c>
      <c r="GT31" s="39" vm="4767">
        <f ca="1"/>
        <v>8.9324999999999992</v>
      </c>
      <c r="GU31" s="39" vm="5590">
        <f ca="1"/>
        <v>9</v>
      </c>
      <c r="GV31" s="39" vm="5591">
        <f ca="1"/>
        <v>8.93</v>
      </c>
      <c r="GW31" s="39" vm="5592">
        <f ca="1"/>
        <v>8.9913000000000007</v>
      </c>
      <c r="GX31" s="39" vm="5593">
        <f ca="1"/>
        <v>8.9902999999999995</v>
      </c>
      <c r="GY31" s="39" vm="5587">
        <f ca="1"/>
        <v>8.9949999999999992</v>
      </c>
      <c r="GZ31" s="39" vm="4685">
        <f ca="1"/>
        <v>8.8975000000000009</v>
      </c>
      <c r="HA31" s="39" vm="4673">
        <f ca="1"/>
        <v>8.9700000000000006</v>
      </c>
      <c r="HB31" s="39" vm="4767">
        <f ca="1"/>
        <v>8.9324999999999992</v>
      </c>
      <c r="HC31" s="39" vm="5594">
        <f ca="1"/>
        <v>8.9625000000000004</v>
      </c>
      <c r="HD31" s="39" vm="4774">
        <f ca="1"/>
        <v>8.8849999999999998</v>
      </c>
      <c r="HE31" s="39" vm="4661">
        <f ca="1"/>
        <v>8.8224999999999998</v>
      </c>
      <c r="HF31" s="39" vm="4657">
        <f ca="1"/>
        <v>8.8475000000000001</v>
      </c>
      <c r="HG31" s="39" vm="4737">
        <f ca="1"/>
        <v>8.81</v>
      </c>
      <c r="HH31" s="39" vm="5595">
        <f ca="1"/>
        <v>8.8437999999999999</v>
      </c>
      <c r="HI31" s="39" vm="4814">
        <f ca="1"/>
        <v>8.7899999999999991</v>
      </c>
      <c r="HJ31" s="39" vm="5579">
        <f ca="1"/>
        <v>8.8350000000000009</v>
      </c>
      <c r="HK31" s="39" vm="4737">
        <f ca="1"/>
        <v>8.81</v>
      </c>
      <c r="HL31" s="39" vm="4771">
        <f ca="1"/>
        <v>8.7799999999999994</v>
      </c>
      <c r="HM31" s="39" vm="5596">
        <f ca="1"/>
        <v>8.5975000000000001</v>
      </c>
      <c r="HN31" s="39" vm="4691">
        <f ca="1"/>
        <v>8.61</v>
      </c>
      <c r="HO31" s="39" vm="4689">
        <f ca="1"/>
        <v>8.7050000000000001</v>
      </c>
      <c r="HP31" s="39" vm="5597">
        <f ca="1"/>
        <v>8.8063000000000002</v>
      </c>
      <c r="HQ31" s="39" vm="4687">
        <f ca="1"/>
        <v>8.8025000000000002</v>
      </c>
      <c r="HR31" s="39" vm="3024">
        <f ca="1"/>
        <v>8.9</v>
      </c>
      <c r="HS31" s="39" vm="4737">
        <f ca="1"/>
        <v>8.81</v>
      </c>
      <c r="HT31" s="39" vm="4687">
        <f ca="1"/>
        <v>8.8025000000000002</v>
      </c>
      <c r="HU31" s="39" vm="5598">
        <f ca="1"/>
        <v>8.7688000000000006</v>
      </c>
      <c r="HV31" s="39" vm="4671">
        <f ca="1"/>
        <v>8.6649999999999991</v>
      </c>
      <c r="HW31" s="39" vm="5543">
        <f ca="1"/>
        <v>8.6925000000000008</v>
      </c>
      <c r="HX31" s="39" vm="5599">
        <f ca="1"/>
        <v>8.8000000000000007</v>
      </c>
      <c r="HY31" s="39" vm="4732">
        <f ca="1"/>
        <v>8.6174999999999997</v>
      </c>
      <c r="HZ31" s="39" vm="3023">
        <f ca="1"/>
        <v>8.89</v>
      </c>
      <c r="IA31" s="39" vm="5600">
        <f ca="1"/>
        <v>8.8712999999999997</v>
      </c>
      <c r="IB31" s="39" vm="3022">
        <f ca="1"/>
        <v>8.8800000000000008</v>
      </c>
      <c r="IC31" s="39" vm="5598">
        <f ca="1"/>
        <v>8.7688000000000006</v>
      </c>
      <c r="ID31" s="39" vm="3007">
        <f ca="1"/>
        <v>8.69</v>
      </c>
      <c r="IE31" s="39" vm="4816">
        <f ca="1"/>
        <v>8.8550000000000004</v>
      </c>
      <c r="IF31" s="39" vm="5570">
        <f ca="1"/>
        <v>8.9425000000000008</v>
      </c>
      <c r="IG31" s="39" vm="4767">
        <f ca="1"/>
        <v>8.9324999999999992</v>
      </c>
      <c r="IH31" s="39" vm="5601">
        <f ca="1"/>
        <v>8.9350000000000005</v>
      </c>
      <c r="II31" s="39" vm="5602">
        <f ca="1"/>
        <v>9.0449999999999999</v>
      </c>
      <c r="IJ31" s="39" vm="5594">
        <f ca="1"/>
        <v>8.9625000000000004</v>
      </c>
      <c r="IK31" s="39" vm="5572">
        <f ca="1"/>
        <v>8.9525000000000006</v>
      </c>
      <c r="IL31" s="39" vm="5603">
        <f ca="1"/>
        <v>8.9824999999999999</v>
      </c>
      <c r="IM31" s="39" vm="5570">
        <f ca="1"/>
        <v>8.9425000000000008</v>
      </c>
      <c r="IN31" s="39" vm="5604">
        <f ca="1"/>
        <v>8.8262999999999998</v>
      </c>
      <c r="IO31" s="39" vm="4662">
        <f ca="1"/>
        <v>8.86</v>
      </c>
      <c r="IP31" s="39" vm="5605">
        <f ca="1"/>
        <v>8.8887999999999998</v>
      </c>
      <c r="IQ31" s="39" vm="5606">
        <f ca="1"/>
        <v>8.9574999999999996</v>
      </c>
      <c r="IR31" s="39" vm="5559">
        <f ca="1"/>
        <v>8.98</v>
      </c>
      <c r="IS31" s="39" vm="5607">
        <f ca="1"/>
        <v>9.0363000000000007</v>
      </c>
      <c r="IT31" s="39" vm="5608">
        <f ca="1"/>
        <v>9.0525000000000002</v>
      </c>
      <c r="IU31" s="39" vm="5609">
        <f ca="1"/>
        <v>9.1675000000000004</v>
      </c>
      <c r="IV31" s="39" vm="5610">
        <f ca="1"/>
        <v>9.18</v>
      </c>
      <c r="IW31" s="39" vm="5611">
        <f ca="1"/>
        <v>9.1449999999999996</v>
      </c>
      <c r="IX31" s="39" vm="5612">
        <f ca="1"/>
        <v>9.2074999999999996</v>
      </c>
      <c r="IY31" s="39" vm="5613">
        <f ca="1"/>
        <v>9.1937999999999995</v>
      </c>
      <c r="IZ31" s="39" vm="5614">
        <f ca="1"/>
        <v>9.25</v>
      </c>
      <c r="JA31" s="39" vm="5615">
        <f ca="1"/>
        <v>9.2624999999999993</v>
      </c>
      <c r="JB31" s="39" vm="5616">
        <f ca="1"/>
        <v>9.2225000000000001</v>
      </c>
      <c r="JC31" s="39" vm="3096">
        <f ca="1"/>
        <v>9.1649999999999991</v>
      </c>
      <c r="JD31" s="39" vm="4667">
        <f ca="1"/>
        <v>9.0824999999999996</v>
      </c>
      <c r="JE31" s="39" vm="4747">
        <f ca="1"/>
        <v>9.0649999999999995</v>
      </c>
      <c r="JF31" s="39" vm="5610">
        <f ca="1"/>
        <v>9.18</v>
      </c>
      <c r="JG31" s="39" vm="4743">
        <f ca="1"/>
        <v>9.1524999999999999</v>
      </c>
      <c r="JH31" s="39" vm="3096">
        <f ca="1"/>
        <v>9.1649999999999991</v>
      </c>
      <c r="JI31" s="39" vm="5610">
        <f ca="1"/>
        <v>9.18</v>
      </c>
      <c r="JJ31" s="39" vm="5617">
        <f ca="1"/>
        <v>8.91</v>
      </c>
      <c r="JK31" s="39" vm="5586">
        <f ca="1"/>
        <v>8.9674999999999994</v>
      </c>
      <c r="JL31" s="39" vm="5550">
        <f ca="1"/>
        <v>8.8049999999999997</v>
      </c>
      <c r="JM31" s="39" vm="5559">
        <f ca="1"/>
        <v>8.98</v>
      </c>
      <c r="JN31" s="39" vm="4807">
        <f ca="1"/>
        <v>8.85</v>
      </c>
      <c r="JO31" s="39" vm="5601">
        <f ca="1"/>
        <v>8.9350000000000005</v>
      </c>
      <c r="JP31" s="39" vm="5618">
        <f ca="1"/>
        <v>9.0350000000000001</v>
      </c>
      <c r="JQ31" s="39" vm="5619">
        <f ca="1"/>
        <v>9.1999999999999993</v>
      </c>
      <c r="JR31" s="39" vm="5561">
        <f ca="1"/>
        <v>9.1174999999999997</v>
      </c>
      <c r="JS31" s="39" vm="5620">
        <f ca="1"/>
        <v>9.1024999999999991</v>
      </c>
      <c r="JT31" s="39" vm="4741">
        <f ca="1"/>
        <v>9.11</v>
      </c>
      <c r="JU31" s="39" vm="4675">
        <f ca="1"/>
        <v>9.0749999999999993</v>
      </c>
      <c r="JV31" s="39" vm="4674">
        <f ca="1"/>
        <v>9.0425000000000004</v>
      </c>
      <c r="JW31" s="39" vm="5621">
        <f ca="1"/>
        <v>9.0013000000000005</v>
      </c>
      <c r="JX31" s="39" vm="5622">
        <f ca="1"/>
        <v>9.2799999999999994</v>
      </c>
      <c r="JY31" s="39" vm="3096">
        <f ca="1"/>
        <v>9.1649999999999991</v>
      </c>
      <c r="JZ31" s="39" vm="3026">
        <f ca="1"/>
        <v>8.9250000000000007</v>
      </c>
      <c r="KA31" s="39" vm="3088">
        <f ca="1"/>
        <v>9.16</v>
      </c>
      <c r="KB31" s="39" vm="5623">
        <f ca="1"/>
        <v>9.2524999999999995</v>
      </c>
    </row>
    <row r="32" spans="2:288" ht="20" customHeight="1" x14ac:dyDescent="0.6">
      <c r="B32" s="13"/>
      <c r="C32" s="2" t="s">
        <v>88</v>
      </c>
      <c r="D32" s="2" t="str" cm="1">
        <f t="array" ref="D32">_FV(Table15[[#This Row],[ ETF]],"Ticker symbol",TRUE)</f>
        <v>CPXJ</v>
      </c>
      <c r="E32" s="2" t="s">
        <v>89</v>
      </c>
      <c r="F32" s="2" t="s">
        <v>90</v>
      </c>
      <c r="G32" s="2" t="e" vm="5624">
        <v>#VALUE!</v>
      </c>
      <c r="H32" s="27" cm="1">
        <f t="array" ref="H32">IFERROR(_FV(Table15[[#This Row],[ ETF]],"beta"),"")</f>
        <v>1.0452999999999999</v>
      </c>
      <c r="I32" s="30" cm="1">
        <f t="array" ref="I32">_FV(Table15[[#This Row],[ ETF]],"Price")</f>
        <v>173.31</v>
      </c>
      <c r="J32" s="26">
        <f>SUMIF(Table14[Ativo],Table15[[#This Row],[Ticker]],Table14[Qtd])</f>
        <v>0</v>
      </c>
      <c r="K32" s="6">
        <f>Table15[[#This Row],[Preço]]*Table15[[#This Row],[Qtd]]</f>
        <v>0</v>
      </c>
      <c r="L32" s="15">
        <f>_xlfn.FLOOR.MATH((Aporte-2)/Table15[[#This Row],[Preço]])</f>
        <v>25</v>
      </c>
      <c r="M32" s="14">
        <f>Aporte-Table15[[#This Row],[Possível]]*Table15[[#This Row],[Preço]]</f>
        <v>167.25</v>
      </c>
      <c r="N32" s="35" cm="1">
        <f t="array" ref="N32">_FV(Table15[[#This Row],[ ETF]],"Expense ratio",TRUE)</f>
        <v>2E-3</v>
      </c>
      <c r="O32" s="38" cm="1">
        <f t="array" ref="O32">_FV(Table15[[#This Row],[ ETF]],"Market cap",TRUE)</f>
        <v>2829403235.7600002</v>
      </c>
      <c r="P32" s="36" cm="1">
        <f t="array" ref="P32">_FV(Table15[[#This Row],[ ETF]],"Volume")</f>
        <v>26648</v>
      </c>
      <c r="Q32" s="35" cm="1">
        <f t="array" ref="Q32">_FV(Table15[[#This Row],[ ETF]],"Change (%)",TRUE)</f>
        <v>6.855E-3</v>
      </c>
      <c r="R32" s="40">
        <f ca="1">(Table15[[#This Row],[Preço]]-AF32)/AF32</f>
        <v>5.1255610821302852E-2</v>
      </c>
      <c r="S32" s="44"/>
      <c r="T32" s="37" cm="1">
        <f t="array" ref="T32">Table15[[#This Row],[Valor de mercado]]/Riqueza_hoje</f>
        <v>0</v>
      </c>
      <c r="AF32" s="39" cm="1" vm="5625">
        <f t="array" aca="1" ref="AF32:KB32" ca="1">TRANSPOSE(_xlfn.STOCKHISTORY(G32,TODAY()-365,TODAY(),0,0,1))</f>
        <v>164.86</v>
      </c>
      <c r="AG32" s="39" vm="5626">
        <f ca="1"/>
        <v>166.63</v>
      </c>
      <c r="AH32" s="39" t="e" vm="342">
        <f ca="1"/>
        <v>#N/A</v>
      </c>
      <c r="AI32" s="39" vm="5627">
        <f ca="1"/>
        <v>166.7</v>
      </c>
      <c r="AJ32" s="39" vm="5628">
        <f ca="1"/>
        <v>168.67</v>
      </c>
      <c r="AK32" s="39" vm="5629">
        <f ca="1"/>
        <v>167.04</v>
      </c>
      <c r="AL32" s="39" vm="5630">
        <f ca="1"/>
        <v>168.25</v>
      </c>
      <c r="AM32" s="39" vm="5631">
        <f ca="1"/>
        <v>169.79</v>
      </c>
      <c r="AN32" s="39" vm="5632">
        <f ca="1"/>
        <v>171.48</v>
      </c>
      <c r="AO32" s="39" vm="5633">
        <f ca="1"/>
        <v>172.11</v>
      </c>
      <c r="AP32" s="39" vm="5634">
        <f ca="1"/>
        <v>173.03</v>
      </c>
      <c r="AQ32" s="39" vm="5635">
        <f ca="1"/>
        <v>170.86</v>
      </c>
      <c r="AR32" s="39" vm="5636">
        <f ca="1"/>
        <v>171.45</v>
      </c>
      <c r="AS32" s="39" vm="5637">
        <f ca="1"/>
        <v>171.84</v>
      </c>
      <c r="AT32" s="39" vm="5638">
        <f ca="1"/>
        <v>173.05</v>
      </c>
      <c r="AU32" s="39" vm="5639">
        <f ca="1"/>
        <v>171.71</v>
      </c>
      <c r="AV32" s="39" vm="5640">
        <f ca="1"/>
        <v>171.51</v>
      </c>
      <c r="AW32" s="39" vm="5641">
        <f ca="1"/>
        <v>173.07</v>
      </c>
      <c r="AX32" s="39" vm="5306">
        <f ca="1"/>
        <v>175.08</v>
      </c>
      <c r="AY32" s="39" vm="5642">
        <f ca="1"/>
        <v>175.78</v>
      </c>
      <c r="AZ32" s="39" vm="5643">
        <f ca="1"/>
        <v>173.63</v>
      </c>
      <c r="BA32" s="39" vm="5644">
        <f ca="1"/>
        <v>173.88</v>
      </c>
      <c r="BB32" s="39" vm="5645">
        <f ca="1"/>
        <v>174.07</v>
      </c>
      <c r="BC32" s="39" vm="5646">
        <f ca="1"/>
        <v>171.74</v>
      </c>
      <c r="BD32" s="39" vm="5647">
        <f ca="1"/>
        <v>171.13</v>
      </c>
      <c r="BE32" s="39" vm="5648">
        <f ca="1"/>
        <v>167.22</v>
      </c>
      <c r="BF32" s="39" vm="5649">
        <f ca="1"/>
        <v>168.37</v>
      </c>
      <c r="BG32" s="39" vm="5650">
        <f ca="1"/>
        <v>171.17</v>
      </c>
      <c r="BH32" s="39" vm="5651">
        <f ca="1"/>
        <v>170.87</v>
      </c>
      <c r="BI32" s="39" vm="5652">
        <f ca="1"/>
        <v>170.82</v>
      </c>
      <c r="BJ32" s="39" vm="4524">
        <f ca="1"/>
        <v>172.73</v>
      </c>
      <c r="BK32" s="39" vm="5653">
        <f ca="1"/>
        <v>173.79</v>
      </c>
      <c r="BL32" s="39" vm="5654">
        <f ca="1"/>
        <v>173.83</v>
      </c>
      <c r="BM32" s="39" vm="5268">
        <f ca="1"/>
        <v>174.5</v>
      </c>
      <c r="BN32" s="39" vm="4515">
        <f ca="1"/>
        <v>176.09</v>
      </c>
      <c r="BO32" s="39" vm="5655">
        <f ca="1"/>
        <v>176.24</v>
      </c>
      <c r="BP32" s="39" vm="5656">
        <f ca="1"/>
        <v>177.04</v>
      </c>
      <c r="BQ32" s="39" vm="5657">
        <f ca="1"/>
        <v>177.22</v>
      </c>
      <c r="BR32" s="39" vm="4562">
        <f ca="1"/>
        <v>176.21</v>
      </c>
      <c r="BS32" s="39" vm="5658">
        <f ca="1"/>
        <v>176.31</v>
      </c>
      <c r="BT32" s="39" vm="5659">
        <f ca="1"/>
        <v>177.39</v>
      </c>
      <c r="BU32" s="39" vm="5660">
        <f ca="1"/>
        <v>177.11</v>
      </c>
      <c r="BV32" s="39" vm="5282">
        <f ca="1"/>
        <v>180.04</v>
      </c>
      <c r="BW32" s="39" vm="5661">
        <f ca="1"/>
        <v>179.13</v>
      </c>
      <c r="BX32" s="39" vm="5662">
        <f ca="1"/>
        <v>178.84</v>
      </c>
      <c r="BY32" s="39" vm="5663">
        <f ca="1"/>
        <v>173.08</v>
      </c>
      <c r="BZ32" s="39" vm="5664">
        <f ca="1"/>
        <v>177.28</v>
      </c>
      <c r="CA32" s="39" vm="5665">
        <f ca="1"/>
        <v>175.14</v>
      </c>
      <c r="CB32" s="39" vm="5666">
        <f ca="1"/>
        <v>176.72</v>
      </c>
      <c r="CC32" s="39" vm="5667">
        <f ca="1"/>
        <v>177.24</v>
      </c>
      <c r="CD32" s="39" vm="5668">
        <f ca="1"/>
        <v>173.72</v>
      </c>
      <c r="CE32" s="39" vm="5669">
        <f ca="1"/>
        <v>175.3</v>
      </c>
      <c r="CF32" s="39" vm="5670">
        <f ca="1"/>
        <v>176.27</v>
      </c>
      <c r="CG32" s="39" vm="5671">
        <f ca="1"/>
        <v>175.52</v>
      </c>
      <c r="CH32" s="39" vm="5672">
        <f ca="1"/>
        <v>177.13</v>
      </c>
      <c r="CI32" s="39" vm="4518">
        <f ca="1"/>
        <v>175.94</v>
      </c>
      <c r="CJ32" s="39" vm="5673">
        <f ca="1"/>
        <v>176.53</v>
      </c>
      <c r="CK32" s="39" vm="5674">
        <f ca="1"/>
        <v>177.19</v>
      </c>
      <c r="CL32" s="39" vm="4562">
        <f ca="1"/>
        <v>176.21</v>
      </c>
      <c r="CM32" s="39" vm="5660">
        <f ca="1"/>
        <v>177.11</v>
      </c>
      <c r="CN32" s="39" vm="4556">
        <f ca="1"/>
        <v>174.88</v>
      </c>
      <c r="CO32" s="39" vm="4562">
        <f ca="1"/>
        <v>176.21</v>
      </c>
      <c r="CP32" s="39" vm="5675">
        <f ca="1"/>
        <v>174.44</v>
      </c>
      <c r="CQ32" s="39" vm="5676">
        <f ca="1"/>
        <v>173.77</v>
      </c>
      <c r="CR32" s="39" vm="5677">
        <f ca="1"/>
        <v>173.82</v>
      </c>
      <c r="CS32" s="39" vm="5678">
        <f ca="1"/>
        <v>175.4</v>
      </c>
      <c r="CT32" s="39" vm="5679">
        <f ca="1"/>
        <v>175.42</v>
      </c>
      <c r="CU32" s="39" vm="5680">
        <f ca="1"/>
        <v>175.54</v>
      </c>
      <c r="CV32" s="39" vm="5681">
        <f ca="1"/>
        <v>174.95</v>
      </c>
      <c r="CW32" s="39" vm="5682">
        <f ca="1"/>
        <v>176.39</v>
      </c>
      <c r="CX32" s="39" vm="5683">
        <f ca="1"/>
        <v>177.7</v>
      </c>
      <c r="CY32" s="39" vm="5660">
        <f ca="1"/>
        <v>177.11</v>
      </c>
      <c r="CZ32" s="39" vm="5684">
        <f ca="1"/>
        <v>178.81</v>
      </c>
      <c r="DA32" s="39" vm="5685">
        <f ca="1"/>
        <v>178.47</v>
      </c>
      <c r="DB32" s="39" vm="5686">
        <f ca="1"/>
        <v>177.57</v>
      </c>
      <c r="DC32" s="39" vm="5687">
        <f ca="1"/>
        <v>178.58</v>
      </c>
      <c r="DD32" s="39" vm="5688">
        <f ca="1"/>
        <v>181.04</v>
      </c>
      <c r="DE32" s="39" vm="5312">
        <f ca="1"/>
        <v>182.41</v>
      </c>
      <c r="DF32" s="39" vm="5689">
        <f ca="1"/>
        <v>182.64</v>
      </c>
      <c r="DG32" s="39" vm="5690">
        <f ca="1"/>
        <v>182.44</v>
      </c>
      <c r="DH32" s="39" vm="5691">
        <f ca="1"/>
        <v>179.63</v>
      </c>
      <c r="DI32" s="39" vm="5692">
        <f ca="1"/>
        <v>181.36</v>
      </c>
      <c r="DJ32" s="39" vm="5693">
        <f ca="1"/>
        <v>181.97</v>
      </c>
      <c r="DK32" s="39" vm="5694">
        <f ca="1"/>
        <v>182.84</v>
      </c>
      <c r="DL32" s="39" vm="5695">
        <f ca="1"/>
        <v>183.91</v>
      </c>
      <c r="DM32" s="39" vm="5696">
        <f ca="1"/>
        <v>183.1</v>
      </c>
      <c r="DN32" s="39" vm="5697">
        <f ca="1"/>
        <v>184.1</v>
      </c>
      <c r="DO32" s="39" vm="5698">
        <f ca="1"/>
        <v>184.11</v>
      </c>
      <c r="DP32" s="39" vm="5699">
        <f ca="1"/>
        <v>181.6</v>
      </c>
      <c r="DQ32" s="39" t="e" vm="342">
        <f ca="1"/>
        <v>#N/A</v>
      </c>
      <c r="DR32" s="39" vm="5700">
        <f ca="1"/>
        <v>180.52</v>
      </c>
      <c r="DS32" s="39" vm="5701">
        <f ca="1"/>
        <v>183.53</v>
      </c>
      <c r="DT32" s="39" vm="5702">
        <f ca="1"/>
        <v>183.74</v>
      </c>
      <c r="DU32" s="39" vm="5703">
        <f ca="1"/>
        <v>186</v>
      </c>
      <c r="DV32" s="39" vm="5704">
        <f ca="1"/>
        <v>187.89</v>
      </c>
      <c r="DW32" s="39" vm="5705">
        <f ca="1"/>
        <v>183.75</v>
      </c>
      <c r="DX32" s="39" vm="5706">
        <f ca="1"/>
        <v>182.27</v>
      </c>
      <c r="DY32" s="39" vm="5707">
        <f ca="1"/>
        <v>180.74</v>
      </c>
      <c r="DZ32" s="39" vm="5708">
        <f ca="1"/>
        <v>182.99</v>
      </c>
      <c r="EA32" s="39" vm="5709">
        <f ca="1"/>
        <v>182.32</v>
      </c>
      <c r="EB32" s="39" vm="5710">
        <f ca="1"/>
        <v>183.96</v>
      </c>
      <c r="EC32" s="39" vm="5711">
        <f ca="1"/>
        <v>180.17</v>
      </c>
      <c r="ED32" s="39" vm="5712">
        <f ca="1"/>
        <v>183.89</v>
      </c>
      <c r="EE32" s="39" vm="5713">
        <f ca="1"/>
        <v>183.19</v>
      </c>
      <c r="EF32" s="39" vm="5714">
        <f ca="1"/>
        <v>183.81</v>
      </c>
      <c r="EG32" s="39" vm="5715">
        <f ca="1"/>
        <v>184.67</v>
      </c>
      <c r="EH32" s="39" vm="5716">
        <f ca="1"/>
        <v>185.3</v>
      </c>
      <c r="EI32" s="39" vm="5717">
        <f ca="1"/>
        <v>186.32</v>
      </c>
      <c r="EJ32" s="39" vm="5718">
        <f ca="1"/>
        <v>186.98</v>
      </c>
      <c r="EK32" s="39" vm="5719">
        <f ca="1"/>
        <v>185.32</v>
      </c>
      <c r="EL32" s="39" vm="5720">
        <f ca="1"/>
        <v>187.1</v>
      </c>
      <c r="EM32" s="39" vm="5721">
        <f ca="1"/>
        <v>187.7</v>
      </c>
      <c r="EN32" s="39" vm="5327">
        <f ca="1"/>
        <v>186.1</v>
      </c>
      <c r="EO32" s="39" vm="5722">
        <f ca="1"/>
        <v>187.77</v>
      </c>
      <c r="EP32" s="39" vm="5723">
        <f ca="1"/>
        <v>187.31</v>
      </c>
      <c r="EQ32" s="39" vm="5724">
        <f ca="1"/>
        <v>187.41</v>
      </c>
      <c r="ER32" s="39" vm="5725">
        <f ca="1"/>
        <v>186.88</v>
      </c>
      <c r="ES32" s="39" vm="5726">
        <f ca="1"/>
        <v>187.61</v>
      </c>
      <c r="ET32" s="39" vm="5727">
        <f ca="1"/>
        <v>186.99</v>
      </c>
      <c r="EU32" s="39" vm="5728">
        <f ca="1"/>
        <v>187.52</v>
      </c>
      <c r="EV32" s="39" vm="5729">
        <f ca="1"/>
        <v>187.03</v>
      </c>
      <c r="EW32" s="39" vm="5730">
        <f ca="1"/>
        <v>187.83</v>
      </c>
      <c r="EX32" s="39" vm="5731">
        <f ca="1"/>
        <v>185.33</v>
      </c>
      <c r="EY32" s="39" vm="5732">
        <f ca="1"/>
        <v>182.35</v>
      </c>
      <c r="EZ32" s="39" vm="5733">
        <f ca="1"/>
        <v>183.27</v>
      </c>
      <c r="FA32" s="39" vm="5734">
        <f ca="1"/>
        <v>182.92</v>
      </c>
      <c r="FB32" s="39" vm="5735">
        <f ca="1"/>
        <v>182.83</v>
      </c>
      <c r="FC32" s="39" vm="5736">
        <f ca="1"/>
        <v>183.6</v>
      </c>
      <c r="FD32" s="39" vm="5737">
        <f ca="1"/>
        <v>184.27</v>
      </c>
      <c r="FE32" s="39" vm="5738">
        <f ca="1"/>
        <v>183.29</v>
      </c>
      <c r="FF32" s="39" vm="5739">
        <f ca="1"/>
        <v>183.34</v>
      </c>
      <c r="FG32" s="39" vm="5740">
        <f ca="1"/>
        <v>182.37</v>
      </c>
      <c r="FH32" s="39" vm="5741">
        <f ca="1"/>
        <v>181.39</v>
      </c>
      <c r="FI32" s="39" vm="5742">
        <f ca="1"/>
        <v>182.01</v>
      </c>
      <c r="FJ32" s="39" vm="5743">
        <f ca="1"/>
        <v>183.01</v>
      </c>
      <c r="FK32" s="39" vm="5744">
        <f ca="1"/>
        <v>181.31</v>
      </c>
      <c r="FL32" s="39" vm="5745">
        <f ca="1"/>
        <v>182.78</v>
      </c>
      <c r="FM32" s="39" vm="5746">
        <f ca="1"/>
        <v>179.75</v>
      </c>
      <c r="FN32" s="39" vm="5747">
        <f ca="1"/>
        <v>182.08</v>
      </c>
      <c r="FO32" s="39" vm="5748">
        <f ca="1"/>
        <v>182.63</v>
      </c>
      <c r="FP32" s="39" vm="5749">
        <f ca="1"/>
        <v>182.785</v>
      </c>
      <c r="FQ32" s="39" vm="5750">
        <f ca="1"/>
        <v>182.53</v>
      </c>
      <c r="FR32" s="39" vm="5751">
        <f ca="1"/>
        <v>181.45</v>
      </c>
      <c r="FS32" s="39" vm="5752">
        <f ca="1"/>
        <v>181.62</v>
      </c>
      <c r="FT32" s="39" vm="5753">
        <f ca="1"/>
        <v>177.47</v>
      </c>
      <c r="FU32" s="39" vm="5754">
        <f ca="1"/>
        <v>178.13</v>
      </c>
      <c r="FV32" s="39" vm="5755">
        <f ca="1"/>
        <v>180.43</v>
      </c>
      <c r="FW32" s="39" vm="5756">
        <f ca="1"/>
        <v>181.33</v>
      </c>
      <c r="FX32" s="39" vm="5757">
        <f ca="1"/>
        <v>181.74</v>
      </c>
      <c r="FY32" s="39" vm="5758">
        <f ca="1"/>
        <v>181.19</v>
      </c>
      <c r="FZ32" s="39" vm="5759">
        <f ca="1"/>
        <v>178.96</v>
      </c>
      <c r="GA32" s="39" vm="5760">
        <f ca="1"/>
        <v>179.14</v>
      </c>
      <c r="GB32" s="39" vm="5761">
        <f ca="1"/>
        <v>181.34</v>
      </c>
      <c r="GC32" s="39" vm="5762">
        <f ca="1"/>
        <v>180.59</v>
      </c>
      <c r="GD32" s="39" vm="5763">
        <f ca="1"/>
        <v>181.96</v>
      </c>
      <c r="GE32" s="39" vm="5764">
        <f ca="1"/>
        <v>181.72</v>
      </c>
      <c r="GF32" s="39" vm="5750">
        <f ca="1"/>
        <v>182.53</v>
      </c>
      <c r="GG32" s="39" vm="5765">
        <f ca="1"/>
        <v>183.36</v>
      </c>
      <c r="GH32" s="39" vm="5766">
        <f ca="1"/>
        <v>182.54</v>
      </c>
      <c r="GI32" s="39" vm="5767">
        <f ca="1"/>
        <v>182.59</v>
      </c>
      <c r="GJ32" s="39" vm="5768">
        <f ca="1"/>
        <v>182.72</v>
      </c>
      <c r="GK32" s="39" vm="5769">
        <f ca="1"/>
        <v>183.68</v>
      </c>
      <c r="GL32" s="39" vm="5770">
        <f ca="1"/>
        <v>182.68</v>
      </c>
      <c r="GM32" s="39" vm="5771">
        <f ca="1"/>
        <v>184.34</v>
      </c>
      <c r="GN32" s="39" vm="5772">
        <f ca="1"/>
        <v>183.04</v>
      </c>
      <c r="GO32" s="39" vm="5773">
        <f ca="1"/>
        <v>179.84</v>
      </c>
      <c r="GP32" s="39" vm="5773">
        <f ca="1"/>
        <v>179.84</v>
      </c>
      <c r="GQ32" s="39" vm="5774">
        <f ca="1"/>
        <v>177.72</v>
      </c>
      <c r="GR32" s="39" vm="5286">
        <f ca="1"/>
        <v>177.41</v>
      </c>
      <c r="GS32" s="39" vm="5775">
        <f ca="1"/>
        <v>179.17</v>
      </c>
      <c r="GT32" s="39" vm="5776">
        <f ca="1"/>
        <v>180.18</v>
      </c>
      <c r="GU32" s="39" vm="5707">
        <f ca="1"/>
        <v>180.74</v>
      </c>
      <c r="GV32" s="39" vm="5777">
        <f ca="1"/>
        <v>179.625</v>
      </c>
      <c r="GW32" s="39" vm="5778">
        <f ca="1"/>
        <v>180.76499999999999</v>
      </c>
      <c r="GX32" s="39" t="e" vm="342">
        <f ca="1"/>
        <v>#N/A</v>
      </c>
      <c r="GY32" s="39" vm="5779">
        <f ca="1"/>
        <v>180.8</v>
      </c>
      <c r="GZ32" s="39" vm="5312">
        <f ca="1"/>
        <v>182.41</v>
      </c>
      <c r="HA32" s="39" vm="5780">
        <f ca="1"/>
        <v>183.41</v>
      </c>
      <c r="HB32" s="39" vm="5781">
        <f ca="1"/>
        <v>183.38</v>
      </c>
      <c r="HC32" s="39" vm="5782">
        <f ca="1"/>
        <v>185.14</v>
      </c>
      <c r="HD32" s="39" vm="5783">
        <f ca="1"/>
        <v>183.62</v>
      </c>
      <c r="HE32" s="39" vm="5784">
        <f ca="1"/>
        <v>182.61</v>
      </c>
      <c r="HF32" s="39" vm="5785">
        <f ca="1"/>
        <v>181.47</v>
      </c>
      <c r="HG32" s="39" vm="5313">
        <f ca="1"/>
        <v>181.43</v>
      </c>
      <c r="HH32" s="39" vm="5786">
        <f ca="1"/>
        <v>181.65</v>
      </c>
      <c r="HI32" s="39" vm="5787">
        <f ca="1"/>
        <v>179.96</v>
      </c>
      <c r="HJ32" s="39" vm="5788">
        <f ca="1"/>
        <v>178.78</v>
      </c>
      <c r="HK32" s="39" vm="5789">
        <f ca="1"/>
        <v>177.8</v>
      </c>
      <c r="HL32" s="39" vm="5790">
        <f ca="1"/>
        <v>176.12</v>
      </c>
      <c r="HM32" s="39" vm="5791">
        <f ca="1"/>
        <v>171.18</v>
      </c>
      <c r="HN32" s="39" vm="5294">
        <f ca="1"/>
        <v>173.73</v>
      </c>
      <c r="HO32" s="39" vm="5792">
        <f ca="1"/>
        <v>175.69</v>
      </c>
      <c r="HP32" s="39" vm="5793">
        <f ca="1"/>
        <v>176.48</v>
      </c>
      <c r="HQ32" s="39" vm="5794">
        <f ca="1"/>
        <v>173.95</v>
      </c>
      <c r="HR32" s="39" vm="5795">
        <f ca="1"/>
        <v>175.02</v>
      </c>
      <c r="HS32" s="39" vm="4601">
        <f ca="1"/>
        <v>171.06</v>
      </c>
      <c r="HT32" s="39" vm="5796">
        <f ca="1"/>
        <v>172.17</v>
      </c>
      <c r="HU32" s="39" vm="5261">
        <f ca="1"/>
        <v>173.2</v>
      </c>
      <c r="HV32" s="39" vm="4523">
        <f ca="1"/>
        <v>172.02</v>
      </c>
      <c r="HW32" s="39" vm="5797">
        <f ca="1"/>
        <v>172.53</v>
      </c>
      <c r="HX32" s="39" vm="5798">
        <f ca="1"/>
        <v>175.07</v>
      </c>
      <c r="HY32" s="39" vm="5799">
        <f ca="1"/>
        <v>172.24</v>
      </c>
      <c r="HZ32" s="39" vm="5800">
        <f ca="1"/>
        <v>176.2</v>
      </c>
      <c r="IA32" s="39" vm="5801">
        <f ca="1"/>
        <v>176.05</v>
      </c>
      <c r="IB32" s="39" vm="5666">
        <f ca="1"/>
        <v>176.72</v>
      </c>
      <c r="IC32" s="39" vm="5275">
        <f ca="1"/>
        <v>176.18</v>
      </c>
      <c r="ID32" s="39" vm="5802">
        <f ca="1"/>
        <v>176.45</v>
      </c>
      <c r="IE32" s="39" vm="5803">
        <f ca="1"/>
        <v>178.36</v>
      </c>
      <c r="IF32" s="39" vm="5804">
        <f ca="1"/>
        <v>179.28</v>
      </c>
      <c r="IG32" s="39" vm="5805">
        <f ca="1"/>
        <v>178.91</v>
      </c>
      <c r="IH32" s="39" vm="5752">
        <f ca="1"/>
        <v>181.62</v>
      </c>
      <c r="II32" s="39" vm="5806">
        <f ca="1"/>
        <v>182.9</v>
      </c>
      <c r="IJ32" s="39" vm="5807">
        <f ca="1"/>
        <v>181.1</v>
      </c>
      <c r="IK32" s="39" vm="5761">
        <f ca="1"/>
        <v>181.34</v>
      </c>
      <c r="IL32" s="39" vm="5808">
        <f ca="1"/>
        <v>183.06</v>
      </c>
      <c r="IM32" s="39" vm="5809">
        <f ca="1"/>
        <v>182.96</v>
      </c>
      <c r="IN32" s="39" vm="5810">
        <f ca="1"/>
        <v>182.09</v>
      </c>
      <c r="IO32" s="39" vm="5811">
        <f ca="1"/>
        <v>182.88</v>
      </c>
      <c r="IP32" s="39" vm="5812">
        <f ca="1"/>
        <v>181.17</v>
      </c>
      <c r="IQ32" s="39" vm="5813">
        <f ca="1"/>
        <v>181.09</v>
      </c>
      <c r="IR32" s="39" vm="5814">
        <f ca="1"/>
        <v>179.92</v>
      </c>
      <c r="IS32" s="39" vm="5815">
        <f ca="1"/>
        <v>179.51</v>
      </c>
      <c r="IT32" s="39" vm="5816">
        <f ca="1"/>
        <v>179.82</v>
      </c>
      <c r="IU32" s="39" vm="5785">
        <f ca="1"/>
        <v>181.47</v>
      </c>
      <c r="IV32" s="39" vm="5817">
        <f ca="1"/>
        <v>182.25</v>
      </c>
      <c r="IW32" s="39" vm="5814">
        <f ca="1"/>
        <v>179.92</v>
      </c>
      <c r="IX32" s="39" vm="5818">
        <f ca="1"/>
        <v>180.01</v>
      </c>
      <c r="IY32" s="39" vm="5819">
        <f ca="1"/>
        <v>178.62</v>
      </c>
      <c r="IZ32" s="39" vm="5820">
        <f ca="1"/>
        <v>178.95</v>
      </c>
      <c r="JA32" s="39" vm="5821">
        <f ca="1"/>
        <v>180.32</v>
      </c>
      <c r="JB32" s="39" vm="5822">
        <f ca="1"/>
        <v>179.56</v>
      </c>
      <c r="JC32" s="39" vm="5823">
        <f ca="1"/>
        <v>176.83</v>
      </c>
      <c r="JD32" s="39" vm="4514">
        <f ca="1"/>
        <v>176.35</v>
      </c>
      <c r="JE32" s="39" vm="5670">
        <f ca="1"/>
        <v>176.27</v>
      </c>
      <c r="JF32" s="39" vm="5824">
        <f ca="1"/>
        <v>176.36</v>
      </c>
      <c r="JG32" s="39" vm="5793">
        <f ca="1"/>
        <v>176.48</v>
      </c>
      <c r="JH32" s="39" vm="5825">
        <f ca="1"/>
        <v>176.32</v>
      </c>
      <c r="JI32" s="39" vm="4618">
        <f ca="1"/>
        <v>176.67</v>
      </c>
      <c r="JJ32" s="39" vm="5826">
        <f ca="1"/>
        <v>170.23</v>
      </c>
      <c r="JK32" s="39" vm="5827">
        <f ca="1"/>
        <v>170.64</v>
      </c>
      <c r="JL32" s="39" vm="5828">
        <f ca="1"/>
        <v>168.03</v>
      </c>
      <c r="JM32" s="39" vm="5829">
        <f ca="1"/>
        <v>171</v>
      </c>
      <c r="JN32" s="39" vm="5830">
        <f ca="1"/>
        <v>169.61</v>
      </c>
      <c r="JO32" s="39" vm="5831">
        <f ca="1"/>
        <v>168.24</v>
      </c>
      <c r="JP32" s="39" vm="5832">
        <f ca="1"/>
        <v>170.44</v>
      </c>
      <c r="JQ32" s="39" vm="5833">
        <f ca="1"/>
        <v>173.33</v>
      </c>
      <c r="JR32" s="39" vm="5834">
        <f ca="1"/>
        <v>173.59</v>
      </c>
      <c r="JS32" s="39" vm="5835">
        <f ca="1"/>
        <v>173.02</v>
      </c>
      <c r="JT32" s="39" vm="5634">
        <f ca="1"/>
        <v>173.03</v>
      </c>
      <c r="JU32" s="39" vm="5836">
        <f ca="1"/>
        <v>171.22</v>
      </c>
      <c r="JV32" s="39" vm="5837">
        <f ca="1"/>
        <v>169.85</v>
      </c>
      <c r="JW32" s="39" vm="5838">
        <f ca="1"/>
        <v>169.2</v>
      </c>
      <c r="JX32" s="39" vm="5839">
        <f ca="1"/>
        <v>171.56</v>
      </c>
      <c r="JY32" s="39" vm="4534">
        <f ca="1"/>
        <v>169.99</v>
      </c>
      <c r="JZ32" s="39" vm="5840">
        <f ca="1"/>
        <v>168.15</v>
      </c>
      <c r="KA32" s="39" vm="5832">
        <f ca="1"/>
        <v>170.44</v>
      </c>
      <c r="KB32" s="39" vm="5841">
        <f ca="1"/>
        <v>172.13</v>
      </c>
    </row>
    <row r="33" spans="2:288" ht="20" customHeight="1" x14ac:dyDescent="0.6">
      <c r="B33" s="13"/>
      <c r="C33" s="2" t="s">
        <v>47</v>
      </c>
      <c r="D33" s="2" t="str" cm="1">
        <f t="array" ref="D33">_FV(Table15[[#This Row],[ ETF]],"Ticker symbol",TRUE)</f>
        <v>XDWT</v>
      </c>
      <c r="E33" s="2" t="s">
        <v>91</v>
      </c>
      <c r="F33" s="2" t="s">
        <v>92</v>
      </c>
      <c r="G33" s="2" t="e" vm="5842">
        <v>#VALUE!</v>
      </c>
      <c r="H33" s="27" cm="1">
        <f t="array" ref="H33">IFERROR(_FV(Table15[[#This Row],[ ETF]],"beta"),"")</f>
        <v>1.0307999999999999</v>
      </c>
      <c r="I33" s="30" cm="1">
        <f t="array" ref="I33">_FV(Table15[[#This Row],[ ETF]],"Price")</f>
        <v>67.45</v>
      </c>
      <c r="J33" s="26">
        <f>SUMIF(Table14[Ativo],Table15[[#This Row],[Ticker]],Table14[Qtd])</f>
        <v>0</v>
      </c>
      <c r="K33" s="6">
        <f>Table15[[#This Row],[Preço]]*Table15[[#This Row],[Qtd]]</f>
        <v>0</v>
      </c>
      <c r="L33" s="15">
        <f>_xlfn.FLOOR.MATH((Aporte-2)/Table15[[#This Row],[Preço]])</f>
        <v>66</v>
      </c>
      <c r="M33" s="14">
        <f>Aporte-Table15[[#This Row],[Possível]]*Table15[[#This Row],[Preço]]</f>
        <v>48.300000000000182</v>
      </c>
      <c r="N33" s="35" cm="1">
        <f t="array" ref="N33">_FV(Table15[[#This Row],[ ETF]],"Expense ratio",TRUE)</f>
        <v>2.5000000000000001E-3</v>
      </c>
      <c r="O33" s="38" cm="1">
        <f t="array" ref="O33">_FV(Table15[[#This Row],[ ETF]],"Market cap",TRUE)</f>
        <v>2533774600</v>
      </c>
      <c r="P33" s="36" cm="1">
        <f t="array" ref="P33">_FV(Table15[[#This Row],[ ETF]],"Volume")</f>
        <v>2350</v>
      </c>
      <c r="Q33" s="35" cm="1">
        <f t="array" ref="Q33">_FV(Table15[[#This Row],[ ETF]],"Change (%)",TRUE)</f>
        <v>1.0864E-2</v>
      </c>
      <c r="R33" s="40">
        <f ca="1">(Table15[[#This Row],[Preço]]-AF33)/AF33</f>
        <v>0.30036630036630046</v>
      </c>
      <c r="S33" s="44"/>
      <c r="T33" s="37" cm="1">
        <f t="array" ref="T33">Table15[[#This Row],[Valor de mercado]]/Riqueza_hoje</f>
        <v>0</v>
      </c>
      <c r="AF33" s="39" cm="1" vm="5843">
        <f t="array" aca="1" ref="AF33:JZ33" ca="1">TRANSPOSE(_xlfn.STOCKHISTORY(G33,TODAY()-365,TODAY(),0,0,1))</f>
        <v>51.87</v>
      </c>
      <c r="AG33" s="39" vm="5844">
        <f ca="1"/>
        <v>51.72</v>
      </c>
      <c r="AH33" s="39" t="e" vm="342">
        <f ca="1"/>
        <v>#N/A</v>
      </c>
      <c r="AI33" s="39" vm="5845">
        <f ca="1"/>
        <v>52.38</v>
      </c>
      <c r="AJ33" s="39" vm="5846">
        <f ca="1"/>
        <v>52.28</v>
      </c>
      <c r="AK33" s="39" vm="4239">
        <f ca="1"/>
        <v>52.23</v>
      </c>
      <c r="AL33" s="39" vm="5847">
        <f ca="1"/>
        <v>51.575000000000003</v>
      </c>
      <c r="AM33" s="39" vm="5848">
        <f ca="1"/>
        <v>51.585000000000001</v>
      </c>
      <c r="AN33" s="39" vm="5849">
        <f ca="1"/>
        <v>51.65</v>
      </c>
      <c r="AO33" s="39" vm="5850">
        <f ca="1"/>
        <v>52.06</v>
      </c>
      <c r="AP33" s="39" vm="5851">
        <f ca="1"/>
        <v>52.515000000000001</v>
      </c>
      <c r="AQ33" s="39" vm="5852">
        <f ca="1"/>
        <v>52.354999999999997</v>
      </c>
      <c r="AR33" s="39" vm="5853">
        <f ca="1"/>
        <v>52.11</v>
      </c>
      <c r="AS33" s="39" vm="5854">
        <f ca="1"/>
        <v>52.42</v>
      </c>
      <c r="AT33" s="39" vm="5855">
        <f ca="1"/>
        <v>52.54</v>
      </c>
      <c r="AU33" s="39" vm="5856">
        <f ca="1"/>
        <v>51.865000000000002</v>
      </c>
      <c r="AV33" s="39" vm="5849">
        <f ca="1"/>
        <v>51.65</v>
      </c>
      <c r="AW33" s="39" vm="5857">
        <f ca="1"/>
        <v>51.83</v>
      </c>
      <c r="AX33" s="39" vm="5858">
        <f ca="1"/>
        <v>53.155000000000001</v>
      </c>
      <c r="AY33" s="39" vm="5859">
        <f ca="1"/>
        <v>53.585000000000001</v>
      </c>
      <c r="AZ33" s="39" vm="5860">
        <f ca="1"/>
        <v>53.575000000000003</v>
      </c>
      <c r="BA33" s="39" vm="5861">
        <f ca="1"/>
        <v>53.405000000000001</v>
      </c>
      <c r="BB33" s="39" vm="5862">
        <f ca="1"/>
        <v>53.914999999999999</v>
      </c>
      <c r="BC33" s="39" vm="5863">
        <f ca="1"/>
        <v>53.295000000000002</v>
      </c>
      <c r="BD33" s="39" vm="5864">
        <f ca="1"/>
        <v>53.23</v>
      </c>
      <c r="BE33" s="39" vm="5865">
        <f ca="1"/>
        <v>52.155000000000001</v>
      </c>
      <c r="BF33" s="39" vm="5866">
        <f ca="1"/>
        <v>52.84</v>
      </c>
      <c r="BG33" s="39" vm="5867">
        <f ca="1"/>
        <v>53.744999999999997</v>
      </c>
      <c r="BH33" s="39" vm="5868">
        <f ca="1"/>
        <v>53.704999999999998</v>
      </c>
      <c r="BI33" s="39" vm="5869">
        <f ca="1"/>
        <v>54.02</v>
      </c>
      <c r="BJ33" s="39" vm="5870">
        <f ca="1"/>
        <v>54.314999999999998</v>
      </c>
      <c r="BK33" s="39" vm="5871">
        <f ca="1"/>
        <v>54.84</v>
      </c>
      <c r="BL33" s="39" vm="5872">
        <f ca="1"/>
        <v>55.164999999999999</v>
      </c>
      <c r="BM33" s="39" vm="5873">
        <f ca="1"/>
        <v>54.92</v>
      </c>
      <c r="BN33" s="39" vm="5874">
        <f ca="1"/>
        <v>55.7</v>
      </c>
      <c r="BO33" s="39" vm="5875">
        <f ca="1"/>
        <v>55.865000000000002</v>
      </c>
      <c r="BP33" s="39" vm="5876">
        <f ca="1"/>
        <v>56.314999999999998</v>
      </c>
      <c r="BQ33" s="39" vm="5877">
        <f ca="1"/>
        <v>55.945</v>
      </c>
      <c r="BR33" s="39" vm="5878">
        <f ca="1"/>
        <v>54.76</v>
      </c>
      <c r="BS33" s="39" vm="5879">
        <f ca="1"/>
        <v>54.585000000000001</v>
      </c>
      <c r="BT33" s="39" vm="5880">
        <f ca="1"/>
        <v>55.414999999999999</v>
      </c>
      <c r="BU33" s="39" vm="4214">
        <f ca="1"/>
        <v>54.11</v>
      </c>
      <c r="BV33" s="39" vm="5881">
        <f ca="1"/>
        <v>53.005000000000003</v>
      </c>
      <c r="BW33" s="39" vm="4223">
        <f ca="1"/>
        <v>53.45</v>
      </c>
      <c r="BX33" s="39" vm="5882">
        <f ca="1"/>
        <v>53.335000000000001</v>
      </c>
      <c r="BY33" s="39" vm="5883">
        <f ca="1"/>
        <v>52.575000000000003</v>
      </c>
      <c r="BZ33" s="39" vm="4211">
        <f ca="1"/>
        <v>53.76</v>
      </c>
      <c r="CA33" s="39" vm="5884">
        <f ca="1"/>
        <v>53.555</v>
      </c>
      <c r="CB33" s="39" vm="5885">
        <f ca="1"/>
        <v>52.814999999999998</v>
      </c>
      <c r="CC33" s="39" vm="5886">
        <f ca="1"/>
        <v>51.484999999999999</v>
      </c>
      <c r="CD33" s="39" vm="5887">
        <f ca="1"/>
        <v>49.645000000000003</v>
      </c>
      <c r="CE33" s="39" vm="5888">
        <f ca="1"/>
        <v>51.164999999999999</v>
      </c>
      <c r="CF33" s="39" vm="4240">
        <f ca="1"/>
        <v>51.64</v>
      </c>
      <c r="CG33" s="39" vm="5889">
        <f ca="1"/>
        <v>51.86</v>
      </c>
      <c r="CH33" s="39" vm="5890">
        <f ca="1"/>
        <v>52.765000000000001</v>
      </c>
      <c r="CI33" s="39" vm="5891">
        <f ca="1"/>
        <v>51.99</v>
      </c>
      <c r="CJ33" s="39" vm="5892">
        <f ca="1"/>
        <v>52.445</v>
      </c>
      <c r="CK33" s="39" vm="5882">
        <f ca="1"/>
        <v>53.335000000000001</v>
      </c>
      <c r="CL33" s="39" vm="5893">
        <f ca="1"/>
        <v>52.664999999999999</v>
      </c>
      <c r="CM33" s="39" vm="5894">
        <f ca="1"/>
        <v>52.61</v>
      </c>
      <c r="CN33" s="39" vm="5895">
        <f ca="1"/>
        <v>51.9</v>
      </c>
      <c r="CO33" s="39" vm="5896">
        <f ca="1"/>
        <v>52.78</v>
      </c>
      <c r="CP33" s="39" vm="5897">
        <f ca="1"/>
        <v>52.65</v>
      </c>
      <c r="CQ33" s="39" vm="5898">
        <f ca="1"/>
        <v>52.305</v>
      </c>
      <c r="CR33" s="39" vm="5899">
        <f ca="1"/>
        <v>51.52</v>
      </c>
      <c r="CS33" s="39" vm="5900">
        <f ca="1"/>
        <v>52.13</v>
      </c>
      <c r="CT33" s="39" vm="5901">
        <f ca="1"/>
        <v>52.3</v>
      </c>
      <c r="CU33" s="39" vm="5902">
        <f ca="1"/>
        <v>52.075000000000003</v>
      </c>
      <c r="CV33" s="39" vm="5903">
        <f ca="1"/>
        <v>52.895000000000003</v>
      </c>
      <c r="CW33" s="39" vm="5904">
        <f ca="1"/>
        <v>53.86</v>
      </c>
      <c r="CX33" s="39" vm="5905">
        <f ca="1"/>
        <v>55.015000000000001</v>
      </c>
      <c r="CY33" s="39" vm="5906">
        <f ca="1"/>
        <v>55.03</v>
      </c>
      <c r="CZ33" s="39" vm="4263">
        <f ca="1"/>
        <v>55.73</v>
      </c>
      <c r="DA33" s="39" vm="5907">
        <f ca="1"/>
        <v>55.914999999999999</v>
      </c>
      <c r="DB33" s="39" vm="5908">
        <f ca="1"/>
        <v>56.03</v>
      </c>
      <c r="DC33" s="39" vm="5909">
        <f ca="1"/>
        <v>56.39</v>
      </c>
      <c r="DD33" s="39" vm="5910">
        <f ca="1"/>
        <v>56.424999999999997</v>
      </c>
      <c r="DE33" s="39" vm="5911">
        <f ca="1"/>
        <v>56.87</v>
      </c>
      <c r="DF33" s="39" vm="5912">
        <f ca="1"/>
        <v>56.884999999999998</v>
      </c>
      <c r="DG33" s="39" vm="5913">
        <f ca="1"/>
        <v>56.65</v>
      </c>
      <c r="DH33" s="39" vm="5914">
        <f ca="1"/>
        <v>55.795000000000002</v>
      </c>
      <c r="DI33" s="39" vm="5876">
        <f ca="1"/>
        <v>56.314999999999998</v>
      </c>
      <c r="DJ33" s="39" vm="5915">
        <f ca="1"/>
        <v>56.685000000000002</v>
      </c>
      <c r="DK33" s="39" vm="5916">
        <f ca="1"/>
        <v>56.765000000000001</v>
      </c>
      <c r="DL33" s="39" vm="4287">
        <f ca="1"/>
        <v>57.21</v>
      </c>
      <c r="DM33" s="39" vm="5917">
        <f ca="1"/>
        <v>56.994999999999997</v>
      </c>
      <c r="DN33" s="39" vm="5915">
        <f ca="1"/>
        <v>56.685000000000002</v>
      </c>
      <c r="DO33" s="39" vm="4267">
        <f ca="1"/>
        <v>56.34</v>
      </c>
      <c r="DP33" s="39" vm="5918">
        <f ca="1"/>
        <v>55.905000000000001</v>
      </c>
      <c r="DQ33" s="39" t="e" vm="342">
        <f ca="1"/>
        <v>#N/A</v>
      </c>
      <c r="DR33" s="39" vm="5919">
        <f ca="1"/>
        <v>54.055</v>
      </c>
      <c r="DS33" s="39" vm="5920">
        <f ca="1"/>
        <v>54.83</v>
      </c>
      <c r="DT33" s="39" vm="5921">
        <f ca="1"/>
        <v>54.255000000000003</v>
      </c>
      <c r="DU33" s="39" vm="5922">
        <f ca="1"/>
        <v>55.515000000000001</v>
      </c>
      <c r="DV33" s="39" vm="5923">
        <f ca="1"/>
        <v>54.41</v>
      </c>
      <c r="DW33" s="39" vm="5924">
        <f ca="1"/>
        <v>53.47</v>
      </c>
      <c r="DX33" s="39" vm="5925">
        <f ca="1"/>
        <v>52.435000000000002</v>
      </c>
      <c r="DY33" s="39" vm="5894">
        <f ca="1"/>
        <v>52.61</v>
      </c>
      <c r="DZ33" s="39" vm="5926">
        <f ca="1"/>
        <v>53.625</v>
      </c>
      <c r="EA33" s="39" vm="5927">
        <f ca="1"/>
        <v>53.765000000000001</v>
      </c>
      <c r="EB33" s="39" vm="5928">
        <f ca="1"/>
        <v>54.395000000000003</v>
      </c>
      <c r="EC33" s="39" vm="5929">
        <f ca="1"/>
        <v>54.325000000000003</v>
      </c>
      <c r="ED33" s="39" vm="5930">
        <f ca="1"/>
        <v>55.12</v>
      </c>
      <c r="EE33" s="39" vm="5931">
        <f ca="1"/>
        <v>55.15</v>
      </c>
      <c r="EF33" s="39" vm="5932">
        <f ca="1"/>
        <v>55.215000000000003</v>
      </c>
      <c r="EG33" s="39" vm="5933">
        <f ca="1"/>
        <v>55.244999999999997</v>
      </c>
      <c r="EH33" s="39" vm="5934">
        <f ca="1"/>
        <v>55.375</v>
      </c>
      <c r="EI33" s="39" t="e" vm="342">
        <f ca="1"/>
        <v>#N/A</v>
      </c>
      <c r="EJ33" s="39" vm="5935">
        <f ca="1"/>
        <v>55.064999999999998</v>
      </c>
      <c r="EK33" s="39" vm="5936">
        <f ca="1"/>
        <v>55.38</v>
      </c>
      <c r="EL33" s="39" vm="5937">
        <f ca="1"/>
        <v>54.895000000000003</v>
      </c>
      <c r="EM33" s="39" vm="5938">
        <f ca="1"/>
        <v>55.655000000000001</v>
      </c>
      <c r="EN33" s="39" vm="4262">
        <f ca="1"/>
        <v>55.61</v>
      </c>
      <c r="EO33" s="39" vm="5939">
        <f ca="1"/>
        <v>55.74</v>
      </c>
      <c r="EP33" s="39" vm="5940">
        <f ca="1"/>
        <v>55.95</v>
      </c>
      <c r="EQ33" s="39" vm="4273">
        <f ca="1"/>
        <v>56.09</v>
      </c>
      <c r="ER33" s="39" vm="5941">
        <f ca="1"/>
        <v>56.505000000000003</v>
      </c>
      <c r="ES33" s="39" vm="5942">
        <f ca="1"/>
        <v>56.914999999999999</v>
      </c>
      <c r="ET33" s="39" vm="5943">
        <f ca="1"/>
        <v>57.05</v>
      </c>
      <c r="EU33" s="39" vm="5944">
        <f ca="1"/>
        <v>57.06</v>
      </c>
      <c r="EV33" s="39" vm="5945">
        <f ca="1"/>
        <v>57.384999999999998</v>
      </c>
      <c r="EW33" s="39" vm="5911">
        <f ca="1"/>
        <v>56.87</v>
      </c>
      <c r="EX33" s="39" vm="5946">
        <f ca="1"/>
        <v>57.3</v>
      </c>
      <c r="EY33" s="39" vm="5947">
        <f ca="1"/>
        <v>57.69</v>
      </c>
      <c r="EZ33" s="39" vm="5948">
        <f ca="1"/>
        <v>57.82</v>
      </c>
      <c r="FA33" s="39" vm="5949">
        <f ca="1"/>
        <v>58.36</v>
      </c>
      <c r="FB33" s="39" vm="5950">
        <f ca="1"/>
        <v>58.265000000000001</v>
      </c>
      <c r="FC33" s="39" vm="5951">
        <f ca="1"/>
        <v>58.76</v>
      </c>
      <c r="FD33" s="39" vm="5952">
        <f ca="1"/>
        <v>59.03</v>
      </c>
      <c r="FE33" s="39" vm="5953">
        <f ca="1"/>
        <v>58.96</v>
      </c>
      <c r="FF33" s="39" vm="5954">
        <f ca="1"/>
        <v>58.634999999999998</v>
      </c>
      <c r="FG33" s="39" vm="5128">
        <f ca="1"/>
        <v>59.35</v>
      </c>
      <c r="FH33" s="39" vm="5955">
        <f ca="1"/>
        <v>59.564999999999998</v>
      </c>
      <c r="FI33" s="39" vm="5956">
        <f ca="1"/>
        <v>59.875</v>
      </c>
      <c r="FJ33" s="39" vm="5957">
        <f ca="1"/>
        <v>60.024999999999999</v>
      </c>
      <c r="FK33" s="39" vm="5958">
        <f ca="1"/>
        <v>59.395000000000003</v>
      </c>
      <c r="FL33" s="39" vm="5959">
        <f ca="1"/>
        <v>60.13</v>
      </c>
      <c r="FM33" s="39" vm="4338">
        <f ca="1"/>
        <v>60.2</v>
      </c>
      <c r="FN33" s="39" vm="5960">
        <f ca="1"/>
        <v>60.86</v>
      </c>
      <c r="FO33" s="39" vm="5961">
        <f ca="1"/>
        <v>60.795000000000002</v>
      </c>
      <c r="FP33" s="39" vm="5962">
        <f ca="1"/>
        <v>60.36</v>
      </c>
      <c r="FQ33" s="39" vm="5963">
        <f ca="1"/>
        <v>59.88</v>
      </c>
      <c r="FR33" s="39" vm="5964">
        <f ca="1"/>
        <v>58.875</v>
      </c>
      <c r="FS33" s="39" vm="5965">
        <f ca="1"/>
        <v>59.475000000000001</v>
      </c>
      <c r="FT33" s="39" vm="5966">
        <f ca="1"/>
        <v>60.174999999999997</v>
      </c>
      <c r="FU33" s="39" vm="5967">
        <f ca="1"/>
        <v>60.765000000000001</v>
      </c>
      <c r="FV33" s="39" vm="2073">
        <f ca="1"/>
        <v>61.39</v>
      </c>
      <c r="FW33" s="39" vm="5968">
        <f ca="1"/>
        <v>61.36</v>
      </c>
      <c r="FX33" s="39" vm="5078">
        <f ca="1"/>
        <v>60.48</v>
      </c>
      <c r="FY33" s="39" vm="5969">
        <f ca="1"/>
        <v>60.93</v>
      </c>
      <c r="FZ33" s="39" vm="5970">
        <f ca="1"/>
        <v>61.35</v>
      </c>
      <c r="GA33" s="39" vm="5971">
        <f ca="1"/>
        <v>60.9</v>
      </c>
      <c r="GB33" s="39" vm="5972">
        <f ca="1"/>
        <v>61.55</v>
      </c>
      <c r="GC33" s="39" vm="5973">
        <f ca="1"/>
        <v>60.87</v>
      </c>
      <c r="GD33" s="39" vm="2074">
        <f ca="1"/>
        <v>61.365000000000002</v>
      </c>
      <c r="GE33" s="39" vm="5974">
        <f ca="1"/>
        <v>61.935000000000002</v>
      </c>
      <c r="GF33" s="39" vm="5134">
        <f ca="1"/>
        <v>61.74</v>
      </c>
      <c r="GG33" s="39" vm="5975">
        <f ca="1"/>
        <v>61.685000000000002</v>
      </c>
      <c r="GH33" s="39" vm="5976">
        <f ca="1"/>
        <v>61.234999999999999</v>
      </c>
      <c r="GI33" s="39" vm="5132">
        <f ca="1"/>
        <v>60.984999999999999</v>
      </c>
      <c r="GJ33" s="39" vm="2073">
        <f ca="1"/>
        <v>61.39</v>
      </c>
      <c r="GK33" s="39" vm="5977">
        <f ca="1"/>
        <v>61.655000000000001</v>
      </c>
      <c r="GL33" s="39" vm="5978">
        <f ca="1"/>
        <v>61.23</v>
      </c>
      <c r="GM33" s="39" vm="5979">
        <f ca="1"/>
        <v>61.38</v>
      </c>
      <c r="GN33" s="39" vm="4348">
        <f ca="1"/>
        <v>61.24</v>
      </c>
      <c r="GO33" s="39" vm="5980">
        <f ca="1"/>
        <v>60.98</v>
      </c>
      <c r="GP33" s="39" vm="5981">
        <f ca="1"/>
        <v>61.58</v>
      </c>
      <c r="GQ33" s="39" vm="5982">
        <f ca="1"/>
        <v>62.505000000000003</v>
      </c>
      <c r="GR33" s="39" vm="5983">
        <f ca="1"/>
        <v>62.814999999999998</v>
      </c>
      <c r="GS33" s="39" vm="5984">
        <f ca="1"/>
        <v>62.8</v>
      </c>
      <c r="GT33" s="39" vm="2018">
        <f ca="1"/>
        <v>62.615000000000002</v>
      </c>
      <c r="GU33" s="39" vm="5985">
        <f ca="1"/>
        <v>62.875</v>
      </c>
      <c r="GV33" s="39" t="e" vm="342">
        <f ca="1"/>
        <v>#N/A</v>
      </c>
      <c r="GW33" s="39" vm="5986">
        <f ca="1"/>
        <v>63.47</v>
      </c>
      <c r="GX33" s="39" vm="5987">
        <f ca="1"/>
        <v>63.805</v>
      </c>
      <c r="GY33" s="39" vm="3100">
        <f ca="1"/>
        <v>63.655000000000001</v>
      </c>
      <c r="GZ33" s="39" vm="5988">
        <f ca="1"/>
        <v>63.954999999999998</v>
      </c>
      <c r="HA33" s="39" vm="2007">
        <f ca="1"/>
        <v>64.245000000000005</v>
      </c>
      <c r="HB33" s="39" vm="5117">
        <f ca="1"/>
        <v>63.85</v>
      </c>
      <c r="HC33" s="39" vm="5989">
        <f ca="1"/>
        <v>63.46</v>
      </c>
      <c r="HD33" s="39" vm="5990">
        <f ca="1"/>
        <v>63.604999999999997</v>
      </c>
      <c r="HE33" s="39" vm="5159">
        <f ca="1"/>
        <v>63.22</v>
      </c>
      <c r="HF33" s="39" vm="5991">
        <f ca="1"/>
        <v>62.704999999999998</v>
      </c>
      <c r="HG33" s="39" vm="2067">
        <f ca="1"/>
        <v>63.145000000000003</v>
      </c>
      <c r="HH33" s="39" vm="5992">
        <f ca="1"/>
        <v>62.884999999999998</v>
      </c>
      <c r="HI33" s="39" vm="5993">
        <f ca="1"/>
        <v>62.945</v>
      </c>
      <c r="HJ33" s="39" vm="2063">
        <f ca="1"/>
        <v>62.58</v>
      </c>
      <c r="HK33" s="39" vm="5126">
        <f ca="1"/>
        <v>61.48</v>
      </c>
      <c r="HL33" s="39" vm="5994">
        <f ca="1"/>
        <v>61.564999999999998</v>
      </c>
      <c r="HM33" s="39" vm="5995">
        <f ca="1"/>
        <v>62.134999999999998</v>
      </c>
      <c r="HN33" s="39" vm="5996">
        <f ca="1"/>
        <v>62.97</v>
      </c>
      <c r="HO33" s="39" vm="5125">
        <f ca="1"/>
        <v>62.61</v>
      </c>
      <c r="HP33" s="39" vm="5997">
        <f ca="1"/>
        <v>62.244999999999997</v>
      </c>
      <c r="HQ33" s="39" vm="4402">
        <f ca="1"/>
        <v>60.49</v>
      </c>
      <c r="HR33" s="39" vm="5998">
        <f ca="1"/>
        <v>60.244999999999997</v>
      </c>
      <c r="HS33" s="39" vm="2029">
        <f ca="1"/>
        <v>60.335000000000001</v>
      </c>
      <c r="HT33" s="39" vm="4382">
        <f ca="1"/>
        <v>59.685000000000002</v>
      </c>
      <c r="HU33" s="39" vm="5999">
        <f ca="1"/>
        <v>58.74</v>
      </c>
      <c r="HV33" s="39" vm="4333">
        <f ca="1"/>
        <v>59.78</v>
      </c>
      <c r="HW33" s="39" vm="6000">
        <f ca="1"/>
        <v>59.27</v>
      </c>
      <c r="HX33" s="39" vm="5969">
        <f ca="1"/>
        <v>60.93</v>
      </c>
      <c r="HY33" s="39" vm="6001">
        <f ca="1"/>
        <v>60.604999999999997</v>
      </c>
      <c r="HZ33" s="39" vm="6002">
        <f ca="1"/>
        <v>60.715000000000003</v>
      </c>
      <c r="IA33" s="39" vm="6003">
        <f ca="1"/>
        <v>59.935000000000002</v>
      </c>
      <c r="IB33" s="39" vm="5959">
        <f ca="1"/>
        <v>60.13</v>
      </c>
      <c r="IC33" s="39" vm="6004">
        <f ca="1"/>
        <v>61.52</v>
      </c>
      <c r="ID33" s="39" vm="2033">
        <f ca="1"/>
        <v>62.115000000000002</v>
      </c>
      <c r="IE33" s="39" vm="2069">
        <f ca="1"/>
        <v>62.47</v>
      </c>
      <c r="IF33" s="39" vm="6005">
        <f ca="1"/>
        <v>63.354999999999997</v>
      </c>
      <c r="IG33" s="39" vm="6006">
        <f ca="1"/>
        <v>63.234999999999999</v>
      </c>
      <c r="IH33" s="39" vm="5205">
        <f ca="1"/>
        <v>63.13</v>
      </c>
      <c r="II33" s="39" vm="1966">
        <f ca="1"/>
        <v>63.26</v>
      </c>
      <c r="IJ33" s="39" vm="6007">
        <f ca="1"/>
        <v>63.555</v>
      </c>
      <c r="IK33" s="39" vm="6008">
        <f ca="1"/>
        <v>64.06</v>
      </c>
      <c r="IL33" s="39" vm="6009">
        <f ca="1"/>
        <v>63.6</v>
      </c>
      <c r="IM33" s="39" vm="6010">
        <f ca="1"/>
        <v>64.105000000000004</v>
      </c>
      <c r="IN33" s="39" vm="5118">
        <f ca="1"/>
        <v>64</v>
      </c>
      <c r="IO33" s="39" vm="6011">
        <f ca="1"/>
        <v>64.11</v>
      </c>
      <c r="IP33" s="39" vm="6012">
        <f ca="1"/>
        <v>64.784999999999997</v>
      </c>
      <c r="IQ33" s="39" vm="5172">
        <f ca="1"/>
        <v>64.67</v>
      </c>
      <c r="IR33" s="39" vm="6013">
        <f ca="1"/>
        <v>65.905000000000001</v>
      </c>
      <c r="IS33" s="39" vm="1979">
        <f ca="1"/>
        <v>66.400000000000006</v>
      </c>
      <c r="IT33" s="39" vm="1897">
        <f ca="1"/>
        <v>66.67</v>
      </c>
      <c r="IU33" s="39" vm="5212">
        <f ca="1"/>
        <v>66.525000000000006</v>
      </c>
      <c r="IV33" s="39" vm="6014">
        <f ca="1"/>
        <v>65.86</v>
      </c>
      <c r="IW33" s="39" vm="6015">
        <f ca="1"/>
        <v>65.644999999999996</v>
      </c>
      <c r="IX33" s="39" vm="6016">
        <f ca="1"/>
        <v>66.38</v>
      </c>
      <c r="IY33" s="39" vm="1980">
        <f ca="1"/>
        <v>66.41</v>
      </c>
      <c r="IZ33" s="39" vm="6017">
        <f ca="1"/>
        <v>66.88</v>
      </c>
      <c r="JA33" s="39" vm="6018">
        <f ca="1"/>
        <v>67.040000000000006</v>
      </c>
      <c r="JB33" s="39" vm="6019">
        <f ca="1"/>
        <v>66.954999999999998</v>
      </c>
      <c r="JC33" s="39" vm="6020">
        <f ca="1"/>
        <v>67.915000000000006</v>
      </c>
      <c r="JD33" s="39" vm="6021">
        <f ca="1"/>
        <v>67.66</v>
      </c>
      <c r="JE33" s="39" vm="6022">
        <f ca="1"/>
        <v>65.974999999999994</v>
      </c>
      <c r="JF33" s="39" vm="1916">
        <f ca="1"/>
        <v>66.355000000000004</v>
      </c>
      <c r="JG33" s="39" vm="6023">
        <f ca="1"/>
        <v>66.935000000000002</v>
      </c>
      <c r="JH33" s="39" vm="2002">
        <f ca="1"/>
        <v>65.275000000000006</v>
      </c>
      <c r="JI33" s="39" vm="5187">
        <f ca="1"/>
        <v>66.22</v>
      </c>
      <c r="JJ33" s="39" vm="6024">
        <f ca="1"/>
        <v>65.935000000000002</v>
      </c>
      <c r="JK33" s="39" vm="3132">
        <f ca="1"/>
        <v>67.06</v>
      </c>
      <c r="JL33" s="39" vm="3140">
        <f ca="1"/>
        <v>65.224999999999994</v>
      </c>
      <c r="JM33" s="39" vm="2007">
        <f ca="1"/>
        <v>64.245000000000005</v>
      </c>
      <c r="JN33" s="39" vm="1947">
        <f ca="1"/>
        <v>64.295000000000002</v>
      </c>
      <c r="JO33" s="39" vm="3132">
        <f ca="1"/>
        <v>67.06</v>
      </c>
      <c r="JP33" s="39" vm="6025">
        <f ca="1"/>
        <v>67.334999999999994</v>
      </c>
      <c r="JQ33" s="39" vm="6026">
        <f ca="1"/>
        <v>67.394999999999996</v>
      </c>
      <c r="JR33" s="39" vm="6027">
        <f ca="1"/>
        <v>67.28</v>
      </c>
      <c r="JS33" s="39" vm="1914">
        <f ca="1"/>
        <v>67.22</v>
      </c>
      <c r="JT33" s="39" vm="1919">
        <f ca="1"/>
        <v>65.435000000000002</v>
      </c>
      <c r="JU33" s="39" vm="6028">
        <f ca="1"/>
        <v>65.45</v>
      </c>
      <c r="JV33" s="39" vm="3144">
        <f ca="1"/>
        <v>66.45</v>
      </c>
      <c r="JW33" s="39" vm="6029">
        <f ca="1"/>
        <v>65.7</v>
      </c>
      <c r="JX33" s="39" vm="6030">
        <f ca="1"/>
        <v>64.180000000000007</v>
      </c>
      <c r="JY33" s="39" vm="1921">
        <f ca="1"/>
        <v>65.155000000000001</v>
      </c>
      <c r="JZ33" s="39" vm="6031">
        <f ca="1"/>
        <v>66.734999999999999</v>
      </c>
      <c r="KA33" s="39"/>
      <c r="KB33" s="39"/>
    </row>
    <row r="34" spans="2:288" ht="20" customHeight="1" x14ac:dyDescent="0.6">
      <c r="B34" s="13"/>
      <c r="C34" s="2" t="s">
        <v>47</v>
      </c>
      <c r="D34" s="2" t="str" cm="1">
        <f t="array" ref="D34">_FV(Table15[[#This Row],[ ETF]],"Ticker symbol",TRUE)</f>
        <v>IWQU</v>
      </c>
      <c r="E34" s="2" t="s">
        <v>93</v>
      </c>
      <c r="F34" s="2" t="s">
        <v>94</v>
      </c>
      <c r="G34" s="2" t="e" vm="6032">
        <v>#VALUE!</v>
      </c>
      <c r="H34" s="27" cm="1">
        <f t="array" ref="H34">IFERROR(_FV(Table15[[#This Row],[ ETF]],"beta"),"")</f>
        <v>0.95889999999999997</v>
      </c>
      <c r="I34" s="30" cm="1">
        <f t="array" ref="I34">_FV(Table15[[#This Row],[ ETF]],"Price")</f>
        <v>57.79</v>
      </c>
      <c r="J34" s="26">
        <f>SUMIF(Table14[Ativo],Table15[[#This Row],[Ticker]],Table14[Qtd])</f>
        <v>0</v>
      </c>
      <c r="K34" s="6">
        <f>Table15[[#This Row],[Preço]]*Table15[[#This Row],[Qtd]]</f>
        <v>0</v>
      </c>
      <c r="L34" s="15">
        <f>_xlfn.FLOOR.MATH((Aporte-2)/Table15[[#This Row],[Preço]])</f>
        <v>77</v>
      </c>
      <c r="M34" s="14">
        <f>Aporte-Table15[[#This Row],[Possível]]*Table15[[#This Row],[Preço]]</f>
        <v>50.170000000000073</v>
      </c>
      <c r="N34" s="35" cm="1">
        <f t="array" ref="N34">_FV(Table15[[#This Row],[ ETF]],"Expense ratio",TRUE)</f>
        <v>3.0000000000000001E-3</v>
      </c>
      <c r="O34" s="38" cm="1">
        <f t="array" ref="O34">_FV(Table15[[#This Row],[ ETF]],"Market cap",TRUE)</f>
        <v>2452677966.48</v>
      </c>
      <c r="P34" s="36" cm="1">
        <f t="array" ref="P34">_FV(Table15[[#This Row],[ ETF]],"Volume")</f>
        <v>151068</v>
      </c>
      <c r="Q34" s="35" cm="1">
        <f t="array" ref="Q34">_FV(Table15[[#This Row],[ ETF]],"Change (%)",TRUE)</f>
        <v>9.2560000000000003E-3</v>
      </c>
      <c r="R34" s="40">
        <f ca="1">(Table15[[#This Row],[Preço]]-AF34)/AF34</f>
        <v>0.23879957127545554</v>
      </c>
      <c r="S34" s="44"/>
      <c r="T34" s="37" cm="1">
        <f t="array" ref="T34">Table15[[#This Row],[Valor de mercado]]/Riqueza_hoje</f>
        <v>0</v>
      </c>
      <c r="AF34" s="39" cm="1" vm="2798">
        <f t="array" aca="1" ref="AF34:KB34" ca="1">TRANSPOSE(_xlfn.STOCKHISTORY(G34,TODAY()-365,TODAY(),0,0,1))</f>
        <v>46.65</v>
      </c>
      <c r="AG34" s="39" vm="6033">
        <f ca="1"/>
        <v>46.63</v>
      </c>
      <c r="AH34" s="39" t="e" vm="342">
        <f ca="1"/>
        <v>#N/A</v>
      </c>
      <c r="AI34" s="39" vm="6034">
        <f ca="1"/>
        <v>47.39</v>
      </c>
      <c r="AJ34" s="39" vm="6035">
        <f ca="1"/>
        <v>47.32</v>
      </c>
      <c r="AK34" s="39" vm="6036">
        <f ca="1"/>
        <v>47.21</v>
      </c>
      <c r="AL34" s="39" vm="6037">
        <f ca="1"/>
        <v>46.92</v>
      </c>
      <c r="AM34" s="39" vm="6038">
        <f ca="1"/>
        <v>47.005000000000003</v>
      </c>
      <c r="AN34" s="39" vm="6039">
        <f ca="1"/>
        <v>47.64</v>
      </c>
      <c r="AO34" s="39" vm="6040">
        <f ca="1"/>
        <v>47.86</v>
      </c>
      <c r="AP34" s="39" vm="6041">
        <f ca="1"/>
        <v>48.08</v>
      </c>
      <c r="AQ34" s="39" vm="6042">
        <f ca="1"/>
        <v>47.96</v>
      </c>
      <c r="AR34" s="39" vm="6043">
        <f ca="1"/>
        <v>47.75</v>
      </c>
      <c r="AS34" s="39" vm="6044">
        <f ca="1"/>
        <v>47.84</v>
      </c>
      <c r="AT34" s="39" vm="6045">
        <f ca="1"/>
        <v>47.9</v>
      </c>
      <c r="AU34" s="39" vm="6034">
        <f ca="1"/>
        <v>47.39</v>
      </c>
      <c r="AV34" s="39" vm="6034">
        <f ca="1"/>
        <v>47.39</v>
      </c>
      <c r="AW34" s="39" vm="6046">
        <f ca="1"/>
        <v>47.5</v>
      </c>
      <c r="AX34" s="39" vm="6047">
        <f ca="1"/>
        <v>48.04</v>
      </c>
      <c r="AY34" s="39" vm="6048">
        <f ca="1"/>
        <v>48.18</v>
      </c>
      <c r="AZ34" s="39" vm="6049">
        <f ca="1"/>
        <v>48.05</v>
      </c>
      <c r="BA34" s="39" vm="6050">
        <f ca="1"/>
        <v>47.83</v>
      </c>
      <c r="BB34" s="39" vm="6051">
        <f ca="1"/>
        <v>48.15</v>
      </c>
      <c r="BC34" s="39" vm="2781">
        <f ca="1"/>
        <v>47.4</v>
      </c>
      <c r="BD34" s="39" vm="6052">
        <f ca="1"/>
        <v>47.55</v>
      </c>
      <c r="BE34" s="39" vm="6053">
        <f ca="1"/>
        <v>46.45</v>
      </c>
      <c r="BF34" s="39" vm="6054">
        <f ca="1"/>
        <v>46.85</v>
      </c>
      <c r="BG34" s="39" vm="6055">
        <f ca="1"/>
        <v>47.63</v>
      </c>
      <c r="BH34" s="39" vm="6056">
        <f ca="1"/>
        <v>47.58</v>
      </c>
      <c r="BI34" s="39" vm="6057">
        <f ca="1"/>
        <v>47.8</v>
      </c>
      <c r="BJ34" s="39" vm="6058">
        <f ca="1"/>
        <v>48.13</v>
      </c>
      <c r="BK34" s="39" vm="6059">
        <f ca="1"/>
        <v>48.23</v>
      </c>
      <c r="BL34" s="39" vm="6060">
        <f ca="1"/>
        <v>48.4</v>
      </c>
      <c r="BM34" s="39" vm="6061">
        <f ca="1"/>
        <v>48.325000000000003</v>
      </c>
      <c r="BN34" s="39" vm="6062">
        <f ca="1"/>
        <v>48.66</v>
      </c>
      <c r="BO34" s="39" vm="2819">
        <f ca="1"/>
        <v>48.74</v>
      </c>
      <c r="BP34" s="39" vm="6063">
        <f ca="1"/>
        <v>49.22</v>
      </c>
      <c r="BQ34" s="39" vm="6064">
        <f ca="1"/>
        <v>49</v>
      </c>
      <c r="BR34" s="39" vm="6065">
        <f ca="1"/>
        <v>48.58</v>
      </c>
      <c r="BS34" s="39" vm="6066">
        <f ca="1"/>
        <v>48.56</v>
      </c>
      <c r="BT34" s="39" vm="6067">
        <f ca="1"/>
        <v>48.89</v>
      </c>
      <c r="BU34" s="39" vm="6068">
        <f ca="1"/>
        <v>48.37</v>
      </c>
      <c r="BV34" s="39" vm="6069">
        <f ca="1"/>
        <v>48.28</v>
      </c>
      <c r="BW34" s="39" vm="6070">
        <f ca="1"/>
        <v>48.48</v>
      </c>
      <c r="BX34" s="39" vm="6071">
        <f ca="1"/>
        <v>48.454999999999998</v>
      </c>
      <c r="BY34" s="39" vm="6072">
        <f ca="1"/>
        <v>47.67</v>
      </c>
      <c r="BZ34" s="39" vm="6068">
        <f ca="1"/>
        <v>48.37</v>
      </c>
      <c r="CA34" s="39" vm="6073">
        <f ca="1"/>
        <v>48.22</v>
      </c>
      <c r="CB34" s="39" vm="6074">
        <f ca="1"/>
        <v>48.01</v>
      </c>
      <c r="CC34" s="39" vm="6046">
        <f ca="1"/>
        <v>47.5</v>
      </c>
      <c r="CD34" s="39" vm="6075">
        <f ca="1"/>
        <v>46.62</v>
      </c>
      <c r="CE34" s="39" vm="6047">
        <f ca="1"/>
        <v>48.04</v>
      </c>
      <c r="CF34" s="39" vm="2857">
        <f ca="1"/>
        <v>48.29</v>
      </c>
      <c r="CG34" s="39" vm="6076">
        <f ca="1"/>
        <v>48.27</v>
      </c>
      <c r="CH34" s="39" vm="6077">
        <f ca="1"/>
        <v>49.07</v>
      </c>
      <c r="CI34" s="39" vm="6078">
        <f ca="1"/>
        <v>48.634999999999998</v>
      </c>
      <c r="CJ34" s="39" vm="6079">
        <f ca="1"/>
        <v>48.81</v>
      </c>
      <c r="CK34" s="39" vm="6080">
        <f ca="1"/>
        <v>49.26</v>
      </c>
      <c r="CL34" s="39" vm="6081">
        <f ca="1"/>
        <v>48.935000000000002</v>
      </c>
      <c r="CM34" s="39" vm="6082">
        <f ca="1"/>
        <v>48.99</v>
      </c>
      <c r="CN34" s="39" vm="6083">
        <f ca="1"/>
        <v>48.68</v>
      </c>
      <c r="CO34" s="39" vm="6067">
        <f ca="1"/>
        <v>48.89</v>
      </c>
      <c r="CP34" s="39" vm="6084">
        <f ca="1"/>
        <v>48.87</v>
      </c>
      <c r="CQ34" s="39" vm="6085">
        <f ca="1"/>
        <v>48.82</v>
      </c>
      <c r="CR34" s="39" vm="6086">
        <f ca="1"/>
        <v>48.5</v>
      </c>
      <c r="CS34" s="39" vm="6087">
        <f ca="1"/>
        <v>49.11</v>
      </c>
      <c r="CT34" s="39" vm="6088">
        <f ca="1"/>
        <v>49.33</v>
      </c>
      <c r="CU34" s="39" vm="6089">
        <f ca="1"/>
        <v>49.2</v>
      </c>
      <c r="CV34" s="39" vm="6090">
        <f ca="1"/>
        <v>49.47</v>
      </c>
      <c r="CW34" s="39" vm="6091">
        <f ca="1"/>
        <v>49.86</v>
      </c>
      <c r="CX34" s="39" vm="6092">
        <f ca="1"/>
        <v>50.685000000000002</v>
      </c>
      <c r="CY34" s="39" vm="6093">
        <f ca="1"/>
        <v>50.54</v>
      </c>
      <c r="CZ34" s="39" vm="6094">
        <f ca="1"/>
        <v>50.82</v>
      </c>
      <c r="DA34" s="39" vm="6095">
        <f ca="1"/>
        <v>51</v>
      </c>
      <c r="DB34" s="39" vm="6096">
        <f ca="1"/>
        <v>51.04</v>
      </c>
      <c r="DC34" s="39" vm="6097">
        <f ca="1"/>
        <v>51.09</v>
      </c>
      <c r="DD34" s="39" vm="6098">
        <f ca="1"/>
        <v>51.27</v>
      </c>
      <c r="DE34" s="39" vm="6099">
        <f ca="1"/>
        <v>51.55</v>
      </c>
      <c r="DF34" s="39" vm="6100">
        <f ca="1"/>
        <v>51.8</v>
      </c>
      <c r="DG34" s="39" vm="6101">
        <f ca="1"/>
        <v>51.75</v>
      </c>
      <c r="DH34" s="39" vm="6102">
        <f ca="1"/>
        <v>51.25</v>
      </c>
      <c r="DI34" s="39" vm="6103">
        <f ca="1"/>
        <v>51.73</v>
      </c>
      <c r="DJ34" s="39" vm="5895">
        <f ca="1"/>
        <v>51.9</v>
      </c>
      <c r="DK34" s="39" vm="5891">
        <f ca="1"/>
        <v>51.99</v>
      </c>
      <c r="DL34" s="39" vm="6104">
        <f ca="1"/>
        <v>52.05</v>
      </c>
      <c r="DM34" s="39" vm="5891">
        <f ca="1"/>
        <v>51.99</v>
      </c>
      <c r="DN34" s="39" vm="6105">
        <f ca="1"/>
        <v>52.03</v>
      </c>
      <c r="DO34" s="39" vm="6106">
        <f ca="1"/>
        <v>52.19</v>
      </c>
      <c r="DP34" s="39" vm="6107">
        <f ca="1"/>
        <v>51.91</v>
      </c>
      <c r="DQ34" s="39" vm="6108">
        <f ca="1"/>
        <v>52.150399999999998</v>
      </c>
      <c r="DR34" s="39" vm="6099">
        <f ca="1"/>
        <v>51.55</v>
      </c>
      <c r="DS34" s="39" vm="6109">
        <f ca="1"/>
        <v>52.16</v>
      </c>
      <c r="DT34" s="39" vm="6110">
        <f ca="1"/>
        <v>52.15</v>
      </c>
      <c r="DU34" s="39" vm="6111">
        <f ca="1"/>
        <v>52.82</v>
      </c>
      <c r="DV34" s="39" vm="6112">
        <f ca="1"/>
        <v>52.88</v>
      </c>
      <c r="DW34" s="39" vm="5895">
        <f ca="1"/>
        <v>51.9</v>
      </c>
      <c r="DX34" s="39" vm="6098">
        <f ca="1"/>
        <v>51.27</v>
      </c>
      <c r="DY34" s="39" vm="6113">
        <f ca="1"/>
        <v>51.38</v>
      </c>
      <c r="DZ34" s="39" vm="5900">
        <f ca="1"/>
        <v>52.13</v>
      </c>
      <c r="EA34" s="39" vm="6114">
        <f ca="1"/>
        <v>52</v>
      </c>
      <c r="EB34" s="39" vm="5900">
        <f ca="1"/>
        <v>52.13</v>
      </c>
      <c r="EC34" s="39" vm="6115">
        <f ca="1"/>
        <v>51.37</v>
      </c>
      <c r="ED34" s="39" vm="5901">
        <f ca="1"/>
        <v>52.3</v>
      </c>
      <c r="EE34" s="39" vm="4237">
        <f ca="1"/>
        <v>52.51</v>
      </c>
      <c r="EF34" s="39" vm="6116">
        <f ca="1"/>
        <v>52.73</v>
      </c>
      <c r="EG34" s="39" vm="6117">
        <f ca="1"/>
        <v>52.77</v>
      </c>
      <c r="EH34" s="39" vm="6118">
        <f ca="1"/>
        <v>52.76</v>
      </c>
      <c r="EI34" s="39" vm="6119">
        <f ca="1"/>
        <v>52.86</v>
      </c>
      <c r="EJ34" s="39" vm="6120">
        <f ca="1"/>
        <v>52.96</v>
      </c>
      <c r="EK34" s="39" t="e" vm="342">
        <f ca="1"/>
        <v>#N/A</v>
      </c>
      <c r="EL34" s="39" vm="6121">
        <f ca="1"/>
        <v>52.94</v>
      </c>
      <c r="EM34" s="39" vm="6122">
        <f ca="1"/>
        <v>52.994999999999997</v>
      </c>
      <c r="EN34" s="39" vm="6123">
        <f ca="1"/>
        <v>52.795000000000002</v>
      </c>
      <c r="EO34" s="39" vm="4198">
        <f ca="1"/>
        <v>53.185000000000002</v>
      </c>
      <c r="EP34" s="39" vm="6124">
        <f ca="1"/>
        <v>53.15</v>
      </c>
      <c r="EQ34" s="39" vm="5864">
        <f ca="1"/>
        <v>53.23</v>
      </c>
      <c r="ER34" s="39" vm="4243">
        <f ca="1"/>
        <v>53.3</v>
      </c>
      <c r="ES34" s="39" vm="6125">
        <f ca="1"/>
        <v>53.34</v>
      </c>
      <c r="ET34" s="39" vm="4203">
        <f ca="1"/>
        <v>53.46</v>
      </c>
      <c r="EU34" s="39" vm="4224">
        <f ca="1"/>
        <v>53.51</v>
      </c>
      <c r="EV34" s="39" vm="4232">
        <f ca="1"/>
        <v>53.58</v>
      </c>
      <c r="EW34" s="39" vm="6126">
        <f ca="1"/>
        <v>53.74</v>
      </c>
      <c r="EX34" s="39" vm="4197">
        <f ca="1"/>
        <v>53.25</v>
      </c>
      <c r="EY34" s="39" vm="6127">
        <f ca="1"/>
        <v>52.58</v>
      </c>
      <c r="EZ34" s="39" vm="6128">
        <f ca="1"/>
        <v>53.08</v>
      </c>
      <c r="FA34" s="39" vm="6125">
        <f ca="1"/>
        <v>53.34</v>
      </c>
      <c r="FB34" s="39" vm="6125">
        <f ca="1"/>
        <v>53.34</v>
      </c>
      <c r="FC34" s="39" vm="4224">
        <f ca="1"/>
        <v>53.51</v>
      </c>
      <c r="FD34" s="39" vm="4218">
        <f ca="1"/>
        <v>53.88</v>
      </c>
      <c r="FE34" s="39" vm="4246">
        <f ca="1"/>
        <v>53.89</v>
      </c>
      <c r="FF34" s="39" vm="4226">
        <f ca="1"/>
        <v>54.09</v>
      </c>
      <c r="FG34" s="39" vm="4208">
        <f ca="1"/>
        <v>53.87</v>
      </c>
      <c r="FH34" s="39" vm="6129">
        <f ca="1"/>
        <v>54.04</v>
      </c>
      <c r="FI34" s="39" vm="6130">
        <f ca="1"/>
        <v>54.4</v>
      </c>
      <c r="FJ34" s="39" vm="6131">
        <f ca="1"/>
        <v>54.625</v>
      </c>
      <c r="FK34" s="39" vm="6132">
        <f ca="1"/>
        <v>54.26</v>
      </c>
      <c r="FL34" s="39" vm="6133">
        <f ca="1"/>
        <v>54.65</v>
      </c>
      <c r="FM34" s="39" vm="4248">
        <f ca="1"/>
        <v>54.15</v>
      </c>
      <c r="FN34" s="39" vm="6134">
        <f ca="1"/>
        <v>54.69</v>
      </c>
      <c r="FO34" s="39" vm="6135">
        <f ca="1"/>
        <v>54.96</v>
      </c>
      <c r="FP34" s="39" vm="6136">
        <f ca="1"/>
        <v>55.11</v>
      </c>
      <c r="FQ34" s="39" vm="6137">
        <f ca="1"/>
        <v>54.99</v>
      </c>
      <c r="FR34" s="39" vm="4256">
        <f ca="1"/>
        <v>54.78</v>
      </c>
      <c r="FS34" s="39" vm="6138">
        <f ca="1"/>
        <v>54.68</v>
      </c>
      <c r="FT34" s="39" vm="6139">
        <f ca="1"/>
        <v>53.725000000000001</v>
      </c>
      <c r="FU34" s="39" vm="4227">
        <f ca="1"/>
        <v>54.19</v>
      </c>
      <c r="FV34" s="39" vm="6140">
        <f ca="1"/>
        <v>54.72</v>
      </c>
      <c r="FW34" s="39" vm="6141">
        <f ca="1"/>
        <v>54.86</v>
      </c>
      <c r="FX34" s="39" vm="6142">
        <f ca="1"/>
        <v>55.55</v>
      </c>
      <c r="FY34" s="39" vm="6143">
        <f ca="1"/>
        <v>55.6</v>
      </c>
      <c r="FZ34" s="39" vm="5930">
        <f ca="1"/>
        <v>55.12</v>
      </c>
      <c r="GA34" s="39" vm="6144">
        <f ca="1"/>
        <v>55.43</v>
      </c>
      <c r="GB34" s="39" vm="6145">
        <f ca="1"/>
        <v>55.72</v>
      </c>
      <c r="GC34" s="39" vm="4260">
        <f ca="1"/>
        <v>55.52</v>
      </c>
      <c r="GD34" s="39" vm="6146">
        <f ca="1"/>
        <v>55.82</v>
      </c>
      <c r="GE34" s="39" vm="6147">
        <f ca="1"/>
        <v>55.67</v>
      </c>
      <c r="GF34" s="39" vm="6148">
        <f ca="1"/>
        <v>55.89</v>
      </c>
      <c r="GG34" s="39" vm="6149">
        <f ca="1"/>
        <v>56.11</v>
      </c>
      <c r="GH34" s="39" vm="6150">
        <f ca="1"/>
        <v>56.01</v>
      </c>
      <c r="GI34" s="39" vm="6151">
        <f ca="1"/>
        <v>56.02</v>
      </c>
      <c r="GJ34" s="39" vm="6152">
        <f ca="1"/>
        <v>56.094999999999999</v>
      </c>
      <c r="GK34" s="39" vm="6153">
        <f ca="1"/>
        <v>56.23</v>
      </c>
      <c r="GL34" s="39" vm="6154">
        <f ca="1"/>
        <v>56.24</v>
      </c>
      <c r="GM34" s="39" vm="4265">
        <f ca="1"/>
        <v>56.49</v>
      </c>
      <c r="GN34" s="39" vm="5909">
        <f ca="1"/>
        <v>56.39</v>
      </c>
      <c r="GO34" s="39" vm="4267">
        <f ca="1"/>
        <v>56.34</v>
      </c>
      <c r="GP34" s="39" vm="6155">
        <f ca="1"/>
        <v>56.15</v>
      </c>
      <c r="GQ34" s="39" vm="4263">
        <f ca="1"/>
        <v>55.73</v>
      </c>
      <c r="GR34" s="39" vm="6156">
        <f ca="1"/>
        <v>56.17</v>
      </c>
      <c r="GS34" s="39" vm="6157">
        <f ca="1"/>
        <v>56.82</v>
      </c>
      <c r="GT34" s="39" vm="4269">
        <f ca="1"/>
        <v>56.78</v>
      </c>
      <c r="GU34" s="39" vm="6158">
        <f ca="1"/>
        <v>56.79</v>
      </c>
      <c r="GV34" s="39" vm="6159">
        <f ca="1"/>
        <v>56.52</v>
      </c>
      <c r="GW34" s="39" vm="4282">
        <f ca="1"/>
        <v>56.9</v>
      </c>
      <c r="GX34" s="39" t="e" vm="342">
        <f ca="1"/>
        <v>#N/A</v>
      </c>
      <c r="GY34" s="39" vm="6160">
        <f ca="1"/>
        <v>57.03</v>
      </c>
      <c r="GZ34" s="39" vm="6161">
        <f ca="1"/>
        <v>57.07</v>
      </c>
      <c r="HA34" s="39" vm="6162">
        <f ca="1"/>
        <v>57.29</v>
      </c>
      <c r="HB34" s="39" vm="6163">
        <f ca="1"/>
        <v>57.27</v>
      </c>
      <c r="HC34" s="39" vm="4292">
        <f ca="1"/>
        <v>57.53</v>
      </c>
      <c r="HD34" s="39" vm="6164">
        <f ca="1"/>
        <v>56.99</v>
      </c>
      <c r="HE34" s="39" vm="6165">
        <f ca="1"/>
        <v>56.62</v>
      </c>
      <c r="HF34" s="39" vm="4275">
        <f ca="1"/>
        <v>56.7</v>
      </c>
      <c r="HG34" s="39" vm="4270">
        <f ca="1"/>
        <v>56.56</v>
      </c>
      <c r="HH34" s="39" vm="6166">
        <f ca="1"/>
        <v>56.43</v>
      </c>
      <c r="HI34" s="39" vm="6167">
        <f ca="1"/>
        <v>56.36</v>
      </c>
      <c r="HJ34" s="39" vm="4272">
        <f ca="1"/>
        <v>56.2</v>
      </c>
      <c r="HK34" s="39" vm="4274">
        <f ca="1"/>
        <v>56.14</v>
      </c>
      <c r="HL34" s="39" vm="6168">
        <f ca="1"/>
        <v>55.71</v>
      </c>
      <c r="HM34" s="39" vm="6169">
        <f ca="1"/>
        <v>54.71</v>
      </c>
      <c r="HN34" s="39" vm="6136">
        <f ca="1"/>
        <v>55.11</v>
      </c>
      <c r="HO34" s="39" vm="6170">
        <f ca="1"/>
        <v>55.34</v>
      </c>
      <c r="HP34" s="39" vm="6171">
        <f ca="1"/>
        <v>55.86</v>
      </c>
      <c r="HQ34" s="39" vm="6172">
        <f ca="1"/>
        <v>55.45</v>
      </c>
      <c r="HR34" s="39" vm="6173">
        <f ca="1"/>
        <v>55.27</v>
      </c>
      <c r="HS34" s="39" vm="4209">
        <f ca="1"/>
        <v>53.93</v>
      </c>
      <c r="HT34" s="39" vm="6174">
        <f ca="1"/>
        <v>54.01</v>
      </c>
      <c r="HU34" s="39" vm="4199">
        <f ca="1"/>
        <v>53.78</v>
      </c>
      <c r="HV34" s="39" vm="5924">
        <f ca="1"/>
        <v>53.47</v>
      </c>
      <c r="HW34" s="39" vm="6121">
        <f ca="1"/>
        <v>52.94</v>
      </c>
      <c r="HX34" s="39" vm="4212">
        <f ca="1"/>
        <v>53.79</v>
      </c>
      <c r="HY34" s="39" vm="6175">
        <f ca="1"/>
        <v>53.09</v>
      </c>
      <c r="HZ34" s="39" vm="6176">
        <f ca="1"/>
        <v>54.47</v>
      </c>
      <c r="IA34" s="39" vm="4251">
        <f ca="1"/>
        <v>54.22</v>
      </c>
      <c r="IB34" s="39" vm="6177">
        <f ca="1"/>
        <v>54.37</v>
      </c>
      <c r="IC34" s="39" vm="6178">
        <f ca="1"/>
        <v>53.91</v>
      </c>
      <c r="ID34" s="39" vm="4216">
        <f ca="1"/>
        <v>53.97</v>
      </c>
      <c r="IE34" s="39" vm="6179">
        <f ca="1"/>
        <v>55.01</v>
      </c>
      <c r="IF34" s="39" vm="6180">
        <f ca="1"/>
        <v>55.47</v>
      </c>
      <c r="IG34" s="39" vm="6181">
        <f ca="1"/>
        <v>55.62</v>
      </c>
      <c r="IH34" s="39" vm="6182">
        <f ca="1"/>
        <v>56.19</v>
      </c>
      <c r="II34" s="39" vm="6183">
        <f ca="1"/>
        <v>56.29</v>
      </c>
      <c r="IJ34" s="39" vm="6184">
        <f ca="1"/>
        <v>56.35</v>
      </c>
      <c r="IK34" s="39" vm="6185">
        <f ca="1"/>
        <v>56.48</v>
      </c>
      <c r="IL34" s="39" vm="4278">
        <f ca="1"/>
        <v>56.81</v>
      </c>
      <c r="IM34" s="39" vm="4368">
        <f ca="1"/>
        <v>56.94</v>
      </c>
      <c r="IN34" s="39" vm="6158">
        <f ca="1"/>
        <v>56.79</v>
      </c>
      <c r="IO34" s="39" vm="4289">
        <f ca="1"/>
        <v>57.09</v>
      </c>
      <c r="IP34" s="39" vm="6186">
        <f ca="1"/>
        <v>57.2</v>
      </c>
      <c r="IQ34" s="39" vm="6187">
        <f ca="1"/>
        <v>57.35</v>
      </c>
      <c r="IR34" s="39" vm="6188">
        <f ca="1"/>
        <v>57.58</v>
      </c>
      <c r="IS34" s="39" vm="6189">
        <f ca="1"/>
        <v>57.54</v>
      </c>
      <c r="IT34" s="39" vm="6190">
        <f ca="1"/>
        <v>58.15</v>
      </c>
      <c r="IU34" s="39" vm="6191">
        <f ca="1"/>
        <v>58.41</v>
      </c>
      <c r="IV34" s="39" vm="6192">
        <f ca="1"/>
        <v>58.23</v>
      </c>
      <c r="IW34" s="39" vm="5099">
        <f ca="1"/>
        <v>58.22</v>
      </c>
      <c r="IX34" s="39" vm="6193">
        <f ca="1"/>
        <v>58.05</v>
      </c>
      <c r="IY34" s="39" vm="6194">
        <f ca="1"/>
        <v>57.865000000000002</v>
      </c>
      <c r="IZ34" s="39" vm="6195">
        <f ca="1"/>
        <v>58.39</v>
      </c>
      <c r="JA34" s="39" vm="4321">
        <f ca="1"/>
        <v>58.57</v>
      </c>
      <c r="JB34" s="39" vm="4321">
        <f ca="1"/>
        <v>58.57</v>
      </c>
      <c r="JC34" s="39" vm="6196">
        <f ca="1"/>
        <v>58.24</v>
      </c>
      <c r="JD34" s="39" vm="6197">
        <f ca="1"/>
        <v>58.27</v>
      </c>
      <c r="JE34" s="39" vm="6198">
        <f ca="1"/>
        <v>58.54</v>
      </c>
      <c r="JF34" s="39" vm="6199">
        <f ca="1"/>
        <v>58.38</v>
      </c>
      <c r="JG34" s="39" vm="6188">
        <f ca="1"/>
        <v>57.58</v>
      </c>
      <c r="JH34" s="39" vm="6200">
        <f ca="1"/>
        <v>57.65</v>
      </c>
      <c r="JI34" s="39" vm="4312">
        <f ca="1"/>
        <v>58.03</v>
      </c>
      <c r="JJ34" s="39" vm="6201">
        <f ca="1"/>
        <v>56.66</v>
      </c>
      <c r="JK34" s="39" vm="4290">
        <f ca="1"/>
        <v>57.17</v>
      </c>
      <c r="JL34" s="39" vm="4265">
        <f ca="1"/>
        <v>56.49</v>
      </c>
      <c r="JM34" s="39" vm="6202">
        <f ca="1"/>
        <v>57.23</v>
      </c>
      <c r="JN34" s="39" vm="6203">
        <f ca="1"/>
        <v>56.07</v>
      </c>
      <c r="JO34" s="39" vm="6148">
        <f ca="1"/>
        <v>55.89</v>
      </c>
      <c r="JP34" s="39" vm="6153">
        <f ca="1"/>
        <v>56.23</v>
      </c>
      <c r="JQ34" s="39" vm="6204">
        <f ca="1"/>
        <v>57.64</v>
      </c>
      <c r="JR34" s="39" vm="6205">
        <f ca="1"/>
        <v>57.7</v>
      </c>
      <c r="JS34" s="39" vm="6206">
        <f ca="1"/>
        <v>57.72</v>
      </c>
      <c r="JT34" s="39" vm="6189">
        <f ca="1"/>
        <v>57.54</v>
      </c>
      <c r="JU34" s="39" vm="6207">
        <f ca="1"/>
        <v>57.43</v>
      </c>
      <c r="JV34" s="39" vm="6165">
        <f ca="1"/>
        <v>56.62</v>
      </c>
      <c r="JW34" s="39" vm="5916">
        <f ca="1"/>
        <v>56.765000000000001</v>
      </c>
      <c r="JX34" s="39" vm="4308">
        <f ca="1"/>
        <v>57.67</v>
      </c>
      <c r="JY34" s="39" vm="5911">
        <f ca="1"/>
        <v>56.87</v>
      </c>
      <c r="JZ34" s="39" vm="4262">
        <f ca="1"/>
        <v>55.61</v>
      </c>
      <c r="KA34" s="39" vm="4271">
        <f ca="1"/>
        <v>56.4</v>
      </c>
      <c r="KB34" s="39" vm="6208">
        <f ca="1"/>
        <v>57.26</v>
      </c>
    </row>
    <row r="35" spans="2:288" ht="20" customHeight="1" x14ac:dyDescent="0.6">
      <c r="B35" s="13"/>
      <c r="C35" s="2" t="s">
        <v>47</v>
      </c>
      <c r="D35" s="2" t="str" cm="1">
        <f t="array" ref="D35">_FV(Table15[[#This Row],[ ETF]],"Ticker symbol",TRUE)</f>
        <v>WSML</v>
      </c>
      <c r="E35" s="2" t="s">
        <v>95</v>
      </c>
      <c r="F35" s="2" t="s">
        <v>96</v>
      </c>
      <c r="G35" s="2" t="e" vm="6209">
        <v>#VALUE!</v>
      </c>
      <c r="H35" s="27" cm="1">
        <f t="array" ref="H35">IFERROR(_FV(Table15[[#This Row],[ ETF]],"beta"),"")</f>
        <v>0.99990000000000001</v>
      </c>
      <c r="I35" s="30" cm="1">
        <f t="array" ref="I35">_FV(Table15[[#This Row],[ ETF]],"Price")</f>
        <v>7.3579999999999997</v>
      </c>
      <c r="J35" s="26">
        <f>SUMIF(Table14[Ativo],Table15[[#This Row],[Ticker]],Table14[Qtd])</f>
        <v>0</v>
      </c>
      <c r="K35" s="6">
        <f>Table15[[#This Row],[Preço]]*Table15[[#This Row],[Qtd]]</f>
        <v>0</v>
      </c>
      <c r="L35" s="15">
        <f>_xlfn.FLOOR.MATH((Aporte-2)/Table15[[#This Row],[Preço]])</f>
        <v>611</v>
      </c>
      <c r="M35" s="14">
        <f>Aporte-Table15[[#This Row],[Possível]]*Table15[[#This Row],[Preço]]</f>
        <v>4.2620000000006257</v>
      </c>
      <c r="N35" s="35" cm="1">
        <f t="array" ref="N35">_FV(Table15[[#This Row],[ ETF]],"Expense ratio",TRUE)</f>
        <v>3.4999999999999996E-3</v>
      </c>
      <c r="O35" s="38" cm="1">
        <f t="array" ref="O35">_FV(Table15[[#This Row],[ ETF]],"Market cap",TRUE)</f>
        <v>2430045893.8800001</v>
      </c>
      <c r="P35" s="36" cm="1">
        <f t="array" ref="P35">_FV(Table15[[#This Row],[ ETF]],"Volume")</f>
        <v>149783</v>
      </c>
      <c r="Q35" s="35" cm="1">
        <f t="array" ref="Q35">_FV(Table15[[#This Row],[ ETF]],"Change (%)",TRUE)</f>
        <v>1.2383E-2</v>
      </c>
      <c r="R35" s="40">
        <f ca="1">(Table15[[#This Row],[Preço]]-AF35)/AF35</f>
        <v>0.14861067748985327</v>
      </c>
      <c r="S35" s="44"/>
      <c r="T35" s="37" cm="1">
        <f t="array" ref="T35">Table15[[#This Row],[Valor de mercado]]/Riqueza_hoje</f>
        <v>0</v>
      </c>
      <c r="AF35" s="39" cm="1" vm="6210">
        <f t="array" aca="1" ref="AF35:KB35" ca="1">TRANSPOSE(_xlfn.STOCKHISTORY(G35,TODAY()-365,TODAY(),0,0,1))</f>
        <v>6.4059999999999997</v>
      </c>
      <c r="AG35" s="39" vm="6211">
        <f ca="1"/>
        <v>6.4284999999999997</v>
      </c>
      <c r="AH35" s="39" vm="6212">
        <f ca="1"/>
        <v>6.4813999999999998</v>
      </c>
      <c r="AI35" s="39" vm="6213">
        <f ca="1"/>
        <v>6.3869999999999996</v>
      </c>
      <c r="AJ35" s="39" vm="6214">
        <f ca="1"/>
        <v>6.4295</v>
      </c>
      <c r="AK35" s="39" vm="6215">
        <f ca="1"/>
        <v>6.4195000000000002</v>
      </c>
      <c r="AL35" s="39" vm="6216">
        <f ca="1"/>
        <v>6.3704999999999998</v>
      </c>
      <c r="AM35" s="39" vm="6217">
        <f ca="1"/>
        <v>6.431</v>
      </c>
      <c r="AN35" s="39" vm="6218">
        <f ca="1"/>
        <v>6.5789999999999997</v>
      </c>
      <c r="AO35" s="39" vm="6219">
        <f ca="1"/>
        <v>6.66</v>
      </c>
      <c r="AP35" s="39" vm="6220">
        <f ca="1"/>
        <v>6.6779999999999999</v>
      </c>
      <c r="AQ35" s="39" vm="6221">
        <f ca="1"/>
        <v>6.63</v>
      </c>
      <c r="AR35" s="39" vm="6222">
        <f ca="1"/>
        <v>6.7009999999999996</v>
      </c>
      <c r="AS35" s="39" vm="6223">
        <f ca="1"/>
        <v>6.7074999999999996</v>
      </c>
      <c r="AT35" s="39" vm="6224">
        <f ca="1"/>
        <v>6.7705000000000002</v>
      </c>
      <c r="AU35" s="39" vm="6225">
        <f ca="1"/>
        <v>6.673</v>
      </c>
      <c r="AV35" s="39" vm="6226">
        <f ca="1"/>
        <v>6.6905000000000001</v>
      </c>
      <c r="AW35" s="39" vm="6227">
        <f ca="1"/>
        <v>6.7229999999999999</v>
      </c>
      <c r="AX35" s="39" vm="6228">
        <f ca="1"/>
        <v>6.7770000000000001</v>
      </c>
      <c r="AY35" s="39" vm="6229">
        <f ca="1"/>
        <v>6.7619999999999996</v>
      </c>
      <c r="AZ35" s="39" vm="6230">
        <f ca="1"/>
        <v>6.7290000000000001</v>
      </c>
      <c r="BA35" s="39" vm="6231">
        <f ca="1"/>
        <v>6.7080000000000002</v>
      </c>
      <c r="BB35" s="39" vm="6232">
        <f ca="1"/>
        <v>6.7539999999999996</v>
      </c>
      <c r="BC35" s="39" vm="6233">
        <f ca="1"/>
        <v>6.6524999999999999</v>
      </c>
      <c r="BD35" s="39" vm="6234">
        <f ca="1"/>
        <v>6.6180000000000003</v>
      </c>
      <c r="BE35" s="39" vm="6235">
        <f ca="1"/>
        <v>6.5940000000000003</v>
      </c>
      <c r="BF35" s="39" vm="6236">
        <f ca="1"/>
        <v>6.5910000000000002</v>
      </c>
      <c r="BG35" s="39" vm="6237">
        <f ca="1"/>
        <v>6.7145000000000001</v>
      </c>
      <c r="BH35" s="39" vm="6238">
        <f ca="1"/>
        <v>6.72</v>
      </c>
      <c r="BI35" s="39" vm="6239">
        <f ca="1"/>
        <v>6.8064999999999998</v>
      </c>
      <c r="BJ35" s="39" vm="6240">
        <f ca="1"/>
        <v>6.9039999999999999</v>
      </c>
      <c r="BK35" s="39" vm="6241">
        <f ca="1"/>
        <v>6.9885000000000002</v>
      </c>
      <c r="BL35" s="39" vm="6242">
        <f ca="1"/>
        <v>7.0125000000000002</v>
      </c>
      <c r="BM35" s="39" vm="6243">
        <f ca="1"/>
        <v>7.0205000000000002</v>
      </c>
      <c r="BN35" s="39" vm="6244">
        <f ca="1"/>
        <v>7.05</v>
      </c>
      <c r="BO35" s="39" vm="6245">
        <f ca="1"/>
        <v>7.0564999999999998</v>
      </c>
      <c r="BP35" s="39" vm="6246">
        <f ca="1"/>
        <v>7.1340000000000003</v>
      </c>
      <c r="BQ35" s="39" vm="6247">
        <f ca="1"/>
        <v>7.0650000000000004</v>
      </c>
      <c r="BR35" s="39" vm="6248">
        <f ca="1"/>
        <v>6.96</v>
      </c>
      <c r="BS35" s="39" vm="6249">
        <f ca="1"/>
        <v>6.9130000000000003</v>
      </c>
      <c r="BT35" s="39" vm="6250">
        <f ca="1"/>
        <v>7.0229999999999997</v>
      </c>
      <c r="BU35" s="39" vm="6251">
        <f ca="1"/>
        <v>7.0209999999999999</v>
      </c>
      <c r="BV35" s="39" vm="6252">
        <f ca="1"/>
        <v>6.9215</v>
      </c>
      <c r="BW35" s="39" vm="6253">
        <f ca="1"/>
        <v>7.048</v>
      </c>
      <c r="BX35" s="39" vm="6254">
        <f ca="1"/>
        <v>7.0350000000000001</v>
      </c>
      <c r="BY35" s="39" vm="6255">
        <f ca="1"/>
        <v>6.8789999999999996</v>
      </c>
      <c r="BZ35" s="39" vm="6256">
        <f ca="1"/>
        <v>7.0155000000000003</v>
      </c>
      <c r="CA35" s="39" vm="6257">
        <f ca="1"/>
        <v>6.9779999999999998</v>
      </c>
      <c r="CB35" s="39" vm="6257">
        <f ca="1"/>
        <v>6.9779999999999998</v>
      </c>
      <c r="CC35" s="39" vm="6258">
        <f ca="1"/>
        <v>6.8605</v>
      </c>
      <c r="CD35" s="39" vm="6259">
        <f ca="1"/>
        <v>6.6425000000000001</v>
      </c>
      <c r="CE35" s="39" vm="6260">
        <f ca="1"/>
        <v>6.9210000000000003</v>
      </c>
      <c r="CF35" s="39" vm="6261">
        <f ca="1"/>
        <v>6.9969999999999999</v>
      </c>
      <c r="CG35" s="39" vm="6262">
        <f ca="1"/>
        <v>7.0309999999999997</v>
      </c>
      <c r="CH35" s="39" vm="6263">
        <f ca="1"/>
        <v>7.1539999999999999</v>
      </c>
      <c r="CI35" s="39" vm="6264">
        <f ca="1"/>
        <v>7.1665000000000001</v>
      </c>
      <c r="CJ35" s="39" vm="6265">
        <f ca="1"/>
        <v>7.2115</v>
      </c>
      <c r="CK35" s="39" vm="6266">
        <f ca="1"/>
        <v>7.1924999999999999</v>
      </c>
      <c r="CL35" s="39" vm="6267">
        <f ca="1"/>
        <v>7.1509999999999998</v>
      </c>
      <c r="CM35" s="39" vm="6268">
        <f ca="1"/>
        <v>7.2370000000000001</v>
      </c>
      <c r="CN35" s="39" vm="6269">
        <f ca="1"/>
        <v>7.1485000000000003</v>
      </c>
      <c r="CO35" s="39" vm="6270">
        <f ca="1"/>
        <v>7.1</v>
      </c>
      <c r="CP35" s="39" vm="6271">
        <f ca="1"/>
        <v>6.99</v>
      </c>
      <c r="CQ35" s="39" vm="6272">
        <f ca="1"/>
        <v>6.9504999999999999</v>
      </c>
      <c r="CR35" s="39" vm="6273">
        <f ca="1"/>
        <v>6.867</v>
      </c>
      <c r="CS35" s="39" vm="6274">
        <f ca="1"/>
        <v>7.0179999999999998</v>
      </c>
      <c r="CT35" s="39" vm="6275">
        <f ca="1"/>
        <v>6.9249999999999998</v>
      </c>
      <c r="CU35" s="39" vm="6276">
        <f ca="1"/>
        <v>6.9539999999999997</v>
      </c>
      <c r="CV35" s="39" vm="6277">
        <f ca="1"/>
        <v>7.0010000000000003</v>
      </c>
      <c r="CW35" s="39" vm="6278">
        <f ca="1"/>
        <v>7.069</v>
      </c>
      <c r="CX35" s="39" vm="6279">
        <f ca="1"/>
        <v>7.1760000000000002</v>
      </c>
      <c r="CY35" s="39" vm="6280">
        <f ca="1"/>
        <v>7.1470000000000002</v>
      </c>
      <c r="CZ35" s="39" vm="6281">
        <f ca="1"/>
        <v>7.1440000000000001</v>
      </c>
      <c r="DA35" s="39" vm="6282">
        <f ca="1"/>
        <v>7.17</v>
      </c>
      <c r="DB35" s="39" vm="6283">
        <f ca="1"/>
        <v>7.1529999999999996</v>
      </c>
      <c r="DC35" s="39" vm="6284">
        <f ca="1"/>
        <v>7.1660000000000004</v>
      </c>
      <c r="DD35" s="39" vm="6285">
        <f ca="1"/>
        <v>7.2619999999999996</v>
      </c>
      <c r="DE35" s="39" vm="6286">
        <f ca="1"/>
        <v>7.2344999999999997</v>
      </c>
      <c r="DF35" s="39" vm="6287">
        <f ca="1"/>
        <v>7.2789999999999999</v>
      </c>
      <c r="DG35" s="39" vm="6288">
        <f ca="1"/>
        <v>7.2140000000000004</v>
      </c>
      <c r="DH35" s="39" vm="6289">
        <f ca="1"/>
        <v>7.0934999999999997</v>
      </c>
      <c r="DI35" s="39" vm="6290">
        <f ca="1"/>
        <v>7.1654999999999998</v>
      </c>
      <c r="DJ35" s="39" vm="6291">
        <f ca="1"/>
        <v>7.2530000000000001</v>
      </c>
      <c r="DK35" s="39" vm="6292">
        <f ca="1"/>
        <v>7.2744999999999997</v>
      </c>
      <c r="DL35" s="39" vm="6293">
        <f ca="1"/>
        <v>7.3570000000000002</v>
      </c>
      <c r="DM35" s="39" vm="6294">
        <f ca="1"/>
        <v>7.3689999999999998</v>
      </c>
      <c r="DN35" s="39" vm="6295">
        <f ca="1"/>
        <v>7.3594999999999997</v>
      </c>
      <c r="DO35" s="39" vm="6296">
        <f ca="1"/>
        <v>7.3390000000000004</v>
      </c>
      <c r="DP35" s="39" vm="6297">
        <f ca="1"/>
        <v>7.2945000000000002</v>
      </c>
      <c r="DQ35" s="39" t="e" vm="342">
        <f ca="1"/>
        <v>#N/A</v>
      </c>
      <c r="DR35" s="39" vm="6298">
        <f ca="1"/>
        <v>7.1950000000000003</v>
      </c>
      <c r="DS35" s="39" vm="6299">
        <f ca="1"/>
        <v>7.27</v>
      </c>
      <c r="DT35" s="39" vm="6288">
        <f ca="1"/>
        <v>7.2140000000000004</v>
      </c>
      <c r="DU35" s="39" vm="6300">
        <f ca="1"/>
        <v>7.351</v>
      </c>
      <c r="DV35" s="39" vm="6301">
        <f ca="1"/>
        <v>7.3680000000000003</v>
      </c>
      <c r="DW35" s="39" vm="6302">
        <f ca="1"/>
        <v>7.1965000000000003</v>
      </c>
      <c r="DX35" s="39" vm="6303">
        <f ca="1"/>
        <v>7.1210000000000004</v>
      </c>
      <c r="DY35" s="39" vm="6253">
        <f ca="1"/>
        <v>7.048</v>
      </c>
      <c r="DZ35" s="39" vm="6279">
        <f ca="1"/>
        <v>7.1760000000000002</v>
      </c>
      <c r="EA35" s="39" vm="6304">
        <f ca="1"/>
        <v>7.1840000000000002</v>
      </c>
      <c r="EB35" s="39" vm="6305">
        <f ca="1"/>
        <v>7.2569999999999997</v>
      </c>
      <c r="EC35" s="39" vm="6306">
        <f ca="1"/>
        <v>7.0960000000000001</v>
      </c>
      <c r="ED35" s="39" vm="6307">
        <f ca="1"/>
        <v>7.1790000000000003</v>
      </c>
      <c r="EE35" s="39" vm="6308">
        <f ca="1"/>
        <v>7.22</v>
      </c>
      <c r="EF35" s="39" vm="6309">
        <f ca="1"/>
        <v>7.2510000000000003</v>
      </c>
      <c r="EG35" s="39" vm="6310">
        <f ca="1"/>
        <v>7.23</v>
      </c>
      <c r="EH35" s="39" vm="6311">
        <f ca="1"/>
        <v>7.2450000000000001</v>
      </c>
      <c r="EI35" s="39" vm="6312">
        <f ca="1"/>
        <v>7.3010000000000002</v>
      </c>
      <c r="EJ35" s="39" vm="6313">
        <f ca="1"/>
        <v>7.335</v>
      </c>
      <c r="EK35" s="39" vm="6314">
        <f ca="1"/>
        <v>7.3277000000000001</v>
      </c>
      <c r="EL35" s="39" vm="2877">
        <f ca="1"/>
        <v>7.38</v>
      </c>
      <c r="EM35" s="39" vm="6315">
        <f ca="1"/>
        <v>7.3944999999999999</v>
      </c>
      <c r="EN35" s="39" vm="6316">
        <f ca="1"/>
        <v>7.3455000000000004</v>
      </c>
      <c r="EO35" s="39" vm="6317">
        <f ca="1"/>
        <v>7.3795000000000002</v>
      </c>
      <c r="EP35" s="39" vm="6318">
        <f ca="1"/>
        <v>7.39</v>
      </c>
      <c r="EQ35" s="39" vm="2870">
        <f ca="1"/>
        <v>7.4359999999999999</v>
      </c>
      <c r="ER35" s="39" vm="6319">
        <f ca="1"/>
        <v>7.4634999999999998</v>
      </c>
      <c r="ES35" s="39" vm="6320">
        <f ca="1"/>
        <v>7.4329999999999998</v>
      </c>
      <c r="ET35" s="39" vm="6321">
        <f ca="1"/>
        <v>7.4429999999999996</v>
      </c>
      <c r="EU35" s="39" vm="6322">
        <f ca="1"/>
        <v>7.4654999999999996</v>
      </c>
      <c r="EV35" s="39" vm="6323">
        <f ca="1"/>
        <v>7.4055</v>
      </c>
      <c r="EW35" s="39" vm="6324">
        <f ca="1"/>
        <v>7.4260000000000002</v>
      </c>
      <c r="EX35" s="39" vm="6325">
        <f ca="1"/>
        <v>7.3090000000000002</v>
      </c>
      <c r="EY35" s="39" vm="6326">
        <f ca="1"/>
        <v>7.1989999999999998</v>
      </c>
      <c r="EZ35" s="39" vm="6327">
        <f ca="1"/>
        <v>7.2694999999999999</v>
      </c>
      <c r="FA35" s="39" vm="6328">
        <f ca="1"/>
        <v>7.2949999999999999</v>
      </c>
      <c r="FB35" s="39" vm="6329">
        <f ca="1"/>
        <v>7.3230000000000004</v>
      </c>
      <c r="FC35" s="39" vm="6295">
        <f ca="1"/>
        <v>7.3594999999999997</v>
      </c>
      <c r="FD35" s="39" vm="6330">
        <f ca="1"/>
        <v>7.4249999999999998</v>
      </c>
      <c r="FE35" s="39" vm="6331">
        <f ca="1"/>
        <v>7.3745000000000003</v>
      </c>
      <c r="FF35" s="39" vm="6332">
        <f ca="1"/>
        <v>7.3920000000000003</v>
      </c>
      <c r="FG35" s="39" vm="6333">
        <f ca="1"/>
        <v>7.3384999999999998</v>
      </c>
      <c r="FH35" s="39" vm="6334">
        <f ca="1"/>
        <v>7.3789999999999996</v>
      </c>
      <c r="FI35" s="39" vm="6335">
        <f ca="1"/>
        <v>7.3719999999999999</v>
      </c>
      <c r="FJ35" s="39" vm="6323">
        <f ca="1"/>
        <v>7.4055</v>
      </c>
      <c r="FK35" s="39" vm="6336">
        <f ca="1"/>
        <v>7.2915000000000001</v>
      </c>
      <c r="FL35" s="39" vm="6337">
        <f ca="1"/>
        <v>7.2990000000000004</v>
      </c>
      <c r="FM35" s="39" vm="6338">
        <f ca="1"/>
        <v>7.2134999999999998</v>
      </c>
      <c r="FN35" s="39" vm="6339">
        <f ca="1"/>
        <v>7.3185000000000002</v>
      </c>
      <c r="FO35" s="39" vm="6340">
        <f ca="1"/>
        <v>7.35</v>
      </c>
      <c r="FP35" s="39" vm="6341">
        <f ca="1"/>
        <v>7.3085000000000004</v>
      </c>
      <c r="FQ35" s="39" vm="6291">
        <f ca="1"/>
        <v>7.2530000000000001</v>
      </c>
      <c r="FR35" s="39" vm="6342">
        <f ca="1"/>
        <v>7.1829999999999998</v>
      </c>
      <c r="FS35" s="39" vm="6343">
        <f ca="1"/>
        <v>7.141</v>
      </c>
      <c r="FT35" s="39" vm="6344">
        <f ca="1"/>
        <v>6.9459999999999997</v>
      </c>
      <c r="FU35" s="39" vm="6345">
        <f ca="1"/>
        <v>7.0730000000000004</v>
      </c>
      <c r="FV35" s="39" vm="6346">
        <f ca="1"/>
        <v>7.1879999999999997</v>
      </c>
      <c r="FW35" s="39" vm="6347">
        <f ca="1"/>
        <v>7.1669999999999998</v>
      </c>
      <c r="FX35" s="39" vm="6348">
        <f ca="1"/>
        <v>7.21</v>
      </c>
      <c r="FY35" s="39" vm="6349">
        <f ca="1"/>
        <v>7.2424999999999997</v>
      </c>
      <c r="FZ35" s="39" vm="6350">
        <f ca="1"/>
        <v>7.1835000000000004</v>
      </c>
      <c r="GA35" s="39" vm="6351">
        <f ca="1"/>
        <v>7.2350000000000003</v>
      </c>
      <c r="GB35" s="39" vm="6352">
        <f ca="1"/>
        <v>7.3460000000000001</v>
      </c>
      <c r="GC35" s="39" vm="6353">
        <f ca="1"/>
        <v>7.2965</v>
      </c>
      <c r="GD35" s="39" vm="6354">
        <f ca="1"/>
        <v>7.3380000000000001</v>
      </c>
      <c r="GE35" s="39" vm="6355">
        <f ca="1"/>
        <v>7.2830000000000004</v>
      </c>
      <c r="GF35" s="39" vm="6356">
        <f ca="1"/>
        <v>7.3</v>
      </c>
      <c r="GG35" s="39" vm="6357">
        <f ca="1"/>
        <v>7.3449999999999998</v>
      </c>
      <c r="GH35" s="39" vm="6358">
        <f ca="1"/>
        <v>7.3419999999999996</v>
      </c>
      <c r="GI35" s="39" vm="6359">
        <f ca="1"/>
        <v>7.32</v>
      </c>
      <c r="GJ35" s="39" vm="6354">
        <f ca="1"/>
        <v>7.3380000000000001</v>
      </c>
      <c r="GK35" s="39" vm="6360">
        <f ca="1"/>
        <v>7.3310000000000004</v>
      </c>
      <c r="GL35" s="39" vm="6361">
        <f ca="1"/>
        <v>7.3559999999999999</v>
      </c>
      <c r="GM35" s="39" vm="6362">
        <f ca="1"/>
        <v>7.3685</v>
      </c>
      <c r="GN35" s="39" vm="6363">
        <f ca="1"/>
        <v>7.3239999999999998</v>
      </c>
      <c r="GO35" s="39" vm="6364">
        <f ca="1"/>
        <v>7.1994999999999996</v>
      </c>
      <c r="GP35" s="39" vm="6365">
        <f ca="1"/>
        <v>7.2534999999999998</v>
      </c>
      <c r="GQ35" s="39" vm="6366">
        <f ca="1"/>
        <v>7.1029999999999998</v>
      </c>
      <c r="GR35" s="39" vm="6367">
        <f ca="1"/>
        <v>7.1395</v>
      </c>
      <c r="GS35" s="39" vm="6368">
        <f ca="1"/>
        <v>7.2595000000000001</v>
      </c>
      <c r="GT35" s="39" vm="6369">
        <f ca="1"/>
        <v>7.3289999999999997</v>
      </c>
      <c r="GU35" s="39" vm="6370">
        <f ca="1"/>
        <v>7.391</v>
      </c>
      <c r="GV35" s="39" vm="6371">
        <f ca="1"/>
        <v>7.3520000000000003</v>
      </c>
      <c r="GW35" s="39" vm="6372">
        <f ca="1"/>
        <v>7.4390000000000001</v>
      </c>
      <c r="GX35" s="39" vm="6373">
        <f ca="1"/>
        <v>7.4836999999999998</v>
      </c>
      <c r="GY35" s="39" vm="6374">
        <f ca="1"/>
        <v>7.4560000000000004</v>
      </c>
      <c r="GZ35" s="39" vm="6375">
        <f ca="1"/>
        <v>7.4939999999999998</v>
      </c>
      <c r="HA35" s="39" vm="2906">
        <f ca="1"/>
        <v>7.5730000000000004</v>
      </c>
      <c r="HB35" s="39" vm="6376">
        <f ca="1"/>
        <v>7.5549999999999997</v>
      </c>
      <c r="HC35" s="39" vm="6377">
        <f ca="1"/>
        <v>7.59</v>
      </c>
      <c r="HD35" s="39" vm="6378">
        <f ca="1"/>
        <v>7.5410000000000004</v>
      </c>
      <c r="HE35" s="39" vm="6379">
        <f ca="1"/>
        <v>7.444</v>
      </c>
      <c r="HF35" s="39" vm="2887">
        <f ca="1"/>
        <v>7.4889999999999999</v>
      </c>
      <c r="HG35" s="39" vm="6380">
        <f ca="1"/>
        <v>7.4550000000000001</v>
      </c>
      <c r="HH35" s="39" vm="6374">
        <f ca="1"/>
        <v>7.4560000000000004</v>
      </c>
      <c r="HI35" s="39" vm="2871">
        <f ca="1"/>
        <v>7.43</v>
      </c>
      <c r="HJ35" s="39" vm="6381">
        <f ca="1"/>
        <v>7.4180000000000001</v>
      </c>
      <c r="HK35" s="39" vm="6382">
        <f ca="1"/>
        <v>7.4119999999999999</v>
      </c>
      <c r="HL35" s="39" vm="6383">
        <f ca="1"/>
        <v>7.3849999999999998</v>
      </c>
      <c r="HM35" s="39" vm="6384">
        <f ca="1"/>
        <v>7.2549999999999999</v>
      </c>
      <c r="HN35" s="39" vm="6385">
        <f ca="1"/>
        <v>7.2705000000000002</v>
      </c>
      <c r="HO35" s="39" vm="6386">
        <f ca="1"/>
        <v>7.367</v>
      </c>
      <c r="HP35" s="39" vm="6387">
        <f ca="1"/>
        <v>7.4640000000000004</v>
      </c>
      <c r="HQ35" s="39" vm="2871">
        <f ca="1"/>
        <v>7.43</v>
      </c>
      <c r="HR35" s="39" vm="6388">
        <f ca="1"/>
        <v>7.4794999999999998</v>
      </c>
      <c r="HS35" s="39" vm="6389">
        <f ca="1"/>
        <v>7.3440000000000003</v>
      </c>
      <c r="HT35" s="39" vm="6390">
        <f ca="1"/>
        <v>7.2930000000000001</v>
      </c>
      <c r="HU35" s="39" vm="6391">
        <f ca="1"/>
        <v>7.2880000000000003</v>
      </c>
      <c r="HV35" s="39" vm="6392">
        <f ca="1"/>
        <v>7.2560000000000002</v>
      </c>
      <c r="HW35" s="39" vm="6393">
        <f ca="1"/>
        <v>7.2329999999999997</v>
      </c>
      <c r="HX35" s="39" vm="6394">
        <f ca="1"/>
        <v>7.298</v>
      </c>
      <c r="HY35" s="39" vm="6395">
        <f ca="1"/>
        <v>7.1444999999999999</v>
      </c>
      <c r="HZ35" s="39" vm="6396">
        <f ca="1"/>
        <v>7.3339999999999996</v>
      </c>
      <c r="IA35" s="39" vm="6397">
        <f ca="1"/>
        <v>7.3220000000000001</v>
      </c>
      <c r="IB35" s="39" vm="6398">
        <f ca="1"/>
        <v>7.3164999999999996</v>
      </c>
      <c r="IC35" s="39" vm="5489">
        <f ca="1"/>
        <v>7.2750000000000004</v>
      </c>
      <c r="ID35" s="39" vm="6399">
        <f ca="1"/>
        <v>7.306</v>
      </c>
      <c r="IE35" s="39" vm="2871">
        <f ca="1"/>
        <v>7.43</v>
      </c>
      <c r="IF35" s="39" vm="6400">
        <f ca="1"/>
        <v>7.492</v>
      </c>
      <c r="IG35" s="39" vm="6401">
        <f ca="1"/>
        <v>7.4465000000000003</v>
      </c>
      <c r="IH35" s="39" vm="2887">
        <f ca="1"/>
        <v>7.4889999999999999</v>
      </c>
      <c r="II35" s="39" vm="6402">
        <f ca="1"/>
        <v>7.5179999999999998</v>
      </c>
      <c r="IJ35" s="39" vm="2886">
        <f ca="1"/>
        <v>7.4880000000000004</v>
      </c>
      <c r="IK35" s="39" vm="6403">
        <f ca="1"/>
        <v>7.5049999999999999</v>
      </c>
      <c r="IL35" s="39" vm="6404">
        <f ca="1"/>
        <v>7.5839999999999996</v>
      </c>
      <c r="IM35" s="39" vm="6405">
        <f ca="1"/>
        <v>7.5659999999999998</v>
      </c>
      <c r="IN35" s="39" vm="6406">
        <f ca="1"/>
        <v>7.4865000000000004</v>
      </c>
      <c r="IO35" s="39" vm="6407">
        <f ca="1"/>
        <v>7.52</v>
      </c>
      <c r="IP35" s="39" vm="6408">
        <f ca="1"/>
        <v>7.53</v>
      </c>
      <c r="IQ35" s="39" vm="2890">
        <f ca="1"/>
        <v>7.6369999999999996</v>
      </c>
      <c r="IR35" s="39" vm="6409">
        <f ca="1"/>
        <v>7.6230000000000002</v>
      </c>
      <c r="IS35" s="39" vm="6410">
        <f ca="1"/>
        <v>7.681</v>
      </c>
      <c r="IT35" s="39" vm="6411">
        <f ca="1"/>
        <v>7.7160000000000002</v>
      </c>
      <c r="IU35" s="39" vm="6412">
        <f ca="1"/>
        <v>7.7839999999999998</v>
      </c>
      <c r="IV35" s="39" vm="6413">
        <f ca="1"/>
        <v>7.8159999999999998</v>
      </c>
      <c r="IW35" s="39" vm="6414">
        <f ca="1"/>
        <v>7.7619999999999996</v>
      </c>
      <c r="IX35" s="39" vm="6415">
        <f ca="1"/>
        <v>7.7439999999999998</v>
      </c>
      <c r="IY35" s="39" vm="6416">
        <f ca="1"/>
        <v>7.6989999999999998</v>
      </c>
      <c r="IZ35" s="39" vm="6417">
        <f ca="1"/>
        <v>7.7140000000000004</v>
      </c>
      <c r="JA35" s="39" vm="6418">
        <f ca="1"/>
        <v>7.7190000000000003</v>
      </c>
      <c r="JB35" s="39" vm="6416">
        <f ca="1"/>
        <v>7.6989999999999998</v>
      </c>
      <c r="JC35" s="39" vm="2921">
        <f ca="1"/>
        <v>7.6349999999999998</v>
      </c>
      <c r="JD35" s="39" vm="6419">
        <f ca="1"/>
        <v>7.6159999999999997</v>
      </c>
      <c r="JE35" s="39" vm="6420">
        <f ca="1"/>
        <v>7.5810000000000004</v>
      </c>
      <c r="JF35" s="39" vm="6404">
        <f ca="1"/>
        <v>7.5839999999999996</v>
      </c>
      <c r="JG35" s="39" vm="6421">
        <f ca="1"/>
        <v>7.4669999999999996</v>
      </c>
      <c r="JH35" s="39" vm="6422">
        <f ca="1"/>
        <v>7.4660000000000002</v>
      </c>
      <c r="JI35" s="39" vm="6423">
        <f ca="1"/>
        <v>7.5090000000000003</v>
      </c>
      <c r="JJ35" s="39" vm="6424">
        <f ca="1"/>
        <v>7.2210000000000001</v>
      </c>
      <c r="JK35" s="39" vm="6425">
        <f ca="1"/>
        <v>7.2670000000000003</v>
      </c>
      <c r="JL35" s="39" vm="6426">
        <f ca="1"/>
        <v>7.1719999999999997</v>
      </c>
      <c r="JM35" s="39" vm="6427">
        <f ca="1"/>
        <v>7.2960000000000003</v>
      </c>
      <c r="JN35" s="39" vm="6263">
        <f ca="1"/>
        <v>7.1539999999999999</v>
      </c>
      <c r="JO35" s="39" vm="6428">
        <f ca="1"/>
        <v>7.0984999999999996</v>
      </c>
      <c r="JP35" s="39" vm="6429">
        <f ca="1"/>
        <v>7.1849999999999996</v>
      </c>
      <c r="JQ35" s="39" vm="6430">
        <f ca="1"/>
        <v>7.383</v>
      </c>
      <c r="JR35" s="39" vm="6431">
        <f ca="1"/>
        <v>7.3730000000000002</v>
      </c>
      <c r="JS35" s="39" vm="6397">
        <f ca="1"/>
        <v>7.3220000000000001</v>
      </c>
      <c r="JT35" s="39" vm="6432">
        <f ca="1"/>
        <v>7.2484999999999999</v>
      </c>
      <c r="JU35" s="39" vm="6433">
        <f ca="1"/>
        <v>7.165</v>
      </c>
      <c r="JV35" s="39" vm="6281">
        <f ca="1"/>
        <v>7.1440000000000001</v>
      </c>
      <c r="JW35" s="39" vm="6278">
        <f ca="1"/>
        <v>7.069</v>
      </c>
      <c r="JX35" s="39" vm="6434">
        <f ca="1"/>
        <v>7.2240000000000002</v>
      </c>
      <c r="JY35" s="39" vm="6426">
        <f ca="1"/>
        <v>7.1719999999999997</v>
      </c>
      <c r="JZ35" s="39" vm="6435">
        <f ca="1"/>
        <v>6.9814999999999996</v>
      </c>
      <c r="KA35" s="39" vm="6436">
        <f ca="1"/>
        <v>7.1580000000000004</v>
      </c>
      <c r="KB35" s="39" vm="6437">
        <f ca="1"/>
        <v>7.2679999999999998</v>
      </c>
    </row>
    <row r="36" spans="2:288" ht="20" customHeight="1" x14ac:dyDescent="0.6">
      <c r="B36" s="13"/>
      <c r="C36" s="2" t="s">
        <v>44</v>
      </c>
      <c r="D36" s="2" t="str" cm="1">
        <f t="array" ref="D36">_FV(Table15[[#This Row],[ ETF]],"Ticker symbol",TRUE)</f>
        <v>XRSU</v>
      </c>
      <c r="E36" s="2" t="s">
        <v>97</v>
      </c>
      <c r="F36" s="2" t="s">
        <v>98</v>
      </c>
      <c r="G36" s="2" t="e" vm="6438">
        <v>#VALUE!</v>
      </c>
      <c r="H36" s="27" cm="1">
        <f t="array" ref="H36">IFERROR(_FV(Table15[[#This Row],[ ETF]],"beta"),"")</f>
        <v>1.0150999999999999</v>
      </c>
      <c r="I36" s="30" cm="1">
        <f t="array" ref="I36">_FV(Table15[[#This Row],[ ETF]],"Price")</f>
        <v>318.16000000000003</v>
      </c>
      <c r="J36" s="26">
        <f>SUMIF(Table14[Ativo],Table15[[#This Row],[Ticker]],Table14[Qtd])</f>
        <v>0</v>
      </c>
      <c r="K36" s="6">
        <f>Table15[[#This Row],[Preço]]*Table15[[#This Row],[Qtd]]</f>
        <v>0</v>
      </c>
      <c r="L36" s="15">
        <f>_xlfn.FLOOR.MATH((Aporte-2)/Table15[[#This Row],[Preço]])</f>
        <v>14</v>
      </c>
      <c r="M36" s="14">
        <f>Aporte-Table15[[#This Row],[Possível]]*Table15[[#This Row],[Preço]]</f>
        <v>45.759999999999309</v>
      </c>
      <c r="N36" s="35" cm="1">
        <f t="array" ref="N36">_FV(Table15[[#This Row],[ ETF]],"Expense ratio",TRUE)</f>
        <v>3.0000000000000001E-3</v>
      </c>
      <c r="O36" s="38" cm="1">
        <f t="array" ref="O36">_FV(Table15[[#This Row],[ ETF]],"Market cap",TRUE)</f>
        <v>1892680100</v>
      </c>
      <c r="P36" s="36" cm="1">
        <f t="array" ref="P36">_FV(Table15[[#This Row],[ ETF]],"Volume")</f>
        <v>2680</v>
      </c>
      <c r="Q36" s="35" cm="1">
        <f t="array" ref="Q36">_FV(Table15[[#This Row],[ ETF]],"Change (%)",TRUE)</f>
        <v>1.2765E-2</v>
      </c>
      <c r="R36" s="40">
        <f ca="1">(Table15[[#This Row],[Preço]]-AF36)/AF36</f>
        <v>0.1217233416186297</v>
      </c>
      <c r="S36" s="44"/>
      <c r="T36" s="37" cm="1">
        <f t="array" ref="T36">Table15[[#This Row],[Valor de mercado]]/Riqueza_hoje</f>
        <v>0</v>
      </c>
      <c r="AF36" s="39" cm="1" vm="6439">
        <f t="array" aca="1" ref="AF36:JZ36" ca="1">TRANSPOSE(_xlfn.STOCKHISTORY(G36,TODAY()-365,TODAY(),0,0,1))</f>
        <v>283.63499999999999</v>
      </c>
      <c r="AG36" s="39" vm="6440">
        <f ca="1"/>
        <v>284.58</v>
      </c>
      <c r="AH36" s="39" t="e" vm="342">
        <f ca="1"/>
        <v>#N/A</v>
      </c>
      <c r="AI36" s="39" vm="6441">
        <f ca="1"/>
        <v>277.19</v>
      </c>
      <c r="AJ36" s="39" vm="6442">
        <f ca="1"/>
        <v>279.875</v>
      </c>
      <c r="AK36" s="39" vm="6443">
        <f ca="1"/>
        <v>279.14999999999998</v>
      </c>
      <c r="AL36" s="39" vm="6444">
        <f ca="1"/>
        <v>275.16000000000003</v>
      </c>
      <c r="AM36" s="39" vm="6445">
        <f ca="1"/>
        <v>279.04000000000002</v>
      </c>
      <c r="AN36" s="39" vm="6446">
        <f ca="1"/>
        <v>290.69</v>
      </c>
      <c r="AO36" s="39" vm="6447">
        <f ca="1"/>
        <v>295.57499999999999</v>
      </c>
      <c r="AP36" s="39" vm="6448">
        <f ca="1"/>
        <v>296.45</v>
      </c>
      <c r="AQ36" s="39" vm="6449">
        <f ca="1"/>
        <v>295.14999999999998</v>
      </c>
      <c r="AR36" s="39" vm="6450">
        <f ca="1"/>
        <v>299.83999999999997</v>
      </c>
      <c r="AS36" s="39" vm="6451">
        <f ca="1"/>
        <v>299.60500000000002</v>
      </c>
      <c r="AT36" s="39" vm="6452">
        <f ca="1"/>
        <v>304.04000000000002</v>
      </c>
      <c r="AU36" s="39" vm="6453">
        <f ca="1"/>
        <v>299.45999999999998</v>
      </c>
      <c r="AV36" s="39" vm="6454">
        <f ca="1"/>
        <v>301.60000000000002</v>
      </c>
      <c r="AW36" s="39" vm="6455">
        <f ca="1"/>
        <v>302.83999999999997</v>
      </c>
      <c r="AX36" s="39" vm="6456">
        <f ca="1"/>
        <v>304.95999999999998</v>
      </c>
      <c r="AY36" s="39" vm="6457">
        <f ca="1"/>
        <v>303.48</v>
      </c>
      <c r="AZ36" s="39" vm="6458">
        <f ca="1"/>
        <v>301.08499999999998</v>
      </c>
      <c r="BA36" s="39" vm="6459">
        <f ca="1"/>
        <v>302.66000000000003</v>
      </c>
      <c r="BB36" s="39" vm="6460">
        <f ca="1"/>
        <v>304.53500000000003</v>
      </c>
      <c r="BC36" s="39" vm="6461">
        <f ca="1"/>
        <v>300.91000000000003</v>
      </c>
      <c r="BD36" s="39" vm="6462">
        <f ca="1"/>
        <v>295.72500000000002</v>
      </c>
      <c r="BE36" s="39" vm="6463">
        <f ca="1"/>
        <v>296.27</v>
      </c>
      <c r="BF36" s="39" vm="6464">
        <f ca="1"/>
        <v>295.72000000000003</v>
      </c>
      <c r="BG36" s="39" vm="6465">
        <f ca="1"/>
        <v>303.14</v>
      </c>
      <c r="BH36" s="39" vm="6466">
        <f ca="1"/>
        <v>301.95499999999998</v>
      </c>
      <c r="BI36" s="39" vm="6467">
        <f ca="1"/>
        <v>310.57</v>
      </c>
      <c r="BJ36" s="39" vm="6468">
        <f ca="1"/>
        <v>315.14999999999998</v>
      </c>
      <c r="BK36" s="39" vm="6469">
        <f ca="1"/>
        <v>321</v>
      </c>
      <c r="BL36" s="39" vm="6470">
        <f ca="1"/>
        <v>323.15499999999997</v>
      </c>
      <c r="BM36" s="39" vm="6471">
        <f ca="1"/>
        <v>324.39</v>
      </c>
      <c r="BN36" s="39" vm="6472">
        <f ca="1"/>
        <v>324.54000000000002</v>
      </c>
      <c r="BO36" s="39" vm="6473">
        <f ca="1"/>
        <v>322.95</v>
      </c>
      <c r="BP36" s="39" vm="6474">
        <f ca="1"/>
        <v>326.33</v>
      </c>
      <c r="BQ36" s="39" vm="6475">
        <f ca="1"/>
        <v>322.60000000000002</v>
      </c>
      <c r="BR36" s="39" vm="6476">
        <f ca="1"/>
        <v>315.58999999999997</v>
      </c>
      <c r="BS36" s="39" vm="6477">
        <f ca="1"/>
        <v>313.89</v>
      </c>
      <c r="BT36" s="39" vm="6478">
        <f ca="1"/>
        <v>321.37</v>
      </c>
      <c r="BU36" s="39" vm="6479">
        <f ca="1"/>
        <v>320.005</v>
      </c>
      <c r="BV36" s="39" vm="6480">
        <f ca="1"/>
        <v>311.77</v>
      </c>
      <c r="BW36" s="39" vm="6481">
        <f ca="1"/>
        <v>321.87</v>
      </c>
      <c r="BX36" s="39" vm="6482">
        <f ca="1"/>
        <v>319.15499999999997</v>
      </c>
      <c r="BY36" s="39" vm="6483">
        <f ca="1"/>
        <v>312.91000000000003</v>
      </c>
      <c r="BZ36" s="39" vm="6484">
        <f ca="1"/>
        <v>319.73500000000001</v>
      </c>
      <c r="CA36" s="39" vm="6485">
        <f ca="1"/>
        <v>318.04000000000002</v>
      </c>
      <c r="CB36" s="39" vm="6486">
        <f ca="1"/>
        <v>318.69</v>
      </c>
      <c r="CC36" s="39" vm="6487">
        <f ca="1"/>
        <v>308.86</v>
      </c>
      <c r="CD36" s="39" vm="6488">
        <f ca="1"/>
        <v>295.85000000000002</v>
      </c>
      <c r="CE36" s="39" vm="6489">
        <f ca="1"/>
        <v>315.33499999999998</v>
      </c>
      <c r="CF36" s="39" vm="6490">
        <f ca="1"/>
        <v>318.74</v>
      </c>
      <c r="CG36" s="39" vm="6491">
        <f ca="1"/>
        <v>323.91000000000003</v>
      </c>
      <c r="CH36" s="39" vm="6492">
        <f ca="1"/>
        <v>329.43</v>
      </c>
      <c r="CI36" s="39" vm="6493">
        <f ca="1"/>
        <v>331.565</v>
      </c>
      <c r="CJ36" s="39" vm="6494">
        <f ca="1"/>
        <v>332.08</v>
      </c>
      <c r="CK36" s="39" vm="6495">
        <f ca="1"/>
        <v>328.45499999999998</v>
      </c>
      <c r="CL36" s="39" vm="6496">
        <f ca="1"/>
        <v>325.82</v>
      </c>
      <c r="CM36" s="39" vm="6497">
        <f ca="1"/>
        <v>330.78500000000003</v>
      </c>
      <c r="CN36" s="39" vm="6498">
        <f ca="1"/>
        <v>324.58999999999997</v>
      </c>
      <c r="CO36" s="39" vm="6499">
        <f ca="1"/>
        <v>319.83999999999997</v>
      </c>
      <c r="CP36" s="39" vm="6500">
        <f ca="1"/>
        <v>314.39</v>
      </c>
      <c r="CQ36" s="39" vm="6501">
        <f ca="1"/>
        <v>311.43</v>
      </c>
      <c r="CR36" s="39" vm="6502">
        <f ca="1"/>
        <v>305.60000000000002</v>
      </c>
      <c r="CS36" s="39" vm="6503">
        <f ca="1"/>
        <v>313.23</v>
      </c>
      <c r="CT36" s="39" vm="6504">
        <f ca="1"/>
        <v>307.42</v>
      </c>
      <c r="CU36" s="39" vm="6505">
        <f ca="1"/>
        <v>309.68</v>
      </c>
      <c r="CV36" s="39" vm="6506">
        <f ca="1"/>
        <v>312.70999999999998</v>
      </c>
      <c r="CW36" s="39" vm="6507">
        <f ca="1"/>
        <v>317.44</v>
      </c>
      <c r="CX36" s="39" vm="6508">
        <f ca="1"/>
        <v>321.33999999999997</v>
      </c>
      <c r="CY36" s="39" vm="6509">
        <f ca="1"/>
        <v>315.875</v>
      </c>
      <c r="CZ36" s="39" vm="6510">
        <f ca="1"/>
        <v>314.61</v>
      </c>
      <c r="DA36" s="39" vm="6511">
        <f ca="1"/>
        <v>316.48500000000001</v>
      </c>
      <c r="DB36" s="39" vm="6512">
        <f ca="1"/>
        <v>315.76</v>
      </c>
      <c r="DC36" s="39" vm="6513">
        <f ca="1"/>
        <v>313.315</v>
      </c>
      <c r="DD36" s="39" vm="6514">
        <f ca="1"/>
        <v>320.81</v>
      </c>
      <c r="DE36" s="39" vm="6515">
        <f ca="1"/>
        <v>317.20999999999998</v>
      </c>
      <c r="DF36" s="39" vm="6516">
        <f ca="1"/>
        <v>319.16000000000003</v>
      </c>
      <c r="DG36" s="39" vm="6517">
        <f ca="1"/>
        <v>314.505</v>
      </c>
      <c r="DH36" s="39" vm="6518">
        <f ca="1"/>
        <v>307.74</v>
      </c>
      <c r="DI36" s="39" vm="6519">
        <f ca="1"/>
        <v>312.83</v>
      </c>
      <c r="DJ36" s="39" vm="6520">
        <f ca="1"/>
        <v>319.05500000000001</v>
      </c>
      <c r="DK36" s="39" vm="6521">
        <f ca="1"/>
        <v>320.49</v>
      </c>
      <c r="DL36" s="39" vm="6522">
        <f ca="1"/>
        <v>325.14999999999998</v>
      </c>
      <c r="DM36" s="39" vm="6523">
        <f ca="1"/>
        <v>326.27</v>
      </c>
      <c r="DN36" s="39" vm="6524">
        <f ca="1"/>
        <v>325.33999999999997</v>
      </c>
      <c r="DO36" s="39" vm="6525">
        <f ca="1"/>
        <v>325.02999999999997</v>
      </c>
      <c r="DP36" s="39" vm="6526">
        <f ca="1"/>
        <v>321.89</v>
      </c>
      <c r="DQ36" s="39" t="e" vm="342">
        <f ca="1"/>
        <v>#N/A</v>
      </c>
      <c r="DR36" s="39" vm="6527">
        <f ca="1"/>
        <v>316.32</v>
      </c>
      <c r="DS36" s="39" vm="6528">
        <f ca="1"/>
        <v>318.85000000000002</v>
      </c>
      <c r="DT36" s="39" vm="6529">
        <f ca="1"/>
        <v>313.38</v>
      </c>
      <c r="DU36" s="39" vm="6530">
        <f ca="1"/>
        <v>320.54000000000002</v>
      </c>
      <c r="DV36" s="39" vm="6531">
        <f ca="1"/>
        <v>319.10000000000002</v>
      </c>
      <c r="DW36" s="39" vm="6532">
        <f ca="1"/>
        <v>311.3</v>
      </c>
      <c r="DX36" s="39" vm="6533">
        <f ca="1"/>
        <v>308.41000000000003</v>
      </c>
      <c r="DY36" s="39" vm="6534">
        <f ca="1"/>
        <v>304.95</v>
      </c>
      <c r="DZ36" s="39" vm="6535">
        <f ca="1"/>
        <v>311.39</v>
      </c>
      <c r="EA36" s="39" vm="6536">
        <f ca="1"/>
        <v>316.22000000000003</v>
      </c>
      <c r="EB36" s="39" vm="6537">
        <f ca="1"/>
        <v>311.92</v>
      </c>
      <c r="EC36" s="39" vm="6538">
        <f ca="1"/>
        <v>314.20999999999998</v>
      </c>
      <c r="ED36" s="39" vm="6539">
        <f ca="1"/>
        <v>315.34500000000003</v>
      </c>
      <c r="EE36" s="39" vm="6540">
        <f ca="1"/>
        <v>313.92500000000001</v>
      </c>
      <c r="EF36" s="39" vm="6541">
        <f ca="1"/>
        <v>316.23</v>
      </c>
      <c r="EG36" s="39" vm="6542">
        <f ca="1"/>
        <v>320.68</v>
      </c>
      <c r="EH36" s="39" vm="6543">
        <f ca="1"/>
        <v>321.04000000000002</v>
      </c>
      <c r="EI36" s="39" t="e" vm="342">
        <f ca="1"/>
        <v>#N/A</v>
      </c>
      <c r="EJ36" s="39" vm="6544">
        <f ca="1"/>
        <v>323.58</v>
      </c>
      <c r="EK36" s="39" vm="6545">
        <f ca="1"/>
        <v>324.315</v>
      </c>
      <c r="EL36" s="39" vm="6478">
        <f ca="1"/>
        <v>321.37</v>
      </c>
      <c r="EM36" s="39" vm="6546">
        <f ca="1"/>
        <v>323.315</v>
      </c>
      <c r="EN36" s="39" vm="6547">
        <f ca="1"/>
        <v>326.60500000000002</v>
      </c>
      <c r="EO36" s="39" vm="6548">
        <f ca="1"/>
        <v>328.23</v>
      </c>
      <c r="EP36" s="39" vm="6549">
        <f ca="1"/>
        <v>331.34</v>
      </c>
      <c r="EQ36" s="39" vm="6550">
        <f ca="1"/>
        <v>327.33499999999998</v>
      </c>
      <c r="ER36" s="39" vm="6551">
        <f ca="1"/>
        <v>328.49</v>
      </c>
      <c r="ES36" s="39" vm="6552">
        <f ca="1"/>
        <v>330.08</v>
      </c>
      <c r="ET36" s="39" vm="6553">
        <f ca="1"/>
        <v>326.95499999999998</v>
      </c>
      <c r="EU36" s="39" vm="6554">
        <f ca="1"/>
        <v>328.27</v>
      </c>
      <c r="EV36" s="39" vm="6555">
        <f ca="1"/>
        <v>324.87</v>
      </c>
      <c r="EW36" s="39" vm="6556">
        <f ca="1"/>
        <v>318.12</v>
      </c>
      <c r="EX36" s="39" vm="6557">
        <f ca="1"/>
        <v>322.39499999999998</v>
      </c>
      <c r="EY36" s="39" vm="6558">
        <f ca="1"/>
        <v>323.26499999999999</v>
      </c>
      <c r="EZ36" s="39" vm="6559">
        <f ca="1"/>
        <v>325.81</v>
      </c>
      <c r="FA36" s="39" vm="6560">
        <f ca="1"/>
        <v>328.55</v>
      </c>
      <c r="FB36" s="39" vm="6561">
        <f ca="1"/>
        <v>331.89</v>
      </c>
      <c r="FC36" s="39" vm="6562">
        <f ca="1"/>
        <v>328.1</v>
      </c>
      <c r="FD36" s="39" vm="6563">
        <f ca="1"/>
        <v>329.47500000000002</v>
      </c>
      <c r="FE36" s="39" vm="6564">
        <f ca="1"/>
        <v>327.06</v>
      </c>
      <c r="FF36" s="39" vm="6565">
        <f ca="1"/>
        <v>329.45</v>
      </c>
      <c r="FG36" s="39" vm="6566">
        <f ca="1"/>
        <v>326.80500000000001</v>
      </c>
      <c r="FH36" s="39" vm="6550">
        <f ca="1"/>
        <v>327.33499999999998</v>
      </c>
      <c r="FI36" s="39" vm="6567">
        <f ca="1"/>
        <v>320.95</v>
      </c>
      <c r="FJ36" s="39" vm="6568">
        <f ca="1"/>
        <v>319.05</v>
      </c>
      <c r="FK36" s="39" vm="6569">
        <f ca="1"/>
        <v>315.995</v>
      </c>
      <c r="FL36" s="39" vm="6570">
        <f ca="1"/>
        <v>321.02</v>
      </c>
      <c r="FM36" s="39" vm="6571">
        <f ca="1"/>
        <v>321.65499999999997</v>
      </c>
      <c r="FN36" s="39" vm="6572">
        <f ca="1"/>
        <v>318.77499999999998</v>
      </c>
      <c r="FO36" s="39" vm="6573">
        <f ca="1"/>
        <v>313.83999999999997</v>
      </c>
      <c r="FP36" s="39" vm="6574">
        <f ca="1"/>
        <v>310.66000000000003</v>
      </c>
      <c r="FQ36" s="39" vm="6575">
        <f ca="1"/>
        <v>310.20999999999998</v>
      </c>
      <c r="FR36" s="39" vm="6576">
        <f ca="1"/>
        <v>304.07</v>
      </c>
      <c r="FS36" s="39" vm="6577">
        <f ca="1"/>
        <v>309.76499999999999</v>
      </c>
      <c r="FT36" s="39" vm="6578">
        <f ca="1"/>
        <v>314.69</v>
      </c>
      <c r="FU36" s="39" vm="6579">
        <f ca="1"/>
        <v>311.44</v>
      </c>
      <c r="FV36" s="39" vm="6580">
        <f ca="1"/>
        <v>311.95</v>
      </c>
      <c r="FW36" s="39" vm="6581">
        <f ca="1"/>
        <v>313.42</v>
      </c>
      <c r="FX36" s="39" vm="6582">
        <f ca="1"/>
        <v>308.13</v>
      </c>
      <c r="FY36" s="39" vm="6583">
        <f ca="1"/>
        <v>312.52999999999997</v>
      </c>
      <c r="FZ36" s="39" vm="6584">
        <f ca="1"/>
        <v>318.76</v>
      </c>
      <c r="GA36" s="39" vm="6585">
        <f ca="1"/>
        <v>315.63</v>
      </c>
      <c r="GB36" s="39" vm="6586">
        <f ca="1"/>
        <v>316.67</v>
      </c>
      <c r="GC36" s="39" vm="6587">
        <f ca="1"/>
        <v>312.67500000000001</v>
      </c>
      <c r="GD36" s="39" vm="6588">
        <f ca="1"/>
        <v>313.64499999999998</v>
      </c>
      <c r="GE36" s="39" vm="6589">
        <f ca="1"/>
        <v>316.74</v>
      </c>
      <c r="GF36" s="39" vm="6590">
        <f ca="1"/>
        <v>318.25</v>
      </c>
      <c r="GG36" s="39" vm="6591">
        <f ca="1"/>
        <v>316.995</v>
      </c>
      <c r="GH36" s="39" vm="6592">
        <f ca="1"/>
        <v>317.495</v>
      </c>
      <c r="GI36" s="39" vm="6593">
        <f ca="1"/>
        <v>314.98500000000001</v>
      </c>
      <c r="GJ36" s="39" vm="6594">
        <f ca="1"/>
        <v>317.03500000000003</v>
      </c>
      <c r="GK36" s="39" vm="6595">
        <f ca="1"/>
        <v>316.43</v>
      </c>
      <c r="GL36" s="39" vm="6596">
        <f ca="1"/>
        <v>313.01</v>
      </c>
      <c r="GM36" s="39" vm="6597">
        <f ca="1"/>
        <v>306.68</v>
      </c>
      <c r="GN36" s="39" vm="6598">
        <f ca="1"/>
        <v>309.64</v>
      </c>
      <c r="GO36" s="39" vm="6599">
        <f ca="1"/>
        <v>301.38</v>
      </c>
      <c r="GP36" s="39" vm="6600">
        <f ca="1"/>
        <v>305.07499999999999</v>
      </c>
      <c r="GQ36" s="39" vm="6501">
        <f ca="1"/>
        <v>311.43</v>
      </c>
      <c r="GR36" s="39" vm="6601">
        <f ca="1"/>
        <v>314.52499999999998</v>
      </c>
      <c r="GS36" s="39" vm="6602">
        <f ca="1"/>
        <v>317.71499999999997</v>
      </c>
      <c r="GT36" s="39" vm="6603">
        <f ca="1"/>
        <v>315.51499999999999</v>
      </c>
      <c r="GU36" s="39" vm="6604">
        <f ca="1"/>
        <v>320.815</v>
      </c>
      <c r="GV36" s="39" t="e" vm="342">
        <f ca="1"/>
        <v>#N/A</v>
      </c>
      <c r="GW36" s="39" vm="6605">
        <f ca="1"/>
        <v>321.61</v>
      </c>
      <c r="GX36" s="39" vm="6606">
        <f ca="1"/>
        <v>322.70499999999998</v>
      </c>
      <c r="GY36" s="39" vm="6607">
        <f ca="1"/>
        <v>326.79500000000002</v>
      </c>
      <c r="GZ36" s="39" vm="6608">
        <f ca="1"/>
        <v>324.02999999999997</v>
      </c>
      <c r="HA36" s="39" vm="6609">
        <f ca="1"/>
        <v>324.89</v>
      </c>
      <c r="HB36" s="39" vm="6610">
        <f ca="1"/>
        <v>323.84500000000003</v>
      </c>
      <c r="HC36" s="39" vm="6611">
        <f ca="1"/>
        <v>318.87</v>
      </c>
      <c r="HD36" s="39" vm="6612">
        <f ca="1"/>
        <v>321.10000000000002</v>
      </c>
      <c r="HE36" s="39" vm="6613">
        <f ca="1"/>
        <v>317.69</v>
      </c>
      <c r="HF36" s="39" vm="6614">
        <f ca="1"/>
        <v>316.97000000000003</v>
      </c>
      <c r="HG36" s="39" vm="6615">
        <f ca="1"/>
        <v>315.85500000000002</v>
      </c>
      <c r="HH36" s="39" vm="6616">
        <f ca="1"/>
        <v>315.42500000000001</v>
      </c>
      <c r="HI36" s="39" vm="6617">
        <f ca="1"/>
        <v>314.83</v>
      </c>
      <c r="HJ36" s="39" vm="6618">
        <f ca="1"/>
        <v>315.7</v>
      </c>
      <c r="HK36" s="39" vm="6619">
        <f ca="1"/>
        <v>309.25</v>
      </c>
      <c r="HL36" s="39" vm="6620">
        <f ca="1"/>
        <v>310.11</v>
      </c>
      <c r="HM36" s="39" vm="6621">
        <f ca="1"/>
        <v>314.83499999999998</v>
      </c>
      <c r="HN36" s="39" vm="6622">
        <f ca="1"/>
        <v>319.14</v>
      </c>
      <c r="HO36" s="39" vm="6623">
        <f ca="1"/>
        <v>319.87</v>
      </c>
      <c r="HP36" s="39" vm="6624">
        <f ca="1"/>
        <v>324.42</v>
      </c>
      <c r="HQ36" s="39" vm="6625">
        <f ca="1"/>
        <v>318.05</v>
      </c>
      <c r="HR36" s="39" vm="6626">
        <f ca="1"/>
        <v>316.63</v>
      </c>
      <c r="HS36" s="39" vm="6627">
        <f ca="1"/>
        <v>316.78500000000003</v>
      </c>
      <c r="HT36" s="39" vm="6628">
        <f ca="1"/>
        <v>315.73</v>
      </c>
      <c r="HU36" s="39" vm="6629">
        <f ca="1"/>
        <v>313.67500000000001</v>
      </c>
      <c r="HV36" s="39" vm="6630">
        <f ca="1"/>
        <v>317.19</v>
      </c>
      <c r="HW36" s="39" vm="6631">
        <f ca="1"/>
        <v>310.21499999999997</v>
      </c>
      <c r="HX36" s="39" vm="6632">
        <f ca="1"/>
        <v>320.5</v>
      </c>
      <c r="HY36" s="39" vm="6633">
        <f ca="1"/>
        <v>318.54000000000002</v>
      </c>
      <c r="HZ36" s="39" vm="6634">
        <f ca="1"/>
        <v>318.91000000000003</v>
      </c>
      <c r="IA36" s="39" vm="6635">
        <f ca="1"/>
        <v>316.27</v>
      </c>
      <c r="IB36" s="39" vm="6636">
        <f ca="1"/>
        <v>316.86500000000001</v>
      </c>
      <c r="IC36" s="39" vm="6637">
        <f ca="1"/>
        <v>321.71499999999997</v>
      </c>
      <c r="ID36" s="39" vm="6638">
        <f ca="1"/>
        <v>325.16000000000003</v>
      </c>
      <c r="IE36" s="39" vm="6639">
        <f ca="1"/>
        <v>320.67</v>
      </c>
      <c r="IF36" s="39" vm="6640">
        <f ca="1"/>
        <v>322.78500000000003</v>
      </c>
      <c r="IG36" s="39" vm="6641">
        <f ca="1"/>
        <v>324.86</v>
      </c>
      <c r="IH36" s="39" vm="6642">
        <f ca="1"/>
        <v>324.32</v>
      </c>
      <c r="II36" s="39" vm="6643">
        <f ca="1"/>
        <v>324.39499999999998</v>
      </c>
      <c r="IJ36" s="39" vm="6644">
        <f ca="1"/>
        <v>328.12</v>
      </c>
      <c r="IK36" s="39" vm="6645">
        <f ca="1"/>
        <v>329.09500000000003</v>
      </c>
      <c r="IL36" s="39" vm="6646">
        <f ca="1"/>
        <v>322.39999999999998</v>
      </c>
      <c r="IM36" s="39" vm="6647">
        <f ca="1"/>
        <v>323.92</v>
      </c>
      <c r="IN36" s="39" vm="6648">
        <f ca="1"/>
        <v>326.48</v>
      </c>
      <c r="IO36" s="39" vm="6649">
        <f ca="1"/>
        <v>333.58</v>
      </c>
      <c r="IP36" s="39" vm="6650">
        <f ca="1"/>
        <v>334.11</v>
      </c>
      <c r="IQ36" s="39" vm="6651">
        <f ca="1"/>
        <v>338.67500000000001</v>
      </c>
      <c r="IR36" s="39" vm="6652">
        <f ca="1"/>
        <v>340.87</v>
      </c>
      <c r="IS36" s="39" vm="6653">
        <f ca="1"/>
        <v>346.48</v>
      </c>
      <c r="IT36" s="39" vm="6654">
        <f ca="1"/>
        <v>348.685</v>
      </c>
      <c r="IU36" s="39" vm="6655">
        <f ca="1"/>
        <v>344.47</v>
      </c>
      <c r="IV36" s="39" vm="6656">
        <f ca="1"/>
        <v>343.9</v>
      </c>
      <c r="IW36" s="39" vm="6657">
        <f ca="1"/>
        <v>341.48</v>
      </c>
      <c r="IX36" s="39" vm="6658">
        <f ca="1"/>
        <v>342</v>
      </c>
      <c r="IY36" s="39" vm="6659">
        <f ca="1"/>
        <v>341.26499999999999</v>
      </c>
      <c r="IZ36" s="39" vm="6660">
        <f ca="1"/>
        <v>340.15499999999997</v>
      </c>
      <c r="JA36" s="39" vm="6661">
        <f ca="1"/>
        <v>337.505</v>
      </c>
      <c r="JB36" s="39" vm="6662">
        <f ca="1"/>
        <v>335.66500000000002</v>
      </c>
      <c r="JC36" s="39" vm="6663">
        <f ca="1"/>
        <v>333.84</v>
      </c>
      <c r="JD36" s="39" vm="6664">
        <f ca="1"/>
        <v>335.185</v>
      </c>
      <c r="JE36" s="39" vm="6665">
        <f ca="1"/>
        <v>328.35</v>
      </c>
      <c r="JF36" s="39" vm="6666">
        <f ca="1"/>
        <v>329.9</v>
      </c>
      <c r="JG36" s="39" vm="6667">
        <f ca="1"/>
        <v>331.47</v>
      </c>
      <c r="JH36" s="39" vm="6668">
        <f ca="1"/>
        <v>314.45999999999998</v>
      </c>
      <c r="JI36" s="39" vm="6669">
        <f ca="1"/>
        <v>316.82</v>
      </c>
      <c r="JJ36" s="39" vm="6670">
        <f ca="1"/>
        <v>312.09500000000003</v>
      </c>
      <c r="JK36" s="39" vm="6671">
        <f ca="1"/>
        <v>319.31</v>
      </c>
      <c r="JL36" s="39" vm="6672">
        <f ca="1"/>
        <v>311.05</v>
      </c>
      <c r="JM36" s="39" vm="6673">
        <f ca="1"/>
        <v>307.55500000000001</v>
      </c>
      <c r="JN36" s="39" vm="6674">
        <f ca="1"/>
        <v>311.79000000000002</v>
      </c>
      <c r="JO36" s="39" vm="6675">
        <f ca="1"/>
        <v>321.31</v>
      </c>
      <c r="JP36" s="39" vm="6676">
        <f ca="1"/>
        <v>322.52999999999997</v>
      </c>
      <c r="JQ36" s="39" vm="6677">
        <f ca="1"/>
        <v>318.64499999999998</v>
      </c>
      <c r="JR36" s="39" vm="6678">
        <f ca="1"/>
        <v>313.06</v>
      </c>
      <c r="JS36" s="39" vm="6679">
        <f ca="1"/>
        <v>308.52999999999997</v>
      </c>
      <c r="JT36" s="39" vm="6518">
        <f ca="1"/>
        <v>307.74</v>
      </c>
      <c r="JU36" s="39" vm="6465">
        <f ca="1"/>
        <v>303.14</v>
      </c>
      <c r="JV36" s="39" vm="6532">
        <f ca="1"/>
        <v>311.3</v>
      </c>
      <c r="JW36" s="39" vm="6680">
        <f ca="1"/>
        <v>309</v>
      </c>
      <c r="JX36" s="39" vm="6681">
        <f ca="1"/>
        <v>299.185</v>
      </c>
      <c r="JY36" s="39" vm="6682">
        <f ca="1"/>
        <v>310.10500000000002</v>
      </c>
      <c r="JZ36" s="39" vm="6683">
        <f ca="1"/>
        <v>314.14999999999998</v>
      </c>
      <c r="KA36" s="39"/>
      <c r="KB36" s="39"/>
    </row>
    <row r="37" spans="2:288" ht="20" customHeight="1" x14ac:dyDescent="0.6">
      <c r="B37" s="13"/>
      <c r="C37" s="2" t="s">
        <v>44</v>
      </c>
      <c r="D37" s="2" t="str" cm="1">
        <f t="array" ref="D37">_FV(Table15[[#This Row],[ ETF]],"Ticker symbol",TRUE)</f>
        <v>R2US</v>
      </c>
      <c r="E37" s="2" t="s">
        <v>97</v>
      </c>
      <c r="F37" s="2" t="s">
        <v>98</v>
      </c>
      <c r="G37" s="2" t="e" vm="6684">
        <v>#VALUE!</v>
      </c>
      <c r="H37" s="27" cm="1">
        <f t="array" ref="H37">IFERROR(_FV(Table15[[#This Row],[ ETF]],"beta"),"")</f>
        <v>1.0002</v>
      </c>
      <c r="I37" s="30" cm="1">
        <f t="array" ref="I37">_FV(Table15[[#This Row],[ ETF]],"Price")</f>
        <v>62.59</v>
      </c>
      <c r="J37" s="26">
        <f>SUMIF(Table14[Ativo],Table15[[#This Row],[Ticker]],Table14[Qtd])</f>
        <v>0</v>
      </c>
      <c r="K37" s="6">
        <f>Table15[[#This Row],[Preço]]*Table15[[#This Row],[Qtd]]</f>
        <v>0</v>
      </c>
      <c r="L37" s="15">
        <f>_xlfn.FLOOR.MATH((Aporte-2)/Table15[[#This Row],[Preço]])</f>
        <v>71</v>
      </c>
      <c r="M37" s="14">
        <f>Aporte-Table15[[#This Row],[Possível]]*Table15[[#This Row],[Preço]]</f>
        <v>56.109999999999673</v>
      </c>
      <c r="N37" s="35" cm="1">
        <f t="array" ref="N37">_FV(Table15[[#This Row],[ ETF]],"Expense ratio",TRUE)</f>
        <v>3.0000000000000001E-3</v>
      </c>
      <c r="O37" s="38" cm="1">
        <f t="array" ref="O37">_FV(Table15[[#This Row],[ ETF]],"Market cap",TRUE)</f>
        <v>1828811332.4400001</v>
      </c>
      <c r="P37" s="36" cm="1">
        <f t="array" ref="P37">_FV(Table15[[#This Row],[ ETF]],"Volume")</f>
        <v>28079</v>
      </c>
      <c r="Q37" s="35" cm="1">
        <f t="array" ref="Q37">_FV(Table15[[#This Row],[ ETF]],"Change (%)",TRUE)</f>
        <v>1.2292000000000001E-2</v>
      </c>
      <c r="R37" s="40">
        <f ca="1">(Table15[[#This Row],[Preço]]-AF37)/AF37</f>
        <v>0.1261245052177043</v>
      </c>
      <c r="S37" s="44"/>
      <c r="T37" s="37" cm="1">
        <f t="array" ref="T37">Table15[[#This Row],[Valor de mercado]]/Riqueza_hoje</f>
        <v>0</v>
      </c>
      <c r="AF37" s="39" cm="1" vm="4261">
        <f t="array" aca="1" ref="AF37:JZ37" ca="1">TRANSPOSE(_xlfn.STOCKHISTORY(G37,TODAY()-365,TODAY(),0,0,1))</f>
        <v>55.58</v>
      </c>
      <c r="AG37" s="39" vm="6145">
        <f ca="1"/>
        <v>55.72</v>
      </c>
      <c r="AH37" s="39" t="e" vm="342">
        <f ca="1"/>
        <v>#N/A</v>
      </c>
      <c r="AI37" s="39" vm="6685">
        <f ca="1"/>
        <v>54.31</v>
      </c>
      <c r="AJ37" s="39" vm="6686">
        <f ca="1"/>
        <v>54.85</v>
      </c>
      <c r="AK37" s="39" vm="6140">
        <f ca="1"/>
        <v>54.72</v>
      </c>
      <c r="AL37" s="39" vm="6178">
        <f ca="1"/>
        <v>53.91</v>
      </c>
      <c r="AM37" s="39" vm="6687">
        <f ca="1"/>
        <v>54.7</v>
      </c>
      <c r="AN37" s="39" vm="6688">
        <f ca="1"/>
        <v>56.98</v>
      </c>
      <c r="AO37" s="39" vm="6689">
        <f ca="1"/>
        <v>57.99</v>
      </c>
      <c r="AP37" s="39" vm="4312">
        <f ca="1"/>
        <v>58.03</v>
      </c>
      <c r="AQ37" s="39" vm="4309">
        <f ca="1"/>
        <v>57.79</v>
      </c>
      <c r="AR37" s="39" vm="4373">
        <f ca="1"/>
        <v>58.78</v>
      </c>
      <c r="AS37" s="39" vm="6690">
        <f ca="1"/>
        <v>58.73</v>
      </c>
      <c r="AT37" s="39" vm="6691">
        <f ca="1"/>
        <v>59.71</v>
      </c>
      <c r="AU37" s="39" vm="4362">
        <f ca="1"/>
        <v>58.72</v>
      </c>
      <c r="AV37" s="39" vm="6692">
        <f ca="1"/>
        <v>59.094999999999999</v>
      </c>
      <c r="AW37" s="39" vm="4376">
        <f ca="1"/>
        <v>59.21</v>
      </c>
      <c r="AX37" s="39" vm="6693">
        <f ca="1"/>
        <v>59.81</v>
      </c>
      <c r="AY37" s="39" vm="6694">
        <f ca="1"/>
        <v>59.29</v>
      </c>
      <c r="AZ37" s="39" vm="5129">
        <f ca="1"/>
        <v>59.18</v>
      </c>
      <c r="BA37" s="39" vm="6695">
        <f ca="1"/>
        <v>59.46</v>
      </c>
      <c r="BB37" s="39" vm="6696">
        <f ca="1"/>
        <v>59.7</v>
      </c>
      <c r="BC37" s="39" vm="4397">
        <f ca="1"/>
        <v>59.01</v>
      </c>
      <c r="BD37" s="39" vm="5949">
        <f ca="1"/>
        <v>58.36</v>
      </c>
      <c r="BE37" s="39" vm="4296">
        <f ca="1"/>
        <v>58.08</v>
      </c>
      <c r="BF37" s="39" vm="6697">
        <f ca="1"/>
        <v>57.94</v>
      </c>
      <c r="BG37" s="39" vm="4332">
        <f ca="1"/>
        <v>59.51</v>
      </c>
      <c r="BH37" s="39" vm="4376">
        <f ca="1"/>
        <v>59.21</v>
      </c>
      <c r="BI37" s="39" vm="5960">
        <f ca="1"/>
        <v>60.86</v>
      </c>
      <c r="BJ37" s="39" vm="2084">
        <f ca="1"/>
        <v>61.79</v>
      </c>
      <c r="BK37" s="39" vm="6698">
        <f ca="1"/>
        <v>62.91</v>
      </c>
      <c r="BL37" s="39" vm="5115">
        <f ca="1"/>
        <v>63.38</v>
      </c>
      <c r="BM37" s="39" vm="6699">
        <f ca="1"/>
        <v>63.55</v>
      </c>
      <c r="BN37" s="39" vm="5119">
        <f ca="1"/>
        <v>63.73</v>
      </c>
      <c r="BO37" s="39" vm="6700">
        <f ca="1"/>
        <v>63.35</v>
      </c>
      <c r="BP37" s="39" vm="6701">
        <f ca="1"/>
        <v>63.94</v>
      </c>
      <c r="BQ37" s="39" vm="5154">
        <f ca="1"/>
        <v>63.2</v>
      </c>
      <c r="BR37" s="39" vm="2072">
        <f ca="1"/>
        <v>61.89</v>
      </c>
      <c r="BS37" s="39" vm="6702">
        <f ca="1"/>
        <v>61.6</v>
      </c>
      <c r="BT37" s="39" vm="5153">
        <f ca="1"/>
        <v>63.03</v>
      </c>
      <c r="BU37" s="39" vm="6703">
        <f ca="1"/>
        <v>62.76</v>
      </c>
      <c r="BV37" s="39" vm="6704">
        <f ca="1"/>
        <v>61.134999999999998</v>
      </c>
      <c r="BW37" s="39" vm="6705">
        <f ca="1"/>
        <v>63.14</v>
      </c>
      <c r="BX37" s="39" vm="2069">
        <f ca="1"/>
        <v>62.47</v>
      </c>
      <c r="BY37" s="39" vm="2060">
        <f ca="1"/>
        <v>61.43</v>
      </c>
      <c r="BZ37" s="39" vm="6706">
        <f ca="1"/>
        <v>62.86</v>
      </c>
      <c r="CA37" s="39" vm="6707">
        <f ca="1"/>
        <v>62.21</v>
      </c>
      <c r="CB37" s="39" vm="1881">
        <f ca="1"/>
        <v>62.54</v>
      </c>
      <c r="CC37" s="39" vm="6708">
        <f ca="1"/>
        <v>60.69</v>
      </c>
      <c r="CD37" s="39" vm="6196">
        <f ca="1"/>
        <v>58.24</v>
      </c>
      <c r="CE37" s="39" vm="5076">
        <f ca="1"/>
        <v>61.61</v>
      </c>
      <c r="CF37" s="39" vm="2062">
        <f ca="1"/>
        <v>62.6</v>
      </c>
      <c r="CG37" s="39" vm="5986">
        <f ca="1"/>
        <v>63.47</v>
      </c>
      <c r="CH37" s="39" vm="6709">
        <f ca="1"/>
        <v>64.680000000000007</v>
      </c>
      <c r="CI37" s="39" vm="6710">
        <f ca="1"/>
        <v>65.09</v>
      </c>
      <c r="CJ37" s="39" vm="1899">
        <f ca="1"/>
        <v>65.260000000000005</v>
      </c>
      <c r="CK37" s="39" vm="6711">
        <f ca="1"/>
        <v>64.52</v>
      </c>
      <c r="CL37" s="39" vm="6712">
        <f ca="1"/>
        <v>63.89</v>
      </c>
      <c r="CM37" s="39" vm="5243">
        <f ca="1"/>
        <v>64.84</v>
      </c>
      <c r="CN37" s="39" vm="3141">
        <f ca="1"/>
        <v>63.75</v>
      </c>
      <c r="CO37" s="39" vm="5156">
        <f ca="1"/>
        <v>62.84</v>
      </c>
      <c r="CP37" s="39" vm="2024">
        <f ca="1"/>
        <v>61.72</v>
      </c>
      <c r="CQ37" s="39" vm="5133">
        <f ca="1"/>
        <v>61.14</v>
      </c>
      <c r="CR37" s="39" vm="4353">
        <f ca="1"/>
        <v>60.02</v>
      </c>
      <c r="CS37" s="39" vm="6713">
        <f ca="1"/>
        <v>61.7</v>
      </c>
      <c r="CT37" s="39" vm="4342">
        <f ca="1"/>
        <v>60.43</v>
      </c>
      <c r="CU37" s="39" vm="6714">
        <f ca="1"/>
        <v>60.85</v>
      </c>
      <c r="CV37" s="39" vm="6715">
        <f ca="1"/>
        <v>61.42</v>
      </c>
      <c r="CW37" s="39" vm="6716">
        <f ca="1"/>
        <v>62.34</v>
      </c>
      <c r="CX37" s="39" vm="5205">
        <f ca="1"/>
        <v>63.13</v>
      </c>
      <c r="CY37" s="39" vm="5135">
        <f ca="1"/>
        <v>61.95</v>
      </c>
      <c r="CZ37" s="39" vm="6717">
        <f ca="1"/>
        <v>61.86</v>
      </c>
      <c r="DA37" s="39" vm="6718">
        <f ca="1"/>
        <v>62.15</v>
      </c>
      <c r="DB37" s="39" vm="5109">
        <f ca="1"/>
        <v>62.02</v>
      </c>
      <c r="DC37" s="39" vm="6719">
        <f ca="1"/>
        <v>61.56</v>
      </c>
      <c r="DD37" s="39" vm="6720">
        <f ca="1"/>
        <v>62.96</v>
      </c>
      <c r="DE37" s="39" vm="6721">
        <f ca="1"/>
        <v>62.55</v>
      </c>
      <c r="DF37" s="39" vm="2081">
        <f ca="1"/>
        <v>62.85</v>
      </c>
      <c r="DG37" s="39" vm="6722">
        <f ca="1"/>
        <v>61.83</v>
      </c>
      <c r="DH37" s="39" vm="2092">
        <f ca="1"/>
        <v>60.39</v>
      </c>
      <c r="DI37" s="39" vm="6723">
        <f ca="1"/>
        <v>61.46</v>
      </c>
      <c r="DJ37" s="39" vm="6724">
        <f ca="1"/>
        <v>62.82</v>
      </c>
      <c r="DK37" s="39" vm="6725">
        <f ca="1"/>
        <v>62.88</v>
      </c>
      <c r="DL37" s="39" vm="6726">
        <f ca="1"/>
        <v>63.87</v>
      </c>
      <c r="DM37" s="39" vm="6727">
        <f ca="1"/>
        <v>64.08</v>
      </c>
      <c r="DN37" s="39" vm="6728">
        <f ca="1"/>
        <v>63.88</v>
      </c>
      <c r="DO37" s="39" vm="5246">
        <f ca="1"/>
        <v>63.68</v>
      </c>
      <c r="DP37" s="39" vm="1966">
        <f ca="1"/>
        <v>63.26</v>
      </c>
      <c r="DQ37" s="39" t="e" vm="342">
        <f ca="1"/>
        <v>#N/A</v>
      </c>
      <c r="DR37" s="39" vm="2033">
        <f ca="1"/>
        <v>62.115000000000002</v>
      </c>
      <c r="DS37" s="39" vm="2018">
        <f ca="1"/>
        <v>62.615000000000002</v>
      </c>
      <c r="DT37" s="39" vm="2061">
        <f ca="1"/>
        <v>61.71</v>
      </c>
      <c r="DU37" s="39" vm="1923">
        <f ca="1"/>
        <v>63.07</v>
      </c>
      <c r="DV37" s="39" vm="5139">
        <f ca="1"/>
        <v>62.7</v>
      </c>
      <c r="DW37" s="39" vm="6729">
        <f ca="1"/>
        <v>61.09</v>
      </c>
      <c r="DX37" s="39" vm="5131">
        <f ca="1"/>
        <v>60.4</v>
      </c>
      <c r="DY37" s="39" vm="4390">
        <f ca="1"/>
        <v>59.97</v>
      </c>
      <c r="DZ37" s="39" vm="6730">
        <f ca="1"/>
        <v>61.32</v>
      </c>
      <c r="EA37" s="39" vm="6731">
        <f ca="1"/>
        <v>62.11</v>
      </c>
      <c r="EB37" s="39" vm="4348">
        <f ca="1"/>
        <v>61.24</v>
      </c>
      <c r="EC37" s="39" vm="5081">
        <f ca="1"/>
        <v>61.73</v>
      </c>
      <c r="ED37" s="39" vm="2078">
        <f ca="1"/>
        <v>61.93</v>
      </c>
      <c r="EE37" s="39" vm="5148">
        <f ca="1"/>
        <v>61.57</v>
      </c>
      <c r="EF37" s="39" vm="6732">
        <f ca="1"/>
        <v>62.09</v>
      </c>
      <c r="EG37" s="39" vm="2021">
        <f ca="1"/>
        <v>62.98</v>
      </c>
      <c r="EH37" s="39" vm="6733">
        <f ca="1"/>
        <v>63.11</v>
      </c>
      <c r="EI37" s="39" t="e" vm="342">
        <f ca="1"/>
        <v>#N/A</v>
      </c>
      <c r="EJ37" s="39" vm="5181">
        <f ca="1"/>
        <v>63.54</v>
      </c>
      <c r="EK37" s="39" vm="5085">
        <f ca="1"/>
        <v>63.63</v>
      </c>
      <c r="EL37" s="39" vm="2068">
        <f ca="1"/>
        <v>63.104999999999997</v>
      </c>
      <c r="EM37" s="39" vm="6734">
        <f ca="1"/>
        <v>63.49</v>
      </c>
      <c r="EN37" s="39" vm="6735">
        <f ca="1"/>
        <v>64.25</v>
      </c>
      <c r="EO37" s="39" vm="5247">
        <f ca="1"/>
        <v>64.55</v>
      </c>
      <c r="EP37" s="39" vm="2429">
        <f ca="1"/>
        <v>65.03</v>
      </c>
      <c r="EQ37" s="39" vm="5199">
        <f ca="1"/>
        <v>64.31</v>
      </c>
      <c r="ER37" s="39" vm="6711">
        <f ca="1"/>
        <v>64.52</v>
      </c>
      <c r="ES37" s="39" vm="1998">
        <f ca="1"/>
        <v>64.790000000000006</v>
      </c>
      <c r="ET37" s="39" vm="6736">
        <f ca="1"/>
        <v>64.16</v>
      </c>
      <c r="EU37" s="39" vm="1928">
        <f ca="1"/>
        <v>64.47</v>
      </c>
      <c r="EV37" s="39" vm="5182">
        <f ca="1"/>
        <v>63.79</v>
      </c>
      <c r="EW37" s="39" vm="6737">
        <f ca="1"/>
        <v>62.73</v>
      </c>
      <c r="EX37" s="39" vm="6738">
        <f ca="1"/>
        <v>63.37</v>
      </c>
      <c r="EY37" s="39" vm="6734">
        <f ca="1"/>
        <v>63.49</v>
      </c>
      <c r="EZ37" s="39" vm="6739">
        <f ca="1"/>
        <v>64.05</v>
      </c>
      <c r="FA37" s="39" vm="5202">
        <f ca="1"/>
        <v>64.61</v>
      </c>
      <c r="FB37" s="39" vm="6740">
        <f ca="1"/>
        <v>65.28</v>
      </c>
      <c r="FC37" s="39" vm="6741">
        <f ca="1"/>
        <v>64.53</v>
      </c>
      <c r="FD37" s="39" vm="6742">
        <f ca="1"/>
        <v>64.72</v>
      </c>
      <c r="FE37" s="39" vm="6743">
        <f ca="1"/>
        <v>64.319999999999993</v>
      </c>
      <c r="FF37" s="39" vm="6744">
        <f ca="1"/>
        <v>64.709999999999994</v>
      </c>
      <c r="FG37" s="39" vm="5199">
        <f ca="1"/>
        <v>64.31</v>
      </c>
      <c r="FH37" s="39" vm="1999">
        <f ca="1"/>
        <v>64.38</v>
      </c>
      <c r="FI37" s="39" vm="5996">
        <f ca="1"/>
        <v>62.97</v>
      </c>
      <c r="FJ37" s="39" vm="6703">
        <f ca="1"/>
        <v>62.76</v>
      </c>
      <c r="FK37" s="39" vm="6732">
        <f ca="1"/>
        <v>62.09</v>
      </c>
      <c r="FL37" s="39" vm="6705">
        <f ca="1"/>
        <v>63.14</v>
      </c>
      <c r="FM37" s="39" vm="6745">
        <f ca="1"/>
        <v>63.23</v>
      </c>
      <c r="FN37" s="39" vm="6746">
        <f ca="1"/>
        <v>62.64</v>
      </c>
      <c r="FO37" s="39" vm="5981">
        <f ca="1"/>
        <v>61.58</v>
      </c>
      <c r="FP37" s="39" vm="2047">
        <f ca="1"/>
        <v>61.08</v>
      </c>
      <c r="FQ37" s="39" vm="6747">
        <f ca="1"/>
        <v>61.07</v>
      </c>
      <c r="FR37" s="39" vm="4384">
        <f ca="1"/>
        <v>59.75</v>
      </c>
      <c r="FS37" s="39" vm="6748">
        <f ca="1"/>
        <v>60.76</v>
      </c>
      <c r="FT37" s="39" vm="6749">
        <f ca="1"/>
        <v>61.98</v>
      </c>
      <c r="FU37" s="39" vm="6750">
        <f ca="1"/>
        <v>61.12</v>
      </c>
      <c r="FV37" s="39" vm="6751">
        <f ca="1"/>
        <v>61.33</v>
      </c>
      <c r="FW37" s="39" vm="6752">
        <f ca="1"/>
        <v>61.68</v>
      </c>
      <c r="FX37" s="39" vm="4351">
        <f ca="1"/>
        <v>60.55</v>
      </c>
      <c r="FY37" s="39" vm="6753">
        <f ca="1"/>
        <v>61.44</v>
      </c>
      <c r="FZ37" s="39" vm="6754">
        <f ca="1"/>
        <v>62.71</v>
      </c>
      <c r="GA37" s="39" vm="2031">
        <f ca="1"/>
        <v>62.05</v>
      </c>
      <c r="GB37" s="39" vm="5110">
        <f ca="1"/>
        <v>62.2</v>
      </c>
      <c r="GC37" s="39" vm="6755">
        <f ca="1"/>
        <v>61.54</v>
      </c>
      <c r="GD37" s="39" vm="5972">
        <f ca="1"/>
        <v>61.55</v>
      </c>
      <c r="GE37" s="39" vm="6756">
        <f ca="1"/>
        <v>62.23</v>
      </c>
      <c r="GF37" s="39" vm="1937">
        <f ca="1"/>
        <v>62.56</v>
      </c>
      <c r="GG37" s="39" vm="6757">
        <f ca="1"/>
        <v>62.37</v>
      </c>
      <c r="GH37" s="39" vm="6758">
        <f ca="1"/>
        <v>62.41</v>
      </c>
      <c r="GI37" s="39" vm="6759">
        <f ca="1"/>
        <v>62.04</v>
      </c>
      <c r="GJ37" s="39" vm="6760">
        <f ca="1"/>
        <v>62.274999999999999</v>
      </c>
      <c r="GK37" s="39" vm="2009">
        <f ca="1"/>
        <v>62.19</v>
      </c>
      <c r="GL37" s="39" vm="5075">
        <f ca="1"/>
        <v>61.64</v>
      </c>
      <c r="GM37" s="39" vm="4402">
        <f ca="1"/>
        <v>60.49</v>
      </c>
      <c r="GN37" s="39" vm="6761">
        <f ca="1"/>
        <v>60.89</v>
      </c>
      <c r="GO37" s="39" vm="6762">
        <f ca="1"/>
        <v>59.25</v>
      </c>
      <c r="GP37" s="39" vm="5106">
        <f ca="1"/>
        <v>60.04</v>
      </c>
      <c r="GQ37" s="39" vm="6763">
        <f ca="1"/>
        <v>61.21</v>
      </c>
      <c r="GR37" s="39" vm="6764">
        <f ca="1"/>
        <v>61.81</v>
      </c>
      <c r="GS37" s="39" vm="6765">
        <f ca="1"/>
        <v>62.53</v>
      </c>
      <c r="GT37" s="39" vm="2078">
        <f ca="1"/>
        <v>61.93</v>
      </c>
      <c r="GU37" s="39" vm="6766">
        <f ca="1"/>
        <v>63.19</v>
      </c>
      <c r="GV37" s="39" t="e" vm="342">
        <f ca="1"/>
        <v>#N/A</v>
      </c>
      <c r="GW37" s="39" vm="5207">
        <f ca="1"/>
        <v>63.24</v>
      </c>
      <c r="GX37" s="39" vm="6767">
        <f ca="1"/>
        <v>63.43</v>
      </c>
      <c r="GY37" s="39" vm="3120">
        <f ca="1"/>
        <v>64.19</v>
      </c>
      <c r="GZ37" s="39" vm="6768">
        <f ca="1"/>
        <v>63.62</v>
      </c>
      <c r="HA37" s="39" vm="6769">
        <f ca="1"/>
        <v>63.865000000000002</v>
      </c>
      <c r="HB37" s="39" vm="6770">
        <f ca="1"/>
        <v>63.7</v>
      </c>
      <c r="HC37" s="39" vm="2015">
        <f ca="1"/>
        <v>62.63</v>
      </c>
      <c r="HD37" s="39" vm="6771">
        <f ca="1"/>
        <v>63.08</v>
      </c>
      <c r="HE37" s="39" vm="6772">
        <f ca="1"/>
        <v>62.454999999999998</v>
      </c>
      <c r="HF37" s="39" vm="6773">
        <f ca="1"/>
        <v>62.26</v>
      </c>
      <c r="HG37" s="39" vm="6774">
        <f ca="1"/>
        <v>62.07</v>
      </c>
      <c r="HH37" s="39" vm="2078">
        <f ca="1"/>
        <v>61.93</v>
      </c>
      <c r="HI37" s="39" vm="1879">
        <f ca="1"/>
        <v>61.97</v>
      </c>
      <c r="HJ37" s="39" vm="5109">
        <f ca="1"/>
        <v>62.02</v>
      </c>
      <c r="HK37" s="39" vm="2049">
        <f ca="1"/>
        <v>60.6</v>
      </c>
      <c r="HL37" s="39" vm="2047">
        <f ca="1"/>
        <v>61.08</v>
      </c>
      <c r="HM37" s="39" vm="5109">
        <f ca="1"/>
        <v>62.02</v>
      </c>
      <c r="HN37" s="39" vm="6775">
        <f ca="1"/>
        <v>62.744999999999997</v>
      </c>
      <c r="HO37" s="39" vm="2065">
        <f ca="1"/>
        <v>62.79</v>
      </c>
      <c r="HP37" s="39" vm="3141">
        <f ca="1"/>
        <v>63.75</v>
      </c>
      <c r="HQ37" s="39" vm="6776">
        <f ca="1"/>
        <v>62.49</v>
      </c>
      <c r="HR37" s="39" vm="6777">
        <f ca="1"/>
        <v>62.22</v>
      </c>
      <c r="HS37" s="39" vm="2031">
        <f ca="1"/>
        <v>62.05</v>
      </c>
      <c r="HT37" s="39" vm="5109">
        <f ca="1"/>
        <v>62.02</v>
      </c>
      <c r="HU37" s="39" vm="5075">
        <f ca="1"/>
        <v>61.64</v>
      </c>
      <c r="HV37" s="39" vm="6778">
        <f ca="1"/>
        <v>62.445</v>
      </c>
      <c r="HW37" s="39" vm="4401">
        <f ca="1"/>
        <v>60.96</v>
      </c>
      <c r="HX37" s="39" vm="2014">
        <f ca="1"/>
        <v>63</v>
      </c>
      <c r="HY37" s="39" vm="6779">
        <f ca="1"/>
        <v>62.66</v>
      </c>
      <c r="HZ37" s="39" vm="6780">
        <f ca="1"/>
        <v>62.715000000000003</v>
      </c>
      <c r="IA37" s="39" vm="5110">
        <f ca="1"/>
        <v>62.2</v>
      </c>
      <c r="IB37" s="39" vm="6781">
        <f ca="1"/>
        <v>62.29</v>
      </c>
      <c r="IC37" s="39" vm="5088">
        <f ca="1"/>
        <v>63.3</v>
      </c>
      <c r="ID37" s="39" vm="6712">
        <f ca="1"/>
        <v>63.89</v>
      </c>
      <c r="IE37" s="39" vm="5205">
        <f ca="1"/>
        <v>63.13</v>
      </c>
      <c r="IF37" s="39" vm="5986">
        <f ca="1"/>
        <v>63.47</v>
      </c>
      <c r="IG37" s="39" vm="6712">
        <f ca="1"/>
        <v>63.89</v>
      </c>
      <c r="IH37" s="39" vm="5119">
        <f ca="1"/>
        <v>63.73</v>
      </c>
      <c r="II37" s="39" vm="5119">
        <f ca="1"/>
        <v>63.73</v>
      </c>
      <c r="IJ37" s="39" vm="6711">
        <f ca="1"/>
        <v>64.52</v>
      </c>
      <c r="IK37" s="39" vm="1927">
        <f ca="1"/>
        <v>64.489999999999995</v>
      </c>
      <c r="IL37" s="39" vm="1945">
        <f ca="1"/>
        <v>63.42</v>
      </c>
      <c r="IM37" s="39" vm="3141">
        <f ca="1"/>
        <v>63.75</v>
      </c>
      <c r="IN37" s="39" vm="6782">
        <f ca="1"/>
        <v>64.150000000000006</v>
      </c>
      <c r="IO37" s="39" vm="1996">
        <f ca="1"/>
        <v>65.53</v>
      </c>
      <c r="IP37" s="39" vm="5175">
        <f ca="1"/>
        <v>65.63</v>
      </c>
      <c r="IQ37" s="39" vm="6783">
        <f ca="1"/>
        <v>66.66</v>
      </c>
      <c r="IR37" s="39" vm="6018">
        <f ca="1"/>
        <v>67.040000000000006</v>
      </c>
      <c r="IS37" s="39" vm="6784">
        <f ca="1"/>
        <v>68.06</v>
      </c>
      <c r="IT37" s="39" vm="2446">
        <f ca="1"/>
        <v>68.61</v>
      </c>
      <c r="IU37" s="39" vm="6785">
        <f ca="1"/>
        <v>67.739999999999995</v>
      </c>
      <c r="IV37" s="39" vm="6786">
        <f ca="1"/>
        <v>67.62</v>
      </c>
      <c r="IW37" s="39" vm="6787">
        <f ca="1"/>
        <v>67.155000000000001</v>
      </c>
      <c r="IX37" s="39" vm="6788">
        <f ca="1"/>
        <v>67.25</v>
      </c>
      <c r="IY37" s="39" vm="3146">
        <f ca="1"/>
        <v>67.13</v>
      </c>
      <c r="IZ37" s="39" vm="6789">
        <f ca="1"/>
        <v>66.864999999999995</v>
      </c>
      <c r="JA37" s="39" vm="6016">
        <f ca="1"/>
        <v>66.38</v>
      </c>
      <c r="JB37" s="39" vm="5195">
        <f ca="1"/>
        <v>66.13</v>
      </c>
      <c r="JC37" s="39" vm="6790">
        <f ca="1"/>
        <v>65.709999999999994</v>
      </c>
      <c r="JD37" s="39" vm="5177">
        <f ca="1"/>
        <v>65.84</v>
      </c>
      <c r="JE37" s="39" vm="6791">
        <f ca="1"/>
        <v>64.650000000000006</v>
      </c>
      <c r="JF37" s="39" vm="6792">
        <f ca="1"/>
        <v>64.87</v>
      </c>
      <c r="JG37" s="39" vm="6793">
        <f ca="1"/>
        <v>65.209999999999994</v>
      </c>
      <c r="JH37" s="39" vm="6794">
        <f ca="1"/>
        <v>61.91</v>
      </c>
      <c r="JI37" s="39" vm="5137">
        <f ca="1"/>
        <v>62.35</v>
      </c>
      <c r="JJ37" s="39" vm="5164">
        <f ca="1"/>
        <v>61.18</v>
      </c>
      <c r="JK37" s="39" vm="6795">
        <f ca="1"/>
        <v>62.74</v>
      </c>
      <c r="JL37" s="39" vm="6796">
        <f ca="1"/>
        <v>60.84</v>
      </c>
      <c r="JM37" s="39" vm="4341">
        <f ca="1"/>
        <v>60.68</v>
      </c>
      <c r="JN37" s="39" vm="6797">
        <f ca="1"/>
        <v>61.31</v>
      </c>
      <c r="JO37" s="39" vm="5115">
        <f ca="1"/>
        <v>63.38</v>
      </c>
      <c r="JP37" s="39" vm="5989">
        <f ca="1"/>
        <v>63.46</v>
      </c>
      <c r="JQ37" s="39" vm="6737">
        <f ca="1"/>
        <v>62.73</v>
      </c>
      <c r="JR37" s="39" vm="5076">
        <f ca="1"/>
        <v>61.61</v>
      </c>
      <c r="JS37" s="39" vm="6798">
        <f ca="1"/>
        <v>60.725000000000001</v>
      </c>
      <c r="JT37" s="39" vm="6799">
        <f ca="1"/>
        <v>60.65</v>
      </c>
      <c r="JU37" s="39" vm="4403">
        <f ca="1"/>
        <v>59.6</v>
      </c>
      <c r="JV37" s="39" vm="6800">
        <f ca="1"/>
        <v>61.29</v>
      </c>
      <c r="JW37" s="39" vm="5068">
        <f ca="1"/>
        <v>60.83</v>
      </c>
      <c r="JX37" s="39" vm="5098">
        <f ca="1"/>
        <v>58.9</v>
      </c>
      <c r="JY37" s="39" vm="6801">
        <f ca="1"/>
        <v>60.99</v>
      </c>
      <c r="JZ37" s="39" vm="6722">
        <f ca="1"/>
        <v>61.83</v>
      </c>
      <c r="KA37" s="39"/>
      <c r="KB37" s="39"/>
    </row>
    <row r="38" spans="2:288" ht="20" customHeight="1" x14ac:dyDescent="0.6">
      <c r="B38" s="13" t="s">
        <v>43</v>
      </c>
      <c r="C38" s="2" t="s">
        <v>50</v>
      </c>
      <c r="D38" s="2" t="str" cm="1">
        <f t="array" ref="D38">_FV(Table15[[#This Row],[ ETF]],"Ticker symbol",TRUE)</f>
        <v>SAEM</v>
      </c>
      <c r="E38" s="2" t="s">
        <v>99</v>
      </c>
      <c r="F38" s="2" t="s">
        <v>100</v>
      </c>
      <c r="G38" s="2" t="e" vm="6802">
        <v>#VALUE!</v>
      </c>
      <c r="H38" s="27" cm="1">
        <f t="array" ref="H38">IFERROR(_FV(Table15[[#This Row],[ ETF]],"beta"),"")</f>
        <v>0.999</v>
      </c>
      <c r="I38" s="30" cm="1">
        <f t="array" ref="I38">_FV(Table15[[#This Row],[ ETF]],"Price")</f>
        <v>6.8179999999999996</v>
      </c>
      <c r="J38" s="26">
        <f>SUMIF(Table14[Ativo],Table15[[#This Row],[Ticker]],Table14[Qtd])</f>
        <v>0</v>
      </c>
      <c r="K38" s="6">
        <f>Table15[[#This Row],[Preço]]*Table15[[#This Row],[Qtd]]</f>
        <v>0</v>
      </c>
      <c r="L38" s="15">
        <f>_xlfn.FLOOR.MATH((Aporte-2)/Table15[[#This Row],[Preço]])</f>
        <v>659</v>
      </c>
      <c r="M38" s="14">
        <f>Aporte-Table15[[#This Row],[Possível]]*Table15[[#This Row],[Preço]]</f>
        <v>6.9380000000001019</v>
      </c>
      <c r="N38" s="35" cm="1">
        <f t="array" ref="N38">_FV(Table15[[#This Row],[ ETF]],"Expense ratio",TRUE)</f>
        <v>1.8E-3</v>
      </c>
      <c r="O38" s="38" cm="1">
        <f t="array" ref="O38">_FV(Table15[[#This Row],[ ETF]],"Market cap",TRUE)</f>
        <v>1817405136.49</v>
      </c>
      <c r="P38" s="36" cm="1">
        <f t="array" ref="P38">_FV(Table15[[#This Row],[ ETF]],"Volume")</f>
        <v>19069</v>
      </c>
      <c r="Q38" s="35" cm="1">
        <f t="array" ref="Q38">_FV(Table15[[#This Row],[ ETF]],"Change (%)",TRUE)</f>
        <v>2.3519999999999999E-3</v>
      </c>
      <c r="R38" s="40">
        <f ca="1">(Table15[[#This Row],[Preço]]-AF38)/AF38</f>
        <v>2.0576131687241837E-3</v>
      </c>
      <c r="S38" s="44"/>
      <c r="T38" s="37" cm="1">
        <f t="array" ref="T38">Table15[[#This Row],[Valor de mercado]]/Riqueza_hoje</f>
        <v>0</v>
      </c>
      <c r="AF38" s="39" cm="1" vm="6803">
        <f t="array" aca="1" ref="AF38:KB38" ca="1">TRANSPOSE(_xlfn.STOCKHISTORY(G38,TODAY()-365,TODAY(),0,0,1))</f>
        <v>6.8040000000000003</v>
      </c>
      <c r="AG38" s="39" vm="6804">
        <f ca="1"/>
        <v>6.78</v>
      </c>
      <c r="AH38" s="39" t="e" vm="342">
        <f ca="1"/>
        <v>#N/A</v>
      </c>
      <c r="AI38" s="39" vm="6805">
        <f ca="1"/>
        <v>6.9109999999999996</v>
      </c>
      <c r="AJ38" s="39" vm="6806">
        <f ca="1"/>
        <v>7.0110000000000001</v>
      </c>
      <c r="AK38" s="39" vm="6807">
        <f ca="1"/>
        <v>7.0084999999999997</v>
      </c>
      <c r="AL38" s="39" vm="6808">
        <f ca="1"/>
        <v>7.0510000000000002</v>
      </c>
      <c r="AM38" s="39" vm="6809">
        <f ca="1"/>
        <v>7.1219999999999999</v>
      </c>
      <c r="AN38" s="39" vm="6810">
        <f ca="1"/>
        <v>7.1619999999999999</v>
      </c>
      <c r="AO38" s="39" vm="6811">
        <f ca="1"/>
        <v>7.1420000000000003</v>
      </c>
      <c r="AP38" s="39" vm="6296">
        <f ca="1"/>
        <v>7.3390000000000004</v>
      </c>
      <c r="AQ38" s="39" vm="6812">
        <f ca="1"/>
        <v>7.274</v>
      </c>
      <c r="AR38" s="39" vm="6813">
        <f ca="1"/>
        <v>7.3334999999999999</v>
      </c>
      <c r="AS38" s="39" vm="6360">
        <f ca="1"/>
        <v>7.3310000000000004</v>
      </c>
      <c r="AT38" s="39" vm="6814">
        <f ca="1"/>
        <v>7.423</v>
      </c>
      <c r="AU38" s="39" vm="6815">
        <f ca="1"/>
        <v>7.3550000000000004</v>
      </c>
      <c r="AV38" s="39" vm="6816">
        <f ca="1"/>
        <v>7.37</v>
      </c>
      <c r="AW38" s="39" vm="6817">
        <f ca="1"/>
        <v>7.4489999999999998</v>
      </c>
      <c r="AX38" s="39" vm="6818">
        <f ca="1"/>
        <v>7.5640000000000001</v>
      </c>
      <c r="AY38" s="39" vm="6819">
        <f ca="1"/>
        <v>7.5880000000000001</v>
      </c>
      <c r="AZ38" s="39" vm="6820">
        <f ca="1"/>
        <v>7.4989999999999997</v>
      </c>
      <c r="BA38" s="39" vm="6821">
        <f ca="1"/>
        <v>7.54</v>
      </c>
      <c r="BB38" s="39" vm="6822">
        <f ca="1"/>
        <v>7.5060000000000002</v>
      </c>
      <c r="BC38" s="39" vm="6352">
        <f ca="1"/>
        <v>7.3460000000000001</v>
      </c>
      <c r="BD38" s="39" vm="6329">
        <f ca="1"/>
        <v>7.3230000000000004</v>
      </c>
      <c r="BE38" s="39" vm="6823">
        <f ca="1"/>
        <v>7.2050000000000001</v>
      </c>
      <c r="BF38" s="39" vm="6824">
        <f ca="1"/>
        <v>7.31</v>
      </c>
      <c r="BG38" s="39" vm="2874">
        <f ca="1"/>
        <v>7.452</v>
      </c>
      <c r="BH38" s="39" vm="2904">
        <f ca="1"/>
        <v>7.4909999999999997</v>
      </c>
      <c r="BI38" s="39" vm="6825">
        <f ca="1"/>
        <v>7.4649999999999999</v>
      </c>
      <c r="BJ38" s="39" vm="6826">
        <f ca="1"/>
        <v>7.5460000000000003</v>
      </c>
      <c r="BK38" s="39" vm="6827">
        <f ca="1"/>
        <v>7.5590000000000002</v>
      </c>
      <c r="BL38" s="39" vm="6828">
        <f ca="1"/>
        <v>7.6280000000000001</v>
      </c>
      <c r="BM38" s="39" vm="2918">
        <f ca="1"/>
        <v>7.6890000000000001</v>
      </c>
      <c r="BN38" s="39" vm="6829">
        <f ca="1"/>
        <v>7.79</v>
      </c>
      <c r="BO38" s="39" vm="6830">
        <f ca="1"/>
        <v>7.7869999999999999</v>
      </c>
      <c r="BP38" s="39" vm="6831">
        <f ca="1"/>
        <v>7.8579999999999997</v>
      </c>
      <c r="BQ38" s="39" vm="6829">
        <f ca="1"/>
        <v>7.79</v>
      </c>
      <c r="BR38" s="39" vm="6832">
        <f ca="1"/>
        <v>7.758</v>
      </c>
      <c r="BS38" s="39" vm="2921">
        <f ca="1"/>
        <v>7.6349999999999998</v>
      </c>
      <c r="BT38" s="39" vm="6833">
        <f ca="1"/>
        <v>7.7670000000000003</v>
      </c>
      <c r="BU38" s="39" vm="6834">
        <f ca="1"/>
        <v>7.556</v>
      </c>
      <c r="BV38" s="39" vm="6835">
        <f ca="1"/>
        <v>7.5010000000000003</v>
      </c>
      <c r="BW38" s="39" vm="6836">
        <f ca="1"/>
        <v>7.4740000000000002</v>
      </c>
      <c r="BX38" s="39" vm="6837">
        <f ca="1"/>
        <v>7.4749999999999996</v>
      </c>
      <c r="BY38" s="39" vm="6838">
        <f ca="1"/>
        <v>7.2610000000000001</v>
      </c>
      <c r="BZ38" s="39" vm="6817">
        <f ca="1"/>
        <v>7.4489999999999998</v>
      </c>
      <c r="CA38" s="39" vm="6839">
        <f ca="1"/>
        <v>7.343</v>
      </c>
      <c r="CB38" s="39" vm="6840">
        <f ca="1"/>
        <v>7.3979999999999997</v>
      </c>
      <c r="CC38" s="39" vm="6293">
        <f ca="1"/>
        <v>7.3570000000000002</v>
      </c>
      <c r="CD38" s="39" vm="6841">
        <f ca="1"/>
        <v>7.1524999999999999</v>
      </c>
      <c r="CE38" s="39" vm="6842">
        <f ca="1"/>
        <v>7.1070000000000002</v>
      </c>
      <c r="CF38" s="39" vm="6326">
        <f ca="1"/>
        <v>7.1989999999999998</v>
      </c>
      <c r="CG38" s="39" vm="6843">
        <f ca="1"/>
        <v>7.1870000000000003</v>
      </c>
      <c r="CH38" s="39" vm="2869">
        <f ca="1"/>
        <v>7.4059999999999997</v>
      </c>
      <c r="CI38" s="39" vm="2862">
        <f ca="1"/>
        <v>7.2755000000000001</v>
      </c>
      <c r="CJ38" s="39" vm="6355">
        <f ca="1"/>
        <v>7.2830000000000004</v>
      </c>
      <c r="CK38" s="39" vm="6844">
        <f ca="1"/>
        <v>7.3464999999999998</v>
      </c>
      <c r="CL38" s="39" vm="6845">
        <f ca="1"/>
        <v>7.2539999999999996</v>
      </c>
      <c r="CM38" s="39" vm="5493">
        <f ca="1"/>
        <v>7.29</v>
      </c>
      <c r="CN38" s="39" vm="6846">
        <f ca="1"/>
        <v>7.2969999999999997</v>
      </c>
      <c r="CO38" s="39" vm="6846">
        <f ca="1"/>
        <v>7.2969999999999997</v>
      </c>
      <c r="CP38" s="39" vm="6847">
        <f ca="1"/>
        <v>7.2110000000000003</v>
      </c>
      <c r="CQ38" s="39" vm="6848">
        <f ca="1"/>
        <v>7.09</v>
      </c>
      <c r="CR38" s="39" vm="6849">
        <f ca="1"/>
        <v>7.0460000000000003</v>
      </c>
      <c r="CS38" s="39" vm="6850">
        <f ca="1"/>
        <v>7.1020000000000003</v>
      </c>
      <c r="CT38" s="39" vm="6851">
        <f ca="1"/>
        <v>7.1289999999999996</v>
      </c>
      <c r="CU38" s="39" vm="6852">
        <f ca="1"/>
        <v>7.18</v>
      </c>
      <c r="CV38" s="39" vm="6853">
        <f ca="1"/>
        <v>7.2119999999999997</v>
      </c>
      <c r="CW38" s="39" vm="6427">
        <f ca="1"/>
        <v>7.2960000000000003</v>
      </c>
      <c r="CX38" s="39" vm="6854">
        <f ca="1"/>
        <v>7.3490000000000002</v>
      </c>
      <c r="CY38" s="39" vm="6855">
        <f ca="1"/>
        <v>7.2634999999999996</v>
      </c>
      <c r="CZ38" s="39" vm="6358">
        <f ca="1"/>
        <v>7.3419999999999996</v>
      </c>
      <c r="DA38" s="39" vm="6309">
        <f ca="1"/>
        <v>7.2510000000000003</v>
      </c>
      <c r="DB38" s="39" vm="6856">
        <f ca="1"/>
        <v>7.2080000000000002</v>
      </c>
      <c r="DC38" s="39" vm="6857">
        <f ca="1"/>
        <v>7.2519999999999998</v>
      </c>
      <c r="DD38" s="39" vm="6325">
        <f ca="1"/>
        <v>7.3090000000000002</v>
      </c>
      <c r="DE38" s="39" vm="6329">
        <f ca="1"/>
        <v>7.3230000000000004</v>
      </c>
      <c r="DF38" s="39" vm="6858">
        <f ca="1"/>
        <v>7.3659999999999997</v>
      </c>
      <c r="DG38" s="39" vm="6358">
        <f ca="1"/>
        <v>7.3419999999999996</v>
      </c>
      <c r="DH38" s="39" vm="6297">
        <f ca="1"/>
        <v>7.2945000000000002</v>
      </c>
      <c r="DI38" s="39" vm="6859">
        <f ca="1"/>
        <v>7.319</v>
      </c>
      <c r="DJ38" s="39" vm="6352">
        <f ca="1"/>
        <v>7.3460000000000001</v>
      </c>
      <c r="DK38" s="39" vm="6860">
        <f ca="1"/>
        <v>7.4095000000000004</v>
      </c>
      <c r="DL38" s="39" vm="6861">
        <f ca="1"/>
        <v>7.4175000000000004</v>
      </c>
      <c r="DM38" s="39" vm="6862">
        <f ca="1"/>
        <v>7.4470000000000001</v>
      </c>
      <c r="DN38" s="39" vm="6863">
        <f ca="1"/>
        <v>7.4829999999999997</v>
      </c>
      <c r="DO38" s="39" vm="6864">
        <f ca="1"/>
        <v>7.4530000000000003</v>
      </c>
      <c r="DP38" s="39" vm="6865">
        <f ca="1"/>
        <v>7.3620000000000001</v>
      </c>
      <c r="DQ38" s="39" t="e" vm="342">
        <f ca="1"/>
        <v>#N/A</v>
      </c>
      <c r="DR38" s="39" vm="6866">
        <f ca="1"/>
        <v>7.2320000000000002</v>
      </c>
      <c r="DS38" s="39" vm="6824">
        <f ca="1"/>
        <v>7.31</v>
      </c>
      <c r="DT38" s="39" vm="6839">
        <f ca="1"/>
        <v>7.343</v>
      </c>
      <c r="DU38" s="39" vm="6867">
        <f ca="1"/>
        <v>7.4539999999999997</v>
      </c>
      <c r="DV38" s="39" vm="6360">
        <f ca="1"/>
        <v>7.3310000000000004</v>
      </c>
      <c r="DW38" s="39" vm="6868">
        <f ca="1"/>
        <v>7.2279999999999998</v>
      </c>
      <c r="DX38" s="39" vm="6848">
        <f ca="1"/>
        <v>7.09</v>
      </c>
      <c r="DY38" s="39" vm="6869">
        <f ca="1"/>
        <v>7.0640000000000001</v>
      </c>
      <c r="DZ38" s="39" vm="6307">
        <f ca="1"/>
        <v>7.1790000000000003</v>
      </c>
      <c r="EA38" s="39" vm="6870">
        <f ca="1"/>
        <v>7.1639999999999997</v>
      </c>
      <c r="EB38" s="39" vm="6427">
        <f ca="1"/>
        <v>7.2960000000000003</v>
      </c>
      <c r="EC38" s="39" vm="6351">
        <f ca="1"/>
        <v>7.2350000000000003</v>
      </c>
      <c r="ED38" s="39" vm="6871">
        <f ca="1"/>
        <v>7.3120000000000003</v>
      </c>
      <c r="EE38" s="39" vm="6872">
        <f ca="1"/>
        <v>7.242</v>
      </c>
      <c r="EF38" s="39" vm="6873">
        <f ca="1"/>
        <v>7.2925000000000004</v>
      </c>
      <c r="EG38" s="39" vm="6874">
        <f ca="1"/>
        <v>7.3579999999999997</v>
      </c>
      <c r="EH38" s="39" vm="6382">
        <f ca="1"/>
        <v>7.4119999999999999</v>
      </c>
      <c r="EI38" s="39" vm="6875">
        <f ca="1"/>
        <v>7.4340000000000002</v>
      </c>
      <c r="EJ38" s="39" vm="2887">
        <f ca="1"/>
        <v>7.4889999999999999</v>
      </c>
      <c r="EK38" s="39" t="e" vm="342">
        <f ca="1"/>
        <v>#N/A</v>
      </c>
      <c r="EL38" s="39" vm="6876">
        <f ca="1"/>
        <v>7.6180000000000003</v>
      </c>
      <c r="EM38" s="39" vm="2921">
        <f ca="1"/>
        <v>7.6349999999999998</v>
      </c>
      <c r="EN38" s="39" vm="6877">
        <f ca="1"/>
        <v>7.57</v>
      </c>
      <c r="EO38" s="39" vm="6878">
        <f ca="1"/>
        <v>7.6050000000000004</v>
      </c>
      <c r="EP38" s="39" vm="6879">
        <f ca="1"/>
        <v>7.5780000000000003</v>
      </c>
      <c r="EQ38" s="39" vm="6834">
        <f ca="1"/>
        <v>7.556</v>
      </c>
      <c r="ER38" s="39" vm="6880">
        <f ca="1"/>
        <v>7.532</v>
      </c>
      <c r="ES38" s="39" vm="6819">
        <f ca="1"/>
        <v>7.5880000000000001</v>
      </c>
      <c r="ET38" s="39" vm="6881">
        <f ca="1"/>
        <v>7.5570000000000004</v>
      </c>
      <c r="EU38" s="39" vm="6882">
        <f ca="1"/>
        <v>7.5895000000000001</v>
      </c>
      <c r="EV38" s="39" vm="6883">
        <f ca="1"/>
        <v>7.5359999999999996</v>
      </c>
      <c r="EW38" s="39" vm="6884">
        <f ca="1"/>
        <v>7.5294999999999996</v>
      </c>
      <c r="EX38" s="39" vm="6400">
        <f ca="1"/>
        <v>7.492</v>
      </c>
      <c r="EY38" s="39" vm="6885">
        <f ca="1"/>
        <v>7.4269999999999996</v>
      </c>
      <c r="EZ38" s="39" vm="6886">
        <f ca="1"/>
        <v>7.4130000000000003</v>
      </c>
      <c r="FA38" s="39" vm="6887">
        <f ca="1"/>
        <v>7.3860000000000001</v>
      </c>
      <c r="FB38" s="39" vm="6836">
        <f ca="1"/>
        <v>7.4740000000000002</v>
      </c>
      <c r="FC38" s="39" vm="6888">
        <f ca="1"/>
        <v>7.5129999999999999</v>
      </c>
      <c r="FD38" s="39" vm="6889">
        <f ca="1"/>
        <v>7.58</v>
      </c>
      <c r="FE38" s="39" vm="6890">
        <f ca="1"/>
        <v>7.5819999999999999</v>
      </c>
      <c r="FF38" s="39" vm="6891">
        <f ca="1"/>
        <v>7.5490000000000004</v>
      </c>
      <c r="FG38" s="39" vm="6892">
        <f ca="1"/>
        <v>7.5259999999999998</v>
      </c>
      <c r="FH38" s="39" vm="6893">
        <f ca="1"/>
        <v>7.4720000000000004</v>
      </c>
      <c r="FI38" s="39" vm="6893">
        <f ca="1"/>
        <v>7.4720000000000004</v>
      </c>
      <c r="FJ38" s="39" vm="6894">
        <f ca="1"/>
        <v>7.4580000000000002</v>
      </c>
      <c r="FK38" s="39" vm="6895">
        <f ca="1"/>
        <v>7.3959999999999999</v>
      </c>
      <c r="FL38" s="39" vm="6896">
        <f ca="1"/>
        <v>7.3739999999999997</v>
      </c>
      <c r="FM38" s="39" vm="6897">
        <f ca="1"/>
        <v>7.2220000000000004</v>
      </c>
      <c r="FN38" s="39" vm="6363">
        <f ca="1"/>
        <v>7.3239999999999998</v>
      </c>
      <c r="FO38" s="39" vm="6898">
        <f ca="1"/>
        <v>7.33</v>
      </c>
      <c r="FP38" s="39" vm="6899">
        <f ca="1"/>
        <v>7.4109999999999996</v>
      </c>
      <c r="FQ38" s="39" vm="6900">
        <f ca="1"/>
        <v>7.4</v>
      </c>
      <c r="FR38" s="39" vm="6885">
        <f ca="1"/>
        <v>7.4269999999999996</v>
      </c>
      <c r="FS38" s="39" vm="6383">
        <f ca="1"/>
        <v>7.3849999999999998</v>
      </c>
      <c r="FT38" s="39" vm="2867">
        <f ca="1"/>
        <v>7.2290000000000001</v>
      </c>
      <c r="FU38" s="39" vm="6351">
        <f ca="1"/>
        <v>7.2350000000000003</v>
      </c>
      <c r="FV38" s="39" vm="6901">
        <f ca="1"/>
        <v>7.282</v>
      </c>
      <c r="FW38" s="39" vm="6859">
        <f ca="1"/>
        <v>7.319</v>
      </c>
      <c r="FX38" s="39" vm="6424">
        <f ca="1"/>
        <v>7.2210000000000001</v>
      </c>
      <c r="FY38" s="39" vm="6850">
        <f ca="1"/>
        <v>7.1020000000000003</v>
      </c>
      <c r="FZ38" s="39" vm="6902">
        <f ca="1"/>
        <v>6.9009999999999998</v>
      </c>
      <c r="GA38" s="39" vm="6903">
        <f ca="1"/>
        <v>7.0890000000000004</v>
      </c>
      <c r="GB38" s="39" vm="6346">
        <f ca="1"/>
        <v>7.1879999999999997</v>
      </c>
      <c r="GC38" s="39" vm="6904">
        <f ca="1"/>
        <v>7.1239999999999997</v>
      </c>
      <c r="GD38" s="39" vm="6905">
        <f ca="1"/>
        <v>7.1974999999999998</v>
      </c>
      <c r="GE38" s="39" vm="6906">
        <f ca="1"/>
        <v>7.1609999999999996</v>
      </c>
      <c r="GF38" s="39" vm="6872">
        <f ca="1"/>
        <v>7.242</v>
      </c>
      <c r="GG38" s="39" vm="6392">
        <f ca="1"/>
        <v>7.2560000000000002</v>
      </c>
      <c r="GH38" s="39" vm="6870">
        <f ca="1"/>
        <v>7.1639999999999997</v>
      </c>
      <c r="GI38" s="39" vm="6907">
        <f ca="1"/>
        <v>7.2054999999999998</v>
      </c>
      <c r="GJ38" s="39" vm="6908">
        <f ca="1"/>
        <v>7.19</v>
      </c>
      <c r="GK38" s="39" vm="6909">
        <f ca="1"/>
        <v>7.1820000000000004</v>
      </c>
      <c r="GL38" s="39" vm="6910">
        <f ca="1"/>
        <v>7.14</v>
      </c>
      <c r="GM38" s="39" vm="6911">
        <f ca="1"/>
        <v>7.1055000000000001</v>
      </c>
      <c r="GN38" s="39" vm="6912">
        <f ca="1"/>
        <v>7.0529999999999999</v>
      </c>
      <c r="GO38" s="39" vm="6913">
        <f ca="1"/>
        <v>6.976</v>
      </c>
      <c r="GP38" s="39" vm="6261">
        <f ca="1"/>
        <v>6.9969999999999999</v>
      </c>
      <c r="GQ38" s="39" vm="6914">
        <f ca="1"/>
        <v>6.8250000000000002</v>
      </c>
      <c r="GR38" s="39" vm="6915">
        <f ca="1"/>
        <v>6.8259999999999996</v>
      </c>
      <c r="GS38" s="39" vm="6916">
        <f ca="1"/>
        <v>6.907</v>
      </c>
      <c r="GT38" s="39" vm="6917">
        <f ca="1"/>
        <v>7.0759999999999996</v>
      </c>
      <c r="GU38" s="39" vm="6918">
        <f ca="1"/>
        <v>7.0970000000000004</v>
      </c>
      <c r="GV38" s="39" vm="6919">
        <f ca="1"/>
        <v>7.0439999999999996</v>
      </c>
      <c r="GW38" s="39" vm="6366">
        <f ca="1"/>
        <v>7.1029999999999998</v>
      </c>
      <c r="GX38" s="39" t="e" vm="342">
        <f ca="1"/>
        <v>#N/A</v>
      </c>
      <c r="GY38" s="39" vm="6351">
        <f ca="1"/>
        <v>7.2350000000000003</v>
      </c>
      <c r="GZ38" s="39" vm="6920">
        <f ca="1"/>
        <v>7.3360000000000003</v>
      </c>
      <c r="HA38" s="39" vm="6921">
        <f ca="1"/>
        <v>7.3259999999999996</v>
      </c>
      <c r="HB38" s="39" vm="6325">
        <f ca="1"/>
        <v>7.3090000000000002</v>
      </c>
      <c r="HC38" s="39" vm="6317">
        <f ca="1"/>
        <v>7.3795000000000002</v>
      </c>
      <c r="HD38" s="39" vm="6361">
        <f ca="1"/>
        <v>7.3559999999999999</v>
      </c>
      <c r="HE38" s="39" vm="6922">
        <f ca="1"/>
        <v>7.2409999999999997</v>
      </c>
      <c r="HF38" s="39" vm="6923">
        <f ca="1"/>
        <v>7.2389999999999999</v>
      </c>
      <c r="HG38" s="39" vm="6299">
        <f ca="1"/>
        <v>7.27</v>
      </c>
      <c r="HH38" s="39" vm="6311">
        <f ca="1"/>
        <v>7.2450000000000001</v>
      </c>
      <c r="HI38" s="39" vm="6924">
        <f ca="1"/>
        <v>7.2089999999999996</v>
      </c>
      <c r="HJ38" s="39" vm="6925">
        <f ca="1"/>
        <v>7.1459999999999999</v>
      </c>
      <c r="HK38" s="39" vm="6926">
        <f ca="1"/>
        <v>7.1139999999999999</v>
      </c>
      <c r="HL38" s="39" vm="6927">
        <f ca="1"/>
        <v>7.1050000000000004</v>
      </c>
      <c r="HM38" s="39" vm="6928">
        <f ca="1"/>
        <v>6.9329999999999998</v>
      </c>
      <c r="HN38" s="39" vm="6929">
        <f ca="1"/>
        <v>6.95</v>
      </c>
      <c r="HO38" s="39" vm="6930">
        <f ca="1"/>
        <v>7.07</v>
      </c>
      <c r="HP38" s="39" vm="6931">
        <f ca="1"/>
        <v>7.0895000000000001</v>
      </c>
      <c r="HQ38" s="39" vm="6919">
        <f ca="1"/>
        <v>7.0439999999999996</v>
      </c>
      <c r="HR38" s="39" vm="6932">
        <f ca="1"/>
        <v>7.0709999999999997</v>
      </c>
      <c r="HS38" s="39" vm="6933">
        <f ca="1"/>
        <v>6.9630000000000001</v>
      </c>
      <c r="HT38" s="39" vm="6934">
        <f ca="1"/>
        <v>6.9480000000000004</v>
      </c>
      <c r="HU38" s="39" vm="6935">
        <f ca="1"/>
        <v>7.01</v>
      </c>
      <c r="HV38" s="39" vm="6344">
        <f ca="1"/>
        <v>6.9459999999999997</v>
      </c>
      <c r="HW38" s="39" vm="6915">
        <f ca="1"/>
        <v>6.8259999999999996</v>
      </c>
      <c r="HX38" s="39" vm="6936">
        <f ca="1"/>
        <v>6.9180000000000001</v>
      </c>
      <c r="HY38" s="39" vm="6937">
        <f ca="1"/>
        <v>6.8129999999999997</v>
      </c>
      <c r="HZ38" s="39" vm="6938">
        <f ca="1"/>
        <v>7.032</v>
      </c>
      <c r="IA38" s="39" vm="6939">
        <f ca="1"/>
        <v>7.008</v>
      </c>
      <c r="IB38" s="39" vm="6940">
        <f ca="1"/>
        <v>7.0549999999999997</v>
      </c>
      <c r="IC38" s="39" vm="6941">
        <f ca="1"/>
        <v>7</v>
      </c>
      <c r="ID38" s="39" vm="6942">
        <f ca="1"/>
        <v>7.056</v>
      </c>
      <c r="IE38" s="39" vm="6943">
        <f ca="1"/>
        <v>7.0839999999999996</v>
      </c>
      <c r="IF38" s="39" vm="6944">
        <f ca="1"/>
        <v>7.1784999999999997</v>
      </c>
      <c r="IG38" s="39" vm="6945">
        <f ca="1"/>
        <v>7.1680000000000001</v>
      </c>
      <c r="IH38" s="39" vm="6946">
        <f ca="1"/>
        <v>7.2430000000000003</v>
      </c>
      <c r="II38" s="39" vm="6305">
        <f ca="1"/>
        <v>7.2569999999999997</v>
      </c>
      <c r="IJ38" s="39" vm="6908">
        <f ca="1"/>
        <v>7.19</v>
      </c>
      <c r="IK38" s="39" vm="6433">
        <f ca="1"/>
        <v>7.165</v>
      </c>
      <c r="IL38" s="39" vm="6308">
        <f ca="1"/>
        <v>7.22</v>
      </c>
      <c r="IM38" s="39" vm="6348">
        <f ca="1"/>
        <v>7.21</v>
      </c>
      <c r="IN38" s="39" vm="6947">
        <f ca="1"/>
        <v>7.133</v>
      </c>
      <c r="IO38" s="39" vm="6303">
        <f ca="1"/>
        <v>7.1210000000000004</v>
      </c>
      <c r="IP38" s="39" vm="6254">
        <f ca="1"/>
        <v>7.0350000000000001</v>
      </c>
      <c r="IQ38" s="39" vm="6948">
        <f ca="1"/>
        <v>7.085</v>
      </c>
      <c r="IR38" s="39" vm="6949">
        <f ca="1"/>
        <v>7.0449999999999999</v>
      </c>
      <c r="IS38" s="39" vm="6950">
        <f ca="1"/>
        <v>7.0419999999999998</v>
      </c>
      <c r="IT38" s="39" vm="6951">
        <f ca="1"/>
        <v>7.0540000000000003</v>
      </c>
      <c r="IU38" s="39" vm="6952">
        <f ca="1"/>
        <v>7.0739999999999998</v>
      </c>
      <c r="IV38" s="39" vm="6953">
        <f ca="1"/>
        <v>7.1159999999999997</v>
      </c>
      <c r="IW38" s="39" vm="6954">
        <f ca="1"/>
        <v>7.1120000000000001</v>
      </c>
      <c r="IX38" s="39" vm="6955">
        <f ca="1"/>
        <v>7.1349999999999998</v>
      </c>
      <c r="IY38" s="39" vm="6956">
        <f ca="1"/>
        <v>7.202</v>
      </c>
      <c r="IZ38" s="39" vm="2861">
        <f ca="1"/>
        <v>7.2190000000000003</v>
      </c>
      <c r="JA38" s="39" vm="6957">
        <f ca="1"/>
        <v>7.2039999999999997</v>
      </c>
      <c r="JB38" s="39" vm="6958">
        <f ca="1"/>
        <v>7.2069999999999999</v>
      </c>
      <c r="JC38" s="39" vm="6959">
        <f ca="1"/>
        <v>7.1630000000000003</v>
      </c>
      <c r="JD38" s="39" vm="6306">
        <f ca="1"/>
        <v>7.0960000000000001</v>
      </c>
      <c r="JE38" s="39" vm="6960">
        <f ca="1"/>
        <v>7.093</v>
      </c>
      <c r="JF38" s="39" vm="6940">
        <f ca="1"/>
        <v>7.0549999999999997</v>
      </c>
      <c r="JG38" s="39" vm="6961">
        <f ca="1"/>
        <v>6.97</v>
      </c>
      <c r="JH38" s="39" vm="6962">
        <f ca="1"/>
        <v>7.0170000000000003</v>
      </c>
      <c r="JI38" s="39" vm="6251">
        <f ca="1"/>
        <v>7.0209999999999999</v>
      </c>
      <c r="JJ38" s="39" vm="6963">
        <f ca="1"/>
        <v>6.7249999999999996</v>
      </c>
      <c r="JK38" s="39" vm="6228">
        <f ca="1"/>
        <v>6.7770000000000001</v>
      </c>
      <c r="JL38" s="39" vm="6964">
        <f ca="1"/>
        <v>6.7450000000000001</v>
      </c>
      <c r="JM38" s="39" vm="6965">
        <f ca="1"/>
        <v>6.9284999999999997</v>
      </c>
      <c r="JN38" s="39" vm="6966">
        <f ca="1"/>
        <v>6.8840000000000003</v>
      </c>
      <c r="JO38" s="39" vm="6967">
        <f ca="1"/>
        <v>6.7910000000000004</v>
      </c>
      <c r="JP38" s="39" vm="6968">
        <f ca="1"/>
        <v>6.8019999999999996</v>
      </c>
      <c r="JQ38" s="39" vm="6969">
        <f ca="1"/>
        <v>6.9390000000000001</v>
      </c>
      <c r="JR38" s="39" vm="6970">
        <f ca="1"/>
        <v>6.9560000000000004</v>
      </c>
      <c r="JS38" s="39" vm="6971">
        <f ca="1"/>
        <v>6.9489999999999998</v>
      </c>
      <c r="JT38" s="39" vm="6934">
        <f ca="1"/>
        <v>6.9480000000000004</v>
      </c>
      <c r="JU38" s="39" vm="6972">
        <f ca="1"/>
        <v>6.8155000000000001</v>
      </c>
      <c r="JV38" s="39" vm="6973">
        <f ca="1"/>
        <v>6.7869999999999999</v>
      </c>
      <c r="JW38" s="39" vm="6974">
        <f ca="1"/>
        <v>6.7089999999999996</v>
      </c>
      <c r="JX38" s="39" vm="6975">
        <f ca="1"/>
        <v>6.819</v>
      </c>
      <c r="JY38" s="39" vm="6976">
        <f ca="1"/>
        <v>6.7480000000000002</v>
      </c>
      <c r="JZ38" s="39" vm="6977">
        <f ca="1"/>
        <v>6.6050000000000004</v>
      </c>
      <c r="KA38" s="39" vm="6978">
        <f ca="1"/>
        <v>6.7190000000000003</v>
      </c>
      <c r="KB38" s="39" vm="6968">
        <f ca="1"/>
        <v>6.8019999999999996</v>
      </c>
    </row>
    <row r="39" spans="2:288" ht="20" customHeight="1" x14ac:dyDescent="0.6">
      <c r="B39" s="13"/>
      <c r="C39" s="2" t="s">
        <v>44</v>
      </c>
      <c r="D39" s="2" t="str" cm="1">
        <f t="array" ref="D39">_FV(Table15[[#This Row],[ ETF]],"Ticker symbol",TRUE)</f>
        <v>RIUS</v>
      </c>
      <c r="E39" s="2" t="s">
        <v>101</v>
      </c>
      <c r="F39" s="2" t="s">
        <v>102</v>
      </c>
      <c r="G39" s="2" t="e" vm="6979">
        <v>#VALUE!</v>
      </c>
      <c r="H39" s="27" t="str" cm="1">
        <f t="array" ref="H39">IFERROR(_FV(Table15[[#This Row],[ ETF]],"beta"),"")</f>
        <v/>
      </c>
      <c r="I39" s="30" cm="1">
        <f t="array" ref="I39">_FV(Table15[[#This Row],[ ETF]],"Price")</f>
        <v>16.425000000000001</v>
      </c>
      <c r="J39" s="26">
        <f>SUMIF(Table14[Ativo],Table15[[#This Row],[Ticker]],Table14[Qtd])</f>
        <v>0</v>
      </c>
      <c r="K39" s="6">
        <f>Table15[[#This Row],[Preço]]*Table15[[#This Row],[Qtd]]</f>
        <v>0</v>
      </c>
      <c r="L39" s="15">
        <f>_xlfn.FLOOR.MATH((Aporte-2)/Table15[[#This Row],[Preço]])</f>
        <v>273</v>
      </c>
      <c r="M39" s="14">
        <f>Aporte-Table15[[#This Row],[Possível]]*Table15[[#This Row],[Preço]]</f>
        <v>15.974999999999454</v>
      </c>
      <c r="N39" s="35" cm="1">
        <f t="array" ref="N39">_FV(Table15[[#This Row],[ ETF]],"Expense ratio",TRUE)</f>
        <v>1.1999999999999999E-3</v>
      </c>
      <c r="O39" s="38" cm="1">
        <f t="array" ref="O39">_FV(Table15[[#This Row],[ ETF]],"Market cap",TRUE)</f>
        <v>1741846699.96</v>
      </c>
      <c r="P39" s="36" cm="1">
        <f t="array" ref="P39">_FV(Table15[[#This Row],[ ETF]],"Volume")</f>
        <v>648</v>
      </c>
      <c r="Q39" s="35" cm="1">
        <f t="array" ref="Q39">_FV(Table15[[#This Row],[ ETF]],"Change (%)",TRUE)</f>
        <v>6.1460000000000004E-3</v>
      </c>
      <c r="R39" s="40">
        <f ca="1">(Table15[[#This Row],[Preço]]-AF39)/AF39</f>
        <v>0.27079303675048355</v>
      </c>
      <c r="S39" s="44"/>
      <c r="T39" s="37" cm="1">
        <f t="array" ref="T39">Table15[[#This Row],[Valor de mercado]]/Riqueza_hoje</f>
        <v>0</v>
      </c>
      <c r="AF39" s="39" cm="1" vm="6980">
        <f t="array" aca="1" ref="AF39:JZ39" ca="1">TRANSPOSE(_xlfn.STOCKHISTORY(G39,TODAY()-365,TODAY(),0,0,1))</f>
        <v>12.925000000000001</v>
      </c>
      <c r="AG39" s="39" vm="6981">
        <f ca="1"/>
        <v>12.904</v>
      </c>
      <c r="AH39" s="39" t="e" vm="342">
        <f ca="1"/>
        <v>#N/A</v>
      </c>
      <c r="AI39" s="39" vm="6982">
        <f ca="1"/>
        <v>13.032</v>
      </c>
      <c r="AJ39" s="39" vm="6983">
        <f ca="1"/>
        <v>13.021000000000001</v>
      </c>
      <c r="AK39" s="39" vm="6984">
        <f ca="1"/>
        <v>13.007</v>
      </c>
      <c r="AL39" s="39" vm="6985">
        <f ca="1"/>
        <v>12.898999999999999</v>
      </c>
      <c r="AM39" s="39" vm="6986">
        <f ca="1"/>
        <v>12.904999999999999</v>
      </c>
      <c r="AN39" s="39" vm="6987">
        <f ca="1"/>
        <v>13.093999999999999</v>
      </c>
      <c r="AO39" s="39" vm="6988">
        <f ca="1"/>
        <v>13.222</v>
      </c>
      <c r="AP39" s="39" vm="6989">
        <f ca="1"/>
        <v>13.278</v>
      </c>
      <c r="AQ39" s="39" vm="6990">
        <f ca="1"/>
        <v>13.273999999999999</v>
      </c>
      <c r="AR39" s="39" vm="6991">
        <f ca="1"/>
        <v>13.237</v>
      </c>
      <c r="AS39" s="39" vm="6992">
        <f ca="1"/>
        <v>13.273</v>
      </c>
      <c r="AT39" s="39" vm="6993">
        <f ca="1"/>
        <v>13.288</v>
      </c>
      <c r="AU39" s="39" vm="6994">
        <f ca="1"/>
        <v>13.141</v>
      </c>
      <c r="AV39" s="39" vm="6995">
        <f ca="1"/>
        <v>13.128</v>
      </c>
      <c r="AW39" s="39" vm="6996">
        <f ca="1"/>
        <v>13.17</v>
      </c>
      <c r="AX39" s="39" vm="1622">
        <f ca="1"/>
        <v>13.37</v>
      </c>
      <c r="AY39" s="39" vm="6997">
        <f ca="1"/>
        <v>13.457000000000001</v>
      </c>
      <c r="AZ39" s="39" vm="6998">
        <f ca="1"/>
        <v>13.401999999999999</v>
      </c>
      <c r="BA39" s="39" vm="6999">
        <f ca="1"/>
        <v>13.323</v>
      </c>
      <c r="BB39" s="39" vm="7000">
        <f ca="1"/>
        <v>13.445</v>
      </c>
      <c r="BC39" s="39" vm="7001">
        <f ca="1"/>
        <v>13.212</v>
      </c>
      <c r="BD39" s="39" vm="7002">
        <f ca="1"/>
        <v>13.266999999999999</v>
      </c>
      <c r="BE39" s="39" vm="7003">
        <f ca="1"/>
        <v>13.028</v>
      </c>
      <c r="BF39" s="39" vm="7004">
        <f ca="1"/>
        <v>13.122</v>
      </c>
      <c r="BG39" s="39" vm="7005">
        <f ca="1"/>
        <v>13.412000000000001</v>
      </c>
      <c r="BH39" s="39" vm="7006">
        <f ca="1"/>
        <v>13.397</v>
      </c>
      <c r="BI39" s="39" vm="7007">
        <f ca="1"/>
        <v>13.468999999999999</v>
      </c>
      <c r="BJ39" s="39" vm="1602">
        <f ca="1"/>
        <v>13.565</v>
      </c>
      <c r="BK39" s="39" vm="7008">
        <f ca="1"/>
        <v>13.644</v>
      </c>
      <c r="BL39" s="39" vm="7009">
        <f ca="1"/>
        <v>13.667</v>
      </c>
      <c r="BM39" s="39" vm="1630">
        <f ca="1"/>
        <v>13.65</v>
      </c>
      <c r="BN39" s="39" vm="7010">
        <f ca="1"/>
        <v>13.721</v>
      </c>
      <c r="BO39" s="39" vm="1610">
        <f ca="1"/>
        <v>13.744999999999999</v>
      </c>
      <c r="BP39" s="39" vm="7011">
        <f ca="1"/>
        <v>13.87</v>
      </c>
      <c r="BQ39" s="39" vm="7012">
        <f ca="1"/>
        <v>13.779</v>
      </c>
      <c r="BR39" s="39" vm="7013">
        <f ca="1"/>
        <v>13.648999999999999</v>
      </c>
      <c r="BS39" s="39" vm="7014">
        <f ca="1"/>
        <v>13.627000000000001</v>
      </c>
      <c r="BT39" s="39" vm="7015">
        <f ca="1"/>
        <v>13.749000000000001</v>
      </c>
      <c r="BU39" s="39" vm="7016">
        <f ca="1"/>
        <v>13.544</v>
      </c>
      <c r="BV39" s="39" vm="1621">
        <f ca="1"/>
        <v>13.395</v>
      </c>
      <c r="BW39" s="39" vm="7017">
        <f ca="1"/>
        <v>13.537000000000001</v>
      </c>
      <c r="BX39" s="39" vm="7018">
        <f ca="1"/>
        <v>13.489000000000001</v>
      </c>
      <c r="BY39" s="39" vm="6990">
        <f ca="1"/>
        <v>13.273999999999999</v>
      </c>
      <c r="BZ39" s="39" vm="7019">
        <f ca="1"/>
        <v>13.519</v>
      </c>
      <c r="CA39" s="39" vm="7020">
        <f ca="1"/>
        <v>13.5</v>
      </c>
      <c r="CB39" s="39" vm="7021">
        <f ca="1"/>
        <v>13.401</v>
      </c>
      <c r="CC39" s="39" vm="7022">
        <f ca="1"/>
        <v>13.202999999999999</v>
      </c>
      <c r="CD39" s="39" vm="7023">
        <f ca="1"/>
        <v>12.826000000000001</v>
      </c>
      <c r="CE39" s="39" vm="7024">
        <f ca="1"/>
        <v>13.33</v>
      </c>
      <c r="CF39" s="39" vm="1621">
        <f ca="1"/>
        <v>13.395</v>
      </c>
      <c r="CG39" s="39" vm="7000">
        <f ca="1"/>
        <v>13.445</v>
      </c>
      <c r="CH39" s="39" vm="7025">
        <f ca="1"/>
        <v>13.624000000000001</v>
      </c>
      <c r="CI39" s="39" vm="7026">
        <f ca="1"/>
        <v>13.509</v>
      </c>
      <c r="CJ39" s="39" vm="1601">
        <f ca="1"/>
        <v>13.58</v>
      </c>
      <c r="CK39" s="39" vm="7027">
        <f ca="1"/>
        <v>13.693</v>
      </c>
      <c r="CL39" s="39" vm="7028">
        <f ca="1"/>
        <v>13.602</v>
      </c>
      <c r="CM39" s="39" vm="7013">
        <f ca="1"/>
        <v>13.648999999999999</v>
      </c>
      <c r="CN39" s="39" vm="7029">
        <f ca="1"/>
        <v>13.491</v>
      </c>
      <c r="CO39" s="39" vm="7030">
        <f ca="1"/>
        <v>13.616</v>
      </c>
      <c r="CP39" s="39" vm="7031">
        <f ca="1"/>
        <v>13.592000000000001</v>
      </c>
      <c r="CQ39" s="39" vm="7032">
        <f ca="1"/>
        <v>13.539</v>
      </c>
      <c r="CR39" s="39" vm="7033">
        <f ca="1"/>
        <v>13.302</v>
      </c>
      <c r="CS39" s="39" vm="7034">
        <f ca="1"/>
        <v>13.507</v>
      </c>
      <c r="CT39" s="39" vm="7035">
        <f ca="1"/>
        <v>13.554</v>
      </c>
      <c r="CU39" s="39" vm="7019">
        <f ca="1"/>
        <v>13.519</v>
      </c>
      <c r="CV39" s="39" vm="7014">
        <f ca="1"/>
        <v>13.627000000000001</v>
      </c>
      <c r="CW39" s="39" vm="7036">
        <f ca="1"/>
        <v>13.805999999999999</v>
      </c>
      <c r="CX39" s="39" vm="7037">
        <f ca="1"/>
        <v>14.085000000000001</v>
      </c>
      <c r="CY39" s="39" vm="7038">
        <f ca="1"/>
        <v>14.077</v>
      </c>
      <c r="CZ39" s="39" vm="7039">
        <f ca="1"/>
        <v>14.135999999999999</v>
      </c>
      <c r="DA39" s="39" vm="7040">
        <f ca="1"/>
        <v>14.156000000000001</v>
      </c>
      <c r="DB39" s="39" vm="7041">
        <f ca="1"/>
        <v>14.237</v>
      </c>
      <c r="DC39" s="39" vm="7042">
        <f ca="1"/>
        <v>14.301</v>
      </c>
      <c r="DD39" s="39" vm="7043">
        <f ca="1"/>
        <v>14.32</v>
      </c>
      <c r="DE39" s="39" vm="7044">
        <f ca="1"/>
        <v>14.388999999999999</v>
      </c>
      <c r="DF39" s="39" vm="7045">
        <f ca="1"/>
        <v>14.445</v>
      </c>
      <c r="DG39" s="39" vm="7046">
        <f ca="1"/>
        <v>14.396000000000001</v>
      </c>
      <c r="DH39" s="39" vm="7047">
        <f ca="1"/>
        <v>14.243</v>
      </c>
      <c r="DI39" s="39" vm="7048">
        <f ca="1"/>
        <v>14.313000000000001</v>
      </c>
      <c r="DJ39" s="39" vm="7049">
        <f ca="1"/>
        <v>14.414999999999999</v>
      </c>
      <c r="DK39" s="39" vm="7050">
        <f ca="1"/>
        <v>14.433</v>
      </c>
      <c r="DL39" s="39" vm="7051">
        <f ca="1"/>
        <v>14.438000000000001</v>
      </c>
      <c r="DM39" s="39" vm="7052">
        <f ca="1"/>
        <v>14.488</v>
      </c>
      <c r="DN39" s="39" vm="7053">
        <f ca="1"/>
        <v>14.494</v>
      </c>
      <c r="DO39" s="39" vm="7054">
        <f ca="1"/>
        <v>14.555999999999999</v>
      </c>
      <c r="DP39" s="39" vm="7055">
        <f ca="1"/>
        <v>14.51</v>
      </c>
      <c r="DQ39" s="39" t="e" vm="342">
        <f ca="1"/>
        <v>#N/A</v>
      </c>
      <c r="DR39" s="39" vm="7056">
        <f ca="1"/>
        <v>14.223000000000001</v>
      </c>
      <c r="DS39" s="39" vm="7057">
        <f ca="1"/>
        <v>14.334</v>
      </c>
      <c r="DT39" s="39" vm="7058">
        <f ca="1"/>
        <v>14.286</v>
      </c>
      <c r="DU39" s="39" vm="7059">
        <f ca="1"/>
        <v>14.518000000000001</v>
      </c>
      <c r="DV39" s="39" vm="7060">
        <f ca="1"/>
        <v>14.425000000000001</v>
      </c>
      <c r="DW39" s="39" vm="7061">
        <f ca="1"/>
        <v>14.19</v>
      </c>
      <c r="DX39" s="39" vm="7062">
        <f ca="1"/>
        <v>14.013</v>
      </c>
      <c r="DY39" s="39" vm="7063">
        <f ca="1"/>
        <v>14.051</v>
      </c>
      <c r="DZ39" s="39" vm="7064">
        <f ca="1"/>
        <v>14.228</v>
      </c>
      <c r="EA39" s="39" vm="7065">
        <f ca="1"/>
        <v>14.247</v>
      </c>
      <c r="EB39" s="39" vm="7066">
        <f ca="1"/>
        <v>14.255000000000001</v>
      </c>
      <c r="EC39" s="39" vm="7067">
        <f ca="1"/>
        <v>14.298999999999999</v>
      </c>
      <c r="ED39" s="39" vm="7068">
        <f ca="1"/>
        <v>14.42</v>
      </c>
      <c r="EE39" s="39" vm="7046">
        <f ca="1"/>
        <v>14.396000000000001</v>
      </c>
      <c r="EF39" s="39" vm="7069">
        <f ca="1"/>
        <v>14.414</v>
      </c>
      <c r="EG39" s="39" vm="7070">
        <f ca="1"/>
        <v>14.385</v>
      </c>
      <c r="EH39" s="39" vm="7071">
        <f ca="1"/>
        <v>14.471</v>
      </c>
      <c r="EI39" s="39" t="e" vm="342">
        <f ca="1"/>
        <v>#N/A</v>
      </c>
      <c r="EJ39" s="39" vm="7051">
        <f ca="1"/>
        <v>14.438000000000001</v>
      </c>
      <c r="EK39" s="39" vm="7072">
        <f ca="1"/>
        <v>14.394</v>
      </c>
      <c r="EL39" s="39" vm="7073">
        <f ca="1"/>
        <v>14.337</v>
      </c>
      <c r="EM39" s="39" vm="7074">
        <f ca="1"/>
        <v>14.428000000000001</v>
      </c>
      <c r="EN39" s="39" vm="7075">
        <f ca="1"/>
        <v>14.49</v>
      </c>
      <c r="EO39" s="39" vm="7076">
        <f ca="1"/>
        <v>14.476000000000001</v>
      </c>
      <c r="EP39" s="39" vm="7077">
        <f ca="1"/>
        <v>14.487</v>
      </c>
      <c r="EQ39" s="39" vm="7078">
        <f ca="1"/>
        <v>14.565</v>
      </c>
      <c r="ER39" s="39" vm="7079">
        <f ca="1"/>
        <v>14.59</v>
      </c>
      <c r="ES39" s="39" vm="7080">
        <f ca="1"/>
        <v>14.611000000000001</v>
      </c>
      <c r="ET39" s="39" vm="7081">
        <f ca="1"/>
        <v>14.615</v>
      </c>
      <c r="EU39" s="39" vm="7082">
        <f ca="1"/>
        <v>14.634</v>
      </c>
      <c r="EV39" s="39" vm="7083">
        <f ca="1"/>
        <v>14.596</v>
      </c>
      <c r="EW39" s="39" vm="7084">
        <f ca="1"/>
        <v>14.436</v>
      </c>
      <c r="EX39" s="39" vm="7085">
        <f ca="1"/>
        <v>14.505000000000001</v>
      </c>
      <c r="EY39" s="39" vm="7086">
        <f ca="1"/>
        <v>14.672000000000001</v>
      </c>
      <c r="EZ39" s="39" vm="7087">
        <f ca="1"/>
        <v>14.635</v>
      </c>
      <c r="FA39" s="39" vm="7088">
        <f ca="1"/>
        <v>14.782999999999999</v>
      </c>
      <c r="FB39" s="39" vm="7089">
        <f ca="1"/>
        <v>14.805999999999999</v>
      </c>
      <c r="FC39" s="39" vm="7090">
        <f ca="1"/>
        <v>14.833</v>
      </c>
      <c r="FD39" s="39" vm="7091">
        <f ca="1"/>
        <v>14.904</v>
      </c>
      <c r="FE39" s="39" vm="7092">
        <f ca="1"/>
        <v>14.898</v>
      </c>
      <c r="FF39" s="39" vm="7093">
        <f ca="1"/>
        <v>14.916</v>
      </c>
      <c r="FG39" s="39" vm="7094">
        <f ca="1"/>
        <v>15.023</v>
      </c>
      <c r="FH39" s="39" vm="7095">
        <f ca="1"/>
        <v>15.082000000000001</v>
      </c>
      <c r="FI39" s="39" vm="7096">
        <f ca="1"/>
        <v>15.03</v>
      </c>
      <c r="FJ39" s="39" vm="7097">
        <f ca="1"/>
        <v>15.103</v>
      </c>
      <c r="FK39" s="39" vm="7098">
        <f ca="1"/>
        <v>14.935</v>
      </c>
      <c r="FL39" s="39" vm="7099">
        <f ca="1"/>
        <v>15.141</v>
      </c>
      <c r="FM39" s="39" vm="7100">
        <f ca="1"/>
        <v>15.193</v>
      </c>
      <c r="FN39" s="39" vm="7101">
        <f ca="1"/>
        <v>15.253</v>
      </c>
      <c r="FO39" s="39" vm="7102">
        <f ca="1"/>
        <v>15.182</v>
      </c>
      <c r="FP39" s="39" vm="7103">
        <f ca="1"/>
        <v>15.132999999999999</v>
      </c>
      <c r="FQ39" s="39" vm="7104">
        <f ca="1"/>
        <v>15.073</v>
      </c>
      <c r="FR39" s="39" vm="7105">
        <f ca="1"/>
        <v>14.808999999999999</v>
      </c>
      <c r="FS39" s="39" vm="7106">
        <f ca="1"/>
        <v>15.000999999999999</v>
      </c>
      <c r="FT39" s="39" vm="7107">
        <f ca="1"/>
        <v>15.11</v>
      </c>
      <c r="FU39" s="39" vm="7108">
        <f ca="1"/>
        <v>15.177</v>
      </c>
      <c r="FV39" s="39" vm="7109">
        <f ca="1"/>
        <v>15.351000000000001</v>
      </c>
      <c r="FW39" s="39" vm="7110">
        <f ca="1"/>
        <v>15.378</v>
      </c>
      <c r="FX39" s="39" vm="7111">
        <f ca="1"/>
        <v>15.19</v>
      </c>
      <c r="FY39" s="39" vm="7112">
        <f ca="1"/>
        <v>15.326000000000001</v>
      </c>
      <c r="FZ39" s="39" vm="7113">
        <f ca="1"/>
        <v>15.395</v>
      </c>
      <c r="GA39" s="39" vm="7114">
        <f ca="1"/>
        <v>15.295999999999999</v>
      </c>
      <c r="GB39" s="39" vm="7115">
        <f ca="1"/>
        <v>15.349</v>
      </c>
      <c r="GC39" s="39" vm="7116">
        <f ca="1"/>
        <v>15.246</v>
      </c>
      <c r="GD39" s="39" vm="7117">
        <f ca="1"/>
        <v>15.324</v>
      </c>
      <c r="GE39" s="39" vm="7118">
        <f ca="1"/>
        <v>15.406000000000001</v>
      </c>
      <c r="GF39" s="39" vm="7119">
        <f ca="1"/>
        <v>15.43</v>
      </c>
      <c r="GG39" s="39" vm="7120">
        <f ca="1"/>
        <v>15.428000000000001</v>
      </c>
      <c r="GH39" s="39" vm="7121">
        <f ca="1"/>
        <v>15.432</v>
      </c>
      <c r="GI39" s="39" vm="7122">
        <f ca="1"/>
        <v>15.425000000000001</v>
      </c>
      <c r="GJ39" s="39" vm="7123">
        <f ca="1"/>
        <v>15.465</v>
      </c>
      <c r="GK39" s="39" vm="7124">
        <f ca="1"/>
        <v>15.529</v>
      </c>
      <c r="GL39" s="39" vm="7125">
        <f ca="1"/>
        <v>15.446</v>
      </c>
      <c r="GM39" s="39" vm="7126">
        <f ca="1"/>
        <v>15.462</v>
      </c>
      <c r="GN39" s="39" vm="7123">
        <f ca="1"/>
        <v>15.465</v>
      </c>
      <c r="GO39" s="39" vm="7127">
        <f ca="1"/>
        <v>15.32</v>
      </c>
      <c r="GP39" s="39" vm="7120">
        <f ca="1"/>
        <v>15.428000000000001</v>
      </c>
      <c r="GQ39" s="39" vm="7128">
        <f ca="1"/>
        <v>15.605</v>
      </c>
      <c r="GR39" s="39" vm="7129">
        <f ca="1"/>
        <v>15.644</v>
      </c>
      <c r="GS39" s="39" vm="7130">
        <f ca="1"/>
        <v>15.676</v>
      </c>
      <c r="GT39" s="39" vm="7131">
        <f ca="1"/>
        <v>15.627000000000001</v>
      </c>
      <c r="GU39" s="39" vm="7132">
        <f ca="1"/>
        <v>15.701000000000001</v>
      </c>
      <c r="GV39" s="39" t="e" vm="342">
        <f ca="1"/>
        <v>#N/A</v>
      </c>
      <c r="GW39" s="39" vm="7133">
        <f ca="1"/>
        <v>15.85</v>
      </c>
      <c r="GX39" s="39" vm="7134">
        <f ca="1"/>
        <v>15.824999999999999</v>
      </c>
      <c r="GY39" s="39" vm="7135">
        <f ca="1"/>
        <v>15.852</v>
      </c>
      <c r="GZ39" s="39" vm="7136">
        <f ca="1"/>
        <v>15.82</v>
      </c>
      <c r="HA39" s="39" vm="7137">
        <f ca="1"/>
        <v>15.949</v>
      </c>
      <c r="HB39" s="39" vm="7138">
        <f ca="1"/>
        <v>15.858000000000001</v>
      </c>
      <c r="HC39" s="39" vm="7139">
        <f ca="1"/>
        <v>15.744</v>
      </c>
      <c r="HD39" s="39" vm="7140">
        <f ca="1"/>
        <v>15.771000000000001</v>
      </c>
      <c r="HE39" s="39" vm="7141">
        <f ca="1"/>
        <v>15.653</v>
      </c>
      <c r="HF39" s="39" vm="7142">
        <f ca="1"/>
        <v>15.567</v>
      </c>
      <c r="HG39" s="39" vm="7143">
        <f ca="1"/>
        <v>15.577999999999999</v>
      </c>
      <c r="HH39" s="39" vm="7144">
        <f ca="1"/>
        <v>15.551</v>
      </c>
      <c r="HI39" s="39" vm="7145">
        <f ca="1"/>
        <v>15.553000000000001</v>
      </c>
      <c r="HJ39" s="39" vm="7146">
        <f ca="1"/>
        <v>15.526</v>
      </c>
      <c r="HK39" s="39" vm="7147">
        <f ca="1"/>
        <v>15.262</v>
      </c>
      <c r="HL39" s="39" vm="7148">
        <f ca="1"/>
        <v>15.26</v>
      </c>
      <c r="HM39" s="39" vm="7149">
        <f ca="1"/>
        <v>15.301</v>
      </c>
      <c r="HN39" s="39" vm="7150">
        <f ca="1"/>
        <v>15.548999999999999</v>
      </c>
      <c r="HO39" s="39" vm="7151">
        <f ca="1"/>
        <v>15.497</v>
      </c>
      <c r="HP39" s="39" vm="7151">
        <f ca="1"/>
        <v>15.497</v>
      </c>
      <c r="HQ39" s="39" vm="7152">
        <f ca="1"/>
        <v>15.183999999999999</v>
      </c>
      <c r="HR39" s="39" vm="7153">
        <f ca="1"/>
        <v>15.382999999999999</v>
      </c>
      <c r="HS39" s="39" vm="7154">
        <f ca="1"/>
        <v>15.175000000000001</v>
      </c>
      <c r="HT39" s="39" vm="7155">
        <f ca="1"/>
        <v>15.037000000000001</v>
      </c>
      <c r="HU39" s="39" vm="7156">
        <f ca="1"/>
        <v>14.895</v>
      </c>
      <c r="HV39" s="39" vm="7157">
        <f ca="1"/>
        <v>15.137</v>
      </c>
      <c r="HW39" s="39" vm="7158">
        <f ca="1"/>
        <v>14.978999999999999</v>
      </c>
      <c r="HX39" s="39" vm="7159">
        <f ca="1"/>
        <v>15.388999999999999</v>
      </c>
      <c r="HY39" s="39" vm="7160">
        <f ca="1"/>
        <v>15.308999999999999</v>
      </c>
      <c r="HZ39" s="39" vm="7161">
        <f ca="1"/>
        <v>15.319000000000001</v>
      </c>
      <c r="IA39" s="39" vm="7162">
        <f ca="1"/>
        <v>15.167999999999999</v>
      </c>
      <c r="IB39" s="39" vm="7163">
        <f ca="1"/>
        <v>15.12</v>
      </c>
      <c r="IC39" s="39" vm="7164">
        <f ca="1"/>
        <v>15.423999999999999</v>
      </c>
      <c r="ID39" s="39" vm="7165">
        <f ca="1"/>
        <v>15.561999999999999</v>
      </c>
      <c r="IE39" s="39" vm="7166">
        <f ca="1"/>
        <v>15.59</v>
      </c>
      <c r="IF39" s="39" vm="7167">
        <f ca="1"/>
        <v>15.752000000000001</v>
      </c>
      <c r="IG39" s="39" vm="7168">
        <f ca="1"/>
        <v>15.804</v>
      </c>
      <c r="IH39" s="39" vm="7169">
        <f ca="1"/>
        <v>15.8</v>
      </c>
      <c r="II39" s="39" vm="7170">
        <f ca="1"/>
        <v>15.819000000000001</v>
      </c>
      <c r="IJ39" s="39" vm="7171">
        <f ca="1"/>
        <v>15.9</v>
      </c>
      <c r="IK39" s="39" vm="7172">
        <f ca="1"/>
        <v>16.042000000000002</v>
      </c>
      <c r="IL39" s="39" vm="7173">
        <f ca="1"/>
        <v>15.96</v>
      </c>
      <c r="IM39" s="39" vm="7174">
        <f ca="1"/>
        <v>16.023</v>
      </c>
      <c r="IN39" s="39" vm="7175">
        <f ca="1"/>
        <v>16.039000000000001</v>
      </c>
      <c r="IO39" s="39" vm="7176">
        <f ca="1"/>
        <v>16.093</v>
      </c>
      <c r="IP39" s="39" vm="7177">
        <f ca="1"/>
        <v>16.170999999999999</v>
      </c>
      <c r="IQ39" s="39" vm="7178">
        <f ca="1"/>
        <v>16.155999999999999</v>
      </c>
      <c r="IR39" s="39" vm="3780">
        <f ca="1"/>
        <v>16.335000000000001</v>
      </c>
      <c r="IS39" s="39" vm="3783">
        <f ca="1"/>
        <v>16.445</v>
      </c>
      <c r="IT39" s="39" vm="7179">
        <f ca="1"/>
        <v>16.439</v>
      </c>
      <c r="IU39" s="39" vm="7180">
        <f ca="1"/>
        <v>16.356000000000002</v>
      </c>
      <c r="IV39" s="39" vm="7181">
        <f ca="1"/>
        <v>16.346</v>
      </c>
      <c r="IW39" s="39" vm="7182">
        <f ca="1"/>
        <v>16.251999999999999</v>
      </c>
      <c r="IX39" s="39" vm="7183">
        <f ca="1"/>
        <v>16.350999999999999</v>
      </c>
      <c r="IY39" s="39" vm="7184">
        <f ca="1"/>
        <v>16.379000000000001</v>
      </c>
      <c r="IZ39" s="39" vm="7185">
        <f ca="1"/>
        <v>16.457000000000001</v>
      </c>
      <c r="JA39" s="39" vm="7186">
        <f ca="1"/>
        <v>16.411999999999999</v>
      </c>
      <c r="JB39" s="39" vm="7187">
        <f ca="1"/>
        <v>16.399000000000001</v>
      </c>
      <c r="JC39" s="39" vm="7188">
        <f ca="1"/>
        <v>16.492999999999999</v>
      </c>
      <c r="JD39" s="39" vm="7189">
        <f ca="1"/>
        <v>16.503</v>
      </c>
      <c r="JE39" s="39" vm="7190">
        <f ca="1"/>
        <v>16.276</v>
      </c>
      <c r="JF39" s="39" vm="7191">
        <f ca="1"/>
        <v>16.344999999999999</v>
      </c>
      <c r="JG39" s="39" vm="7192">
        <f ca="1"/>
        <v>16.41</v>
      </c>
      <c r="JH39" s="39" vm="7193">
        <f ca="1"/>
        <v>16.050999999999998</v>
      </c>
      <c r="JI39" s="39" vm="3784">
        <f ca="1"/>
        <v>16.190000000000001</v>
      </c>
      <c r="JJ39" s="39" vm="7194">
        <f ca="1"/>
        <v>16.053000000000001</v>
      </c>
      <c r="JK39" s="39" vm="7195">
        <f ca="1"/>
        <v>16.202000000000002</v>
      </c>
      <c r="JL39" s="39" vm="7196">
        <f ca="1"/>
        <v>15.898999999999999</v>
      </c>
      <c r="JM39" s="39" vm="7197">
        <f ca="1"/>
        <v>15.75</v>
      </c>
      <c r="JN39" s="39" vm="7198">
        <f ca="1"/>
        <v>15.875</v>
      </c>
      <c r="JO39" s="39" vm="7199">
        <f ca="1"/>
        <v>16.297999999999998</v>
      </c>
      <c r="JP39" s="39" vm="7200">
        <f ca="1"/>
        <v>16.305</v>
      </c>
      <c r="JQ39" s="39" vm="7201">
        <f ca="1"/>
        <v>16.331</v>
      </c>
      <c r="JR39" s="39" vm="7202">
        <f ca="1"/>
        <v>16.254999999999999</v>
      </c>
      <c r="JS39" s="39" vm="7203">
        <f ca="1"/>
        <v>16.225000000000001</v>
      </c>
      <c r="JT39" s="39" vm="3742">
        <f ca="1"/>
        <v>16.024999999999999</v>
      </c>
      <c r="JU39" s="39" vm="7204">
        <f ca="1"/>
        <v>16.010999999999999</v>
      </c>
      <c r="JV39" s="39" vm="7205">
        <f ca="1"/>
        <v>16.312999999999999</v>
      </c>
      <c r="JW39" s="39" vm="7206">
        <f ca="1"/>
        <v>16.164999999999999</v>
      </c>
      <c r="JX39" s="39" vm="7207">
        <f ca="1"/>
        <v>15.753</v>
      </c>
      <c r="JY39" s="39" vm="7208">
        <f ca="1"/>
        <v>15.976000000000001</v>
      </c>
      <c r="JZ39" s="39" vm="7209">
        <f ca="1"/>
        <v>16.271999999999998</v>
      </c>
      <c r="KA39" s="39"/>
      <c r="KB39" s="39"/>
    </row>
    <row r="40" spans="2:288" ht="20" customHeight="1" x14ac:dyDescent="0.6">
      <c r="B40" s="13"/>
      <c r="C40" s="2" t="s">
        <v>50</v>
      </c>
      <c r="D40" s="2" t="str" cm="1">
        <f t="array" ref="D40">_FV(Table15[[#This Row],[ ETF]],"Ticker symbol",TRUE)</f>
        <v>CEMA</v>
      </c>
      <c r="E40" s="2" t="s">
        <v>103</v>
      </c>
      <c r="F40" s="2" t="s">
        <v>104</v>
      </c>
      <c r="G40" s="2" t="e" vm="7210">
        <v>#VALUE!</v>
      </c>
      <c r="H40" s="27" cm="1">
        <f t="array" ref="H40">IFERROR(_FV(Table15[[#This Row],[ ETF]],"beta"),"")</f>
        <v>0.96340000000000003</v>
      </c>
      <c r="I40" s="30" cm="1">
        <f t="array" ref="I40">_FV(Table15[[#This Row],[ ETF]],"Price")</f>
        <v>187.7</v>
      </c>
      <c r="J40" s="26">
        <f>SUMIF(Table14[Ativo],Table15[[#This Row],[Ticker]],Table14[Qtd])</f>
        <v>0</v>
      </c>
      <c r="K40" s="6">
        <f>Table15[[#This Row],[Preço]]*Table15[[#This Row],[Qtd]]</f>
        <v>0</v>
      </c>
      <c r="L40" s="15">
        <f>_xlfn.FLOOR.MATH((Aporte-2)/Table15[[#This Row],[Preço]])</f>
        <v>23</v>
      </c>
      <c r="M40" s="14">
        <f>Aporte-Table15[[#This Row],[Possível]]*Table15[[#This Row],[Preço]]</f>
        <v>182.90000000000055</v>
      </c>
      <c r="N40" s="35" cm="1">
        <f t="array" ref="N40">_FV(Table15[[#This Row],[ ETF]],"Expense ratio",TRUE)</f>
        <v>2E-3</v>
      </c>
      <c r="O40" s="38" cm="1">
        <f t="array" ref="O40">_FV(Table15[[#This Row],[ ETF]],"Market cap",TRUE)</f>
        <v>1709221614.6199999</v>
      </c>
      <c r="P40" s="36" cm="1">
        <f t="array" ref="P40">_FV(Table15[[#This Row],[ ETF]],"Volume")</f>
        <v>4141</v>
      </c>
      <c r="Q40" s="35" cm="1">
        <f t="array" ref="Q40">_FV(Table15[[#This Row],[ ETF]],"Change (%)",TRUE)</f>
        <v>7.3450000000000008E-3</v>
      </c>
      <c r="R40" s="40">
        <f ca="1">(Table15[[#This Row],[Preço]]-AF40)/AF40</f>
        <v>-2.9070970411752561E-2</v>
      </c>
      <c r="S40" s="44"/>
      <c r="T40" s="37" cm="1">
        <f t="array" ref="T40">Table15[[#This Row],[Valor de mercado]]/Riqueza_hoje</f>
        <v>0</v>
      </c>
      <c r="AF40" s="39" cm="1" vm="7211">
        <f t="array" aca="1" ref="AF40:KB40" ca="1">TRANSPOSE(_xlfn.STOCKHISTORY(G40,TODAY()-365,TODAY(),0,0,1))</f>
        <v>193.32</v>
      </c>
      <c r="AG40" s="39" vm="7212">
        <f ca="1"/>
        <v>193.43</v>
      </c>
      <c r="AH40" s="39" t="e" vm="342">
        <f ca="1"/>
        <v>#N/A</v>
      </c>
      <c r="AI40" s="39" vm="7213">
        <f ca="1"/>
        <v>195.22</v>
      </c>
      <c r="AJ40" s="39" vm="7214">
        <f ca="1"/>
        <v>198.89500000000001</v>
      </c>
      <c r="AK40" s="39" vm="7215">
        <f ca="1"/>
        <v>200.2</v>
      </c>
      <c r="AL40" s="39" vm="7216">
        <f ca="1"/>
        <v>201.5</v>
      </c>
      <c r="AM40" s="39" vm="7217">
        <f ca="1"/>
        <v>204.77500000000001</v>
      </c>
      <c r="AN40" s="39" vm="7218">
        <f ca="1"/>
        <v>205.26</v>
      </c>
      <c r="AO40" s="39" vm="7219">
        <f ca="1"/>
        <v>205.05</v>
      </c>
      <c r="AP40" s="39" vm="7220">
        <f ca="1"/>
        <v>210.80500000000001</v>
      </c>
      <c r="AQ40" s="39" vm="7221">
        <f ca="1"/>
        <v>210.32</v>
      </c>
      <c r="AR40" s="39" vm="7222">
        <f ca="1"/>
        <v>211.45</v>
      </c>
      <c r="AS40" s="39" vm="7223">
        <f ca="1"/>
        <v>211.05</v>
      </c>
      <c r="AT40" s="39" vm="7224">
        <f ca="1"/>
        <v>215.15</v>
      </c>
      <c r="AU40" s="39" vm="7225">
        <f ca="1"/>
        <v>211.3</v>
      </c>
      <c r="AV40" s="39" vm="7226">
        <f ca="1"/>
        <v>211.95500000000001</v>
      </c>
      <c r="AW40" s="39" vm="7227">
        <f ca="1"/>
        <v>215.035</v>
      </c>
      <c r="AX40" s="39" vm="7228">
        <f ca="1"/>
        <v>219.1</v>
      </c>
      <c r="AY40" s="39" vm="7229">
        <f ca="1"/>
        <v>220.965</v>
      </c>
      <c r="AZ40" s="39" vm="7230">
        <f ca="1"/>
        <v>218.6</v>
      </c>
      <c r="BA40" s="39" vm="7231">
        <f ca="1"/>
        <v>220.81</v>
      </c>
      <c r="BB40" s="39" vm="7232">
        <f ca="1"/>
        <v>218.55</v>
      </c>
      <c r="BC40" s="39" vm="7233">
        <f ca="1"/>
        <v>214.46</v>
      </c>
      <c r="BD40" s="39" vm="7234">
        <f ca="1"/>
        <v>213.36</v>
      </c>
      <c r="BE40" s="39" vm="7235">
        <f ca="1"/>
        <v>209.61500000000001</v>
      </c>
      <c r="BF40" s="39" vm="7236">
        <f ca="1"/>
        <v>213.52</v>
      </c>
      <c r="BG40" s="39" vm="7237">
        <f ca="1"/>
        <v>217.85</v>
      </c>
      <c r="BH40" s="39" vm="7238">
        <f ca="1"/>
        <v>219.29</v>
      </c>
      <c r="BI40" s="39" vm="7239">
        <f ca="1"/>
        <v>217.61</v>
      </c>
      <c r="BJ40" s="39" vm="7240">
        <f ca="1"/>
        <v>219.81</v>
      </c>
      <c r="BK40" s="39" vm="7241">
        <f ca="1"/>
        <v>219.95</v>
      </c>
      <c r="BL40" s="39" vm="7242">
        <f ca="1"/>
        <v>221.97499999999999</v>
      </c>
      <c r="BM40" s="39" vm="7243">
        <f ca="1"/>
        <v>223.89</v>
      </c>
      <c r="BN40" s="39" vm="7244">
        <f ca="1"/>
        <v>227.45</v>
      </c>
      <c r="BO40" s="39" vm="7245">
        <f ca="1"/>
        <v>227.155</v>
      </c>
      <c r="BP40" s="39" vm="7246">
        <f ca="1"/>
        <v>229.22499999999999</v>
      </c>
      <c r="BQ40" s="39" vm="7247">
        <f ca="1"/>
        <v>227.77</v>
      </c>
      <c r="BR40" s="39" vm="7248">
        <f ca="1"/>
        <v>226.68</v>
      </c>
      <c r="BS40" s="39" vm="7249">
        <f ca="1"/>
        <v>222.82499999999999</v>
      </c>
      <c r="BT40" s="39" vm="7250">
        <f ca="1"/>
        <v>226.55</v>
      </c>
      <c r="BU40" s="39" vm="7251">
        <f ca="1"/>
        <v>220.34</v>
      </c>
      <c r="BV40" s="39" vm="7252">
        <f ca="1"/>
        <v>217.85499999999999</v>
      </c>
      <c r="BW40" s="39" vm="7253">
        <f ca="1"/>
        <v>216.38</v>
      </c>
      <c r="BX40" s="39" vm="7254">
        <f ca="1"/>
        <v>217.01</v>
      </c>
      <c r="BY40" s="39" vm="7255">
        <f ca="1"/>
        <v>210.13499999999999</v>
      </c>
      <c r="BZ40" s="39" vm="7256">
        <f ca="1"/>
        <v>216.06</v>
      </c>
      <c r="CA40" s="39" vm="7257">
        <f ca="1"/>
        <v>213.55</v>
      </c>
      <c r="CB40" s="39" vm="7258">
        <f ca="1"/>
        <v>215.51</v>
      </c>
      <c r="CC40" s="39" vm="7259">
        <f ca="1"/>
        <v>211.87</v>
      </c>
      <c r="CD40" s="39" vm="7260">
        <f ca="1"/>
        <v>205.68</v>
      </c>
      <c r="CE40" s="39" vm="7261">
        <f ca="1"/>
        <v>204.64</v>
      </c>
      <c r="CF40" s="39" vm="7262">
        <f ca="1"/>
        <v>207.66</v>
      </c>
      <c r="CG40" s="39" vm="7263">
        <f ca="1"/>
        <v>205.80500000000001</v>
      </c>
      <c r="CH40" s="39" vm="7264">
        <f ca="1"/>
        <v>212.52</v>
      </c>
      <c r="CI40" s="39" vm="7265">
        <f ca="1"/>
        <v>208.3</v>
      </c>
      <c r="CJ40" s="39" vm="7266">
        <f ca="1"/>
        <v>208.2</v>
      </c>
      <c r="CK40" s="39" vm="7267">
        <f ca="1"/>
        <v>210.185</v>
      </c>
      <c r="CL40" s="39" vm="7268">
        <f ca="1"/>
        <v>207.785</v>
      </c>
      <c r="CM40" s="39" vm="7269">
        <f ca="1"/>
        <v>208.505</v>
      </c>
      <c r="CN40" s="39" vm="7270">
        <f ca="1"/>
        <v>208.23</v>
      </c>
      <c r="CO40" s="39" vm="7271">
        <f ca="1"/>
        <v>209.02</v>
      </c>
      <c r="CP40" s="39" vm="7272">
        <f ca="1"/>
        <v>206.095</v>
      </c>
      <c r="CQ40" s="39" vm="7273">
        <f ca="1"/>
        <v>201.67</v>
      </c>
      <c r="CR40" s="39" vm="7274">
        <f ca="1"/>
        <v>200.65</v>
      </c>
      <c r="CS40" s="39" vm="7275">
        <f ca="1"/>
        <v>202.34</v>
      </c>
      <c r="CT40" s="39" vm="7276">
        <f ca="1"/>
        <v>203.61</v>
      </c>
      <c r="CU40" s="39" vm="7277">
        <f ca="1"/>
        <v>204.7</v>
      </c>
      <c r="CV40" s="39" vm="7278">
        <f ca="1"/>
        <v>205.04</v>
      </c>
      <c r="CW40" s="39" vm="7279">
        <f ca="1"/>
        <v>208.55</v>
      </c>
      <c r="CX40" s="39" vm="7280">
        <f ca="1"/>
        <v>209.77</v>
      </c>
      <c r="CY40" s="39" vm="7281">
        <f ca="1"/>
        <v>206.38499999999999</v>
      </c>
      <c r="CZ40" s="39" vm="7282">
        <f ca="1"/>
        <v>208.07</v>
      </c>
      <c r="DA40" s="39" vm="7283">
        <f ca="1"/>
        <v>205.595</v>
      </c>
      <c r="DB40" s="39" vm="7284">
        <f ca="1"/>
        <v>204.48500000000001</v>
      </c>
      <c r="DC40" s="39" vm="7285">
        <f ca="1"/>
        <v>205.745</v>
      </c>
      <c r="DD40" s="39" vm="7286">
        <f ca="1"/>
        <v>207.14500000000001</v>
      </c>
      <c r="DE40" s="39" vm="7287">
        <f ca="1"/>
        <v>207.19</v>
      </c>
      <c r="DF40" s="39" vm="7288">
        <f ca="1"/>
        <v>208.05</v>
      </c>
      <c r="DG40" s="39" vm="7289">
        <f ca="1"/>
        <v>207.10499999999999</v>
      </c>
      <c r="DH40" s="39" vm="7290">
        <f ca="1"/>
        <v>205.76499999999999</v>
      </c>
      <c r="DI40" s="39" vm="7291">
        <f ca="1"/>
        <v>206.13</v>
      </c>
      <c r="DJ40" s="39" vm="7292">
        <f ca="1"/>
        <v>207.315</v>
      </c>
      <c r="DK40" s="39" vm="7293">
        <f ca="1"/>
        <v>209.54499999999999</v>
      </c>
      <c r="DL40" s="39" vm="7294">
        <f ca="1"/>
        <v>209.55</v>
      </c>
      <c r="DM40" s="39" vm="7295">
        <f ca="1"/>
        <v>210.10499999999999</v>
      </c>
      <c r="DN40" s="39" vm="7296">
        <f ca="1"/>
        <v>210.75</v>
      </c>
      <c r="DO40" s="39" vm="7297">
        <f ca="1"/>
        <v>209.91</v>
      </c>
      <c r="DP40" s="39" vm="7298">
        <f ca="1"/>
        <v>207.31</v>
      </c>
      <c r="DQ40" s="39" t="e" vm="342">
        <f ca="1"/>
        <v>#N/A</v>
      </c>
      <c r="DR40" s="39" vm="7299">
        <f ca="1"/>
        <v>203.505</v>
      </c>
      <c r="DS40" s="39" vm="7300">
        <f ca="1"/>
        <v>205.45500000000001</v>
      </c>
      <c r="DT40" s="39" vm="7301">
        <f ca="1"/>
        <v>206.15</v>
      </c>
      <c r="DU40" s="39" vm="7302">
        <f ca="1"/>
        <v>209.22</v>
      </c>
      <c r="DV40" s="39" vm="7303">
        <f ca="1"/>
        <v>204.92</v>
      </c>
      <c r="DW40" s="39" vm="7304">
        <f ca="1"/>
        <v>202.13499999999999</v>
      </c>
      <c r="DX40" s="39" vm="5483">
        <f ca="1"/>
        <v>198.4</v>
      </c>
      <c r="DY40" s="39" vm="7305">
        <f ca="1"/>
        <v>197.31</v>
      </c>
      <c r="DZ40" s="39" vm="7306">
        <f ca="1"/>
        <v>200.405</v>
      </c>
      <c r="EA40" s="39" vm="7307">
        <f ca="1"/>
        <v>199.83</v>
      </c>
      <c r="EB40" s="39" vm="7308">
        <f ca="1"/>
        <v>204.05500000000001</v>
      </c>
      <c r="EC40" s="39" vm="7309">
        <f ca="1"/>
        <v>202.48500000000001</v>
      </c>
      <c r="ED40" s="39" vm="7310">
        <f ca="1"/>
        <v>204.33</v>
      </c>
      <c r="EE40" s="39" vm="7311">
        <f ca="1"/>
        <v>202.55500000000001</v>
      </c>
      <c r="EF40" s="39" vm="7312">
        <f ca="1"/>
        <v>203.84</v>
      </c>
      <c r="EG40" s="39" vm="7313">
        <f ca="1"/>
        <v>206.04499999999999</v>
      </c>
      <c r="EH40" s="39" vm="7314">
        <f ca="1"/>
        <v>207.43</v>
      </c>
      <c r="EI40" s="39" vm="7315">
        <f ca="1"/>
        <v>207.74</v>
      </c>
      <c r="EJ40" s="39" vm="7316">
        <f ca="1"/>
        <v>209.01</v>
      </c>
      <c r="EK40" s="39" t="e" vm="342">
        <f ca="1"/>
        <v>#N/A</v>
      </c>
      <c r="EL40" s="39" vm="7317">
        <f ca="1"/>
        <v>212.85</v>
      </c>
      <c r="EM40" s="39" vm="7318">
        <f ca="1"/>
        <v>212.82499999999999</v>
      </c>
      <c r="EN40" s="39" vm="7319">
        <f ca="1"/>
        <v>211.02500000000001</v>
      </c>
      <c r="EO40" s="39" vm="7320">
        <f ca="1"/>
        <v>212.06</v>
      </c>
      <c r="EP40" s="39" vm="7321">
        <f ca="1"/>
        <v>210.255</v>
      </c>
      <c r="EQ40" s="39" vm="7322">
        <f ca="1"/>
        <v>209.345</v>
      </c>
      <c r="ER40" s="39" vm="7323">
        <f ca="1"/>
        <v>209.28</v>
      </c>
      <c r="ES40" s="39" vm="7324">
        <f ca="1"/>
        <v>210.595</v>
      </c>
      <c r="ET40" s="39" vm="7325">
        <f ca="1"/>
        <v>210.27</v>
      </c>
      <c r="EU40" s="39" vm="7326">
        <f ca="1"/>
        <v>210.98</v>
      </c>
      <c r="EV40" s="39" vm="7327">
        <f ca="1"/>
        <v>209.85</v>
      </c>
      <c r="EW40" s="39" vm="7328">
        <f ca="1"/>
        <v>209.42</v>
      </c>
      <c r="EX40" s="39" vm="7329">
        <f ca="1"/>
        <v>208.83500000000001</v>
      </c>
      <c r="EY40" s="39" vm="7330">
        <f ca="1"/>
        <v>207.29</v>
      </c>
      <c r="EZ40" s="39" vm="7331">
        <f ca="1"/>
        <v>206.85</v>
      </c>
      <c r="FA40" s="39" vm="7332">
        <f ca="1"/>
        <v>205.88</v>
      </c>
      <c r="FB40" s="39" vm="7333">
        <f ca="1"/>
        <v>208.345</v>
      </c>
      <c r="FC40" s="39" vm="7334">
        <f ca="1"/>
        <v>209.72499999999999</v>
      </c>
      <c r="FD40" s="39" vm="7222">
        <f ca="1"/>
        <v>211.45</v>
      </c>
      <c r="FE40" s="39" vm="7335">
        <f ca="1"/>
        <v>212.215</v>
      </c>
      <c r="FF40" s="39" vm="7336">
        <f ca="1"/>
        <v>211.065</v>
      </c>
      <c r="FG40" s="39" vm="7337">
        <f ca="1"/>
        <v>210.82499999999999</v>
      </c>
      <c r="FH40" s="39" vm="7338">
        <f ca="1"/>
        <v>208.94</v>
      </c>
      <c r="FI40" s="39" vm="7282">
        <f ca="1"/>
        <v>208.07</v>
      </c>
      <c r="FJ40" s="39" vm="7339">
        <f ca="1"/>
        <v>207.3</v>
      </c>
      <c r="FK40" s="39" vm="7340">
        <f ca="1"/>
        <v>205.99</v>
      </c>
      <c r="FL40" s="39" vm="7341">
        <f ca="1"/>
        <v>205.185</v>
      </c>
      <c r="FM40" s="39" vm="7342">
        <f ca="1"/>
        <v>200.47499999999999</v>
      </c>
      <c r="FN40" s="39" vm="7343">
        <f ca="1"/>
        <v>203.7</v>
      </c>
      <c r="FO40" s="39" vm="7344">
        <f ca="1"/>
        <v>203.685</v>
      </c>
      <c r="FP40" s="39" vm="7345">
        <f ca="1"/>
        <v>205.97499999999999</v>
      </c>
      <c r="FQ40" s="39" vm="7346">
        <f ca="1"/>
        <v>205.41</v>
      </c>
      <c r="FR40" s="39" vm="7347">
        <f ca="1"/>
        <v>206.53</v>
      </c>
      <c r="FS40" s="39" vm="7348">
        <f ca="1"/>
        <v>204.595</v>
      </c>
      <c r="FT40" s="39" vm="7349">
        <f ca="1"/>
        <v>201.1</v>
      </c>
      <c r="FU40" s="39" vm="7350">
        <f ca="1"/>
        <v>201.155</v>
      </c>
      <c r="FV40" s="39" vm="7351">
        <f ca="1"/>
        <v>201.69</v>
      </c>
      <c r="FW40" s="39" vm="7352">
        <f ca="1"/>
        <v>203.10499999999999</v>
      </c>
      <c r="FX40" s="39" vm="7353">
        <f ca="1"/>
        <v>199.34</v>
      </c>
      <c r="FY40" s="39" vm="7213">
        <f ca="1"/>
        <v>195.22</v>
      </c>
      <c r="FZ40" s="39" vm="7354">
        <f ca="1"/>
        <v>188.465</v>
      </c>
      <c r="GA40" s="39" vm="7355">
        <f ca="1"/>
        <v>194.435</v>
      </c>
      <c r="GB40" s="39" vm="7356">
        <f ca="1"/>
        <v>196.69</v>
      </c>
      <c r="GC40" s="39" vm="7357">
        <f ca="1"/>
        <v>194.74</v>
      </c>
      <c r="GD40" s="39" vm="7358">
        <f ca="1"/>
        <v>196.83</v>
      </c>
      <c r="GE40" s="39" vm="7359">
        <f ca="1"/>
        <v>196.08500000000001</v>
      </c>
      <c r="GF40" s="39" vm="7214">
        <f ca="1"/>
        <v>198.89500000000001</v>
      </c>
      <c r="GG40" s="39" vm="7360">
        <f ca="1"/>
        <v>198.64500000000001</v>
      </c>
      <c r="GH40" s="39" vm="7361">
        <f ca="1"/>
        <v>196.15</v>
      </c>
      <c r="GI40" s="39" vm="7362">
        <f ca="1"/>
        <v>197.82</v>
      </c>
      <c r="GJ40" s="39" vm="7363">
        <f ca="1"/>
        <v>197.05</v>
      </c>
      <c r="GK40" s="39" vm="7364">
        <f ca="1"/>
        <v>197.26</v>
      </c>
      <c r="GL40" s="39" vm="7365">
        <f ca="1"/>
        <v>195.47499999999999</v>
      </c>
      <c r="GM40" s="39" vm="7366">
        <f ca="1"/>
        <v>194.45500000000001</v>
      </c>
      <c r="GN40" s="39" vm="5423">
        <f ca="1"/>
        <v>192.16499999999999</v>
      </c>
      <c r="GO40" s="39" vm="7367">
        <f ca="1"/>
        <v>189.52</v>
      </c>
      <c r="GP40" s="39" vm="7368">
        <f ca="1"/>
        <v>190.715</v>
      </c>
      <c r="GQ40" s="39" vm="7369">
        <f ca="1"/>
        <v>186.10499999999999</v>
      </c>
      <c r="GR40" s="39" vm="7370">
        <f ca="1"/>
        <v>185.42</v>
      </c>
      <c r="GS40" s="39" vm="7371">
        <f ca="1"/>
        <v>187.72</v>
      </c>
      <c r="GT40" s="39" vm="5426">
        <f ca="1"/>
        <v>193.28</v>
      </c>
      <c r="GU40" s="39" vm="7372">
        <f ca="1"/>
        <v>193.94</v>
      </c>
      <c r="GV40" s="39" vm="7373">
        <f ca="1"/>
        <v>192.26</v>
      </c>
      <c r="GW40" s="39" vm="7212">
        <f ca="1"/>
        <v>193.43</v>
      </c>
      <c r="GX40" s="39" t="e" vm="342">
        <f ca="1"/>
        <v>#N/A</v>
      </c>
      <c r="GY40" s="39" vm="7374">
        <f ca="1"/>
        <v>197.61</v>
      </c>
      <c r="GZ40" s="39" vm="7375">
        <f ca="1"/>
        <v>200.61</v>
      </c>
      <c r="HA40" s="39" vm="7376">
        <f ca="1"/>
        <v>200.76</v>
      </c>
      <c r="HB40" s="39" vm="7377">
        <f ca="1"/>
        <v>200.69</v>
      </c>
      <c r="HC40" s="39" vm="7378">
        <f ca="1"/>
        <v>202.6</v>
      </c>
      <c r="HD40" s="39" vm="7379">
        <f ca="1"/>
        <v>202.24</v>
      </c>
      <c r="HE40" s="39" vm="7380">
        <f ca="1"/>
        <v>199.54</v>
      </c>
      <c r="HF40" s="39" vm="7381">
        <f ca="1"/>
        <v>199.30500000000001</v>
      </c>
      <c r="HG40" s="39" vm="7382">
        <f ca="1"/>
        <v>199.69</v>
      </c>
      <c r="HH40" s="39" vm="7383">
        <f ca="1"/>
        <v>198.86500000000001</v>
      </c>
      <c r="HI40" s="39" vm="7384">
        <f ca="1"/>
        <v>197.25</v>
      </c>
      <c r="HJ40" s="39" vm="7385">
        <f ca="1"/>
        <v>195.32</v>
      </c>
      <c r="HK40" s="39" vm="7386">
        <f ca="1"/>
        <v>194.02500000000001</v>
      </c>
      <c r="HL40" s="39" vm="7387">
        <f ca="1"/>
        <v>193.95</v>
      </c>
      <c r="HM40" s="39" vm="7388">
        <f ca="1"/>
        <v>189.19</v>
      </c>
      <c r="HN40" s="39" vm="7389">
        <f ca="1"/>
        <v>189.285</v>
      </c>
      <c r="HO40" s="39" vm="7390">
        <f ca="1"/>
        <v>192.57</v>
      </c>
      <c r="HP40" s="39" vm="7391">
        <f ca="1"/>
        <v>193.02</v>
      </c>
      <c r="HQ40" s="39" vm="7392">
        <f ca="1"/>
        <v>191.17500000000001</v>
      </c>
      <c r="HR40" s="39" vm="7393">
        <f ca="1"/>
        <v>192.08500000000001</v>
      </c>
      <c r="HS40" s="39" vm="7394">
        <f ca="1"/>
        <v>189.655</v>
      </c>
      <c r="HT40" s="39" vm="5437">
        <f ca="1"/>
        <v>189.64</v>
      </c>
      <c r="HU40" s="39" vm="7395">
        <f ca="1"/>
        <v>191.56</v>
      </c>
      <c r="HV40" s="39" vm="7396">
        <f ca="1"/>
        <v>188.91499999999999</v>
      </c>
      <c r="HW40" s="39" vm="5340">
        <f ca="1"/>
        <v>185.72</v>
      </c>
      <c r="HX40" s="39" vm="5358">
        <f ca="1"/>
        <v>188.18</v>
      </c>
      <c r="HY40" s="39" vm="7397">
        <f ca="1"/>
        <v>185.62</v>
      </c>
      <c r="HZ40" s="39" vm="7398">
        <f ca="1"/>
        <v>191.83500000000001</v>
      </c>
      <c r="IA40" s="39" vm="7399">
        <f ca="1"/>
        <v>191.535</v>
      </c>
      <c r="IB40" s="39" vm="7400">
        <f ca="1"/>
        <v>192.69</v>
      </c>
      <c r="IC40" s="39" vm="7368">
        <f ca="1"/>
        <v>190.715</v>
      </c>
      <c r="ID40" s="39" vm="7401">
        <f ca="1"/>
        <v>192.87</v>
      </c>
      <c r="IE40" s="39" vm="7402">
        <f ca="1"/>
        <v>193.31</v>
      </c>
      <c r="IF40" s="39" vm="7403">
        <f ca="1"/>
        <v>196.095</v>
      </c>
      <c r="IG40" s="39" vm="7404">
        <f ca="1"/>
        <v>195.78</v>
      </c>
      <c r="IH40" s="39" vm="7405">
        <f ca="1"/>
        <v>198.76</v>
      </c>
      <c r="II40" s="39" vm="7406">
        <f ca="1"/>
        <v>198.61</v>
      </c>
      <c r="IJ40" s="39" vm="7407">
        <f ca="1"/>
        <v>197.51</v>
      </c>
      <c r="IK40" s="39" vm="7408">
        <f ca="1"/>
        <v>197.48500000000001</v>
      </c>
      <c r="IL40" s="39" vm="7409">
        <f ca="1"/>
        <v>198.23500000000001</v>
      </c>
      <c r="IM40" s="39" vm="7410">
        <f ca="1"/>
        <v>198.21</v>
      </c>
      <c r="IN40" s="39" vm="7411">
        <f ca="1"/>
        <v>196.05500000000001</v>
      </c>
      <c r="IO40" s="39" vm="7412">
        <f ca="1"/>
        <v>195.48</v>
      </c>
      <c r="IP40" s="39" vm="7413">
        <f ca="1"/>
        <v>192.995</v>
      </c>
      <c r="IQ40" s="39" vm="7414">
        <f ca="1"/>
        <v>194.57499999999999</v>
      </c>
      <c r="IR40" s="39" vm="5438">
        <f ca="1"/>
        <v>192.67500000000001</v>
      </c>
      <c r="IS40" s="39" vm="7415">
        <f ca="1"/>
        <v>192.22</v>
      </c>
      <c r="IT40" s="39" vm="7416">
        <f ca="1"/>
        <v>192.285</v>
      </c>
      <c r="IU40" s="39" vm="7417">
        <f ca="1"/>
        <v>192.5</v>
      </c>
      <c r="IV40" s="39" vm="7418">
        <f ca="1"/>
        <v>193.83</v>
      </c>
      <c r="IW40" s="39" vm="7419">
        <f ca="1"/>
        <v>193.45500000000001</v>
      </c>
      <c r="IX40" s="39" vm="7420">
        <f ca="1"/>
        <v>194.39</v>
      </c>
      <c r="IY40" s="39" vm="7421">
        <f ca="1"/>
        <v>196.69499999999999</v>
      </c>
      <c r="IZ40" s="39" vm="7422">
        <f ca="1"/>
        <v>197.68</v>
      </c>
      <c r="JA40" s="39" vm="7423">
        <f ca="1"/>
        <v>197.33</v>
      </c>
      <c r="JB40" s="39" vm="7422">
        <f ca="1"/>
        <v>197.68</v>
      </c>
      <c r="JC40" s="39" vm="7424">
        <f ca="1"/>
        <v>196.59</v>
      </c>
      <c r="JD40" s="39" vm="7425">
        <f ca="1"/>
        <v>194.13499999999999</v>
      </c>
      <c r="JE40" s="39" vm="7426">
        <f ca="1"/>
        <v>194.81</v>
      </c>
      <c r="JF40" s="39" vm="5405">
        <f ca="1"/>
        <v>194.21</v>
      </c>
      <c r="JG40" s="39" vm="7427">
        <f ca="1"/>
        <v>192.73500000000001</v>
      </c>
      <c r="JH40" s="39" vm="7428">
        <f ca="1"/>
        <v>192.35</v>
      </c>
      <c r="JI40" s="39" vm="7429">
        <f ca="1"/>
        <v>193.065</v>
      </c>
      <c r="JJ40" s="39" vm="7430">
        <f ca="1"/>
        <v>185.77500000000001</v>
      </c>
      <c r="JK40" s="39" vm="7431">
        <f ca="1"/>
        <v>186.79499999999999</v>
      </c>
      <c r="JL40" s="39" vm="7432">
        <f ca="1"/>
        <v>185.99</v>
      </c>
      <c r="JM40" s="39" vm="7433">
        <f ca="1"/>
        <v>190.48500000000001</v>
      </c>
      <c r="JN40" s="39" vm="7434">
        <f ca="1"/>
        <v>189.8</v>
      </c>
      <c r="JO40" s="39" vm="7435">
        <f ca="1"/>
        <v>186.11</v>
      </c>
      <c r="JP40" s="39" vm="7436">
        <f ca="1"/>
        <v>186.71</v>
      </c>
      <c r="JQ40" s="39" vm="7437">
        <f ca="1"/>
        <v>190.54</v>
      </c>
      <c r="JR40" s="39" vm="7438">
        <f ca="1"/>
        <v>191.67</v>
      </c>
      <c r="JS40" s="39" vm="7439">
        <f ca="1"/>
        <v>191.55500000000001</v>
      </c>
      <c r="JT40" s="39" vm="5362">
        <f ca="1"/>
        <v>190.85499999999999</v>
      </c>
      <c r="JU40" s="39" vm="7440">
        <f ca="1"/>
        <v>187.95500000000001</v>
      </c>
      <c r="JV40" s="39" vm="7441">
        <f ca="1"/>
        <v>187.02500000000001</v>
      </c>
      <c r="JW40" s="39" vm="7442">
        <f ca="1"/>
        <v>184.60499999999999</v>
      </c>
      <c r="JX40" s="39" vm="7443">
        <f ca="1"/>
        <v>187.245</v>
      </c>
      <c r="JY40" s="39" vm="7444">
        <f ca="1"/>
        <v>185.78</v>
      </c>
      <c r="JZ40" s="39" vm="5786">
        <f ca="1"/>
        <v>181.65</v>
      </c>
      <c r="KA40" s="39" vm="5331">
        <f ca="1"/>
        <v>185.22</v>
      </c>
      <c r="KB40" s="39" vm="7445">
        <f ca="1"/>
        <v>186.52</v>
      </c>
    </row>
    <row r="41" spans="2:288" ht="20" customHeight="1" x14ac:dyDescent="0.6">
      <c r="B41" s="13"/>
      <c r="C41" s="2" t="s">
        <v>50</v>
      </c>
      <c r="D41" s="2" t="str" cm="1">
        <f t="array" ref="D41">_FV(Table15[[#This Row],[ ETF]],"Ticker symbol",TRUE)</f>
        <v>XZEM</v>
      </c>
      <c r="E41" s="2" t="s">
        <v>105</v>
      </c>
      <c r="F41" s="2" t="s">
        <v>106</v>
      </c>
      <c r="G41" s="2" t="e" vm="7446">
        <v>#VALUE!</v>
      </c>
      <c r="H41" s="27" t="str" cm="1">
        <f t="array" ref="H41">IFERROR(_FV(Table15[[#This Row],[ ETF]],"beta"),"")</f>
        <v/>
      </c>
      <c r="I41" s="30" cm="1">
        <f t="array" ref="I41">_FV(Table15[[#This Row],[ ETF]],"Price")</f>
        <v>52.204999999999998</v>
      </c>
      <c r="J41" s="26">
        <f>SUMIF(Table14[Ativo],Table15[[#This Row],[Ticker]],Table14[Qtd])</f>
        <v>0</v>
      </c>
      <c r="K41" s="6">
        <f>Table15[[#This Row],[Preço]]*Table15[[#This Row],[Qtd]]</f>
        <v>0</v>
      </c>
      <c r="L41" s="15">
        <f>_xlfn.FLOOR.MATH((Aporte-2)/Table15[[#This Row],[Preço]])</f>
        <v>86</v>
      </c>
      <c r="M41" s="14">
        <f>Aporte-Table15[[#This Row],[Possível]]*Table15[[#This Row],[Preço]]</f>
        <v>10.369999999999891</v>
      </c>
      <c r="N41" s="35" cm="1">
        <f t="array" ref="N41">_FV(Table15[[#This Row],[ ETF]],"Expense ratio",TRUE)</f>
        <v>2.5000000000000001E-3</v>
      </c>
      <c r="O41" s="38" cm="1">
        <f t="array" ref="O41">_FV(Table15[[#This Row],[ ETF]],"Market cap",TRUE)</f>
        <v>1423468400</v>
      </c>
      <c r="P41" s="36" cm="1">
        <f t="array" ref="P41">_FV(Table15[[#This Row],[ ETF]],"Volume")</f>
        <v>114</v>
      </c>
      <c r="Q41" s="35" cm="1">
        <f t="array" ref="Q41">_FV(Table15[[#This Row],[ ETF]],"Change (%)",TRUE)</f>
        <v>5.3159999999999995E-3</v>
      </c>
      <c r="R41" s="40">
        <f ca="1">(Table15[[#This Row],[Preço]]-AF41)/AF41</f>
        <v>-0.10285272383571059</v>
      </c>
      <c r="S41" s="44"/>
      <c r="T41" s="37" cm="1">
        <f t="array" ref="T41">Table15[[#This Row],[Valor de mercado]]/Riqueza_hoje</f>
        <v>0</v>
      </c>
      <c r="AF41" s="39" cm="1" vm="7447">
        <f t="array" aca="1" ref="AF41:JZ41" ca="1">TRANSPOSE(_xlfn.STOCKHISTORY(G41,TODAY()-365,TODAY(),0,0,1))</f>
        <v>58.19</v>
      </c>
      <c r="AG41" s="39" vm="7448">
        <f ca="1"/>
        <v>57.195</v>
      </c>
      <c r="AH41" s="39" t="e" vm="342">
        <f ca="1"/>
        <v>#N/A</v>
      </c>
      <c r="AI41" s="39" vm="7449">
        <f ca="1"/>
        <v>57.41</v>
      </c>
      <c r="AJ41" s="39" vm="7450">
        <f ca="1"/>
        <v>58.49</v>
      </c>
      <c r="AK41" s="39" vm="6690">
        <f ca="1"/>
        <v>58.73</v>
      </c>
      <c r="AL41" s="39" vm="4316">
        <f ca="1"/>
        <v>58.67</v>
      </c>
      <c r="AM41" s="39" vm="4329">
        <f ca="1"/>
        <v>59.53</v>
      </c>
      <c r="AN41" s="39" vm="7451">
        <f ca="1"/>
        <v>59.84</v>
      </c>
      <c r="AO41" s="39" vm="7452">
        <f ca="1"/>
        <v>59.05</v>
      </c>
      <c r="AP41" s="39" vm="7453">
        <f ca="1"/>
        <v>61.2</v>
      </c>
      <c r="AQ41" s="39" vm="6799">
        <f ca="1"/>
        <v>60.65</v>
      </c>
      <c r="AR41" s="39" vm="7454">
        <f ca="1"/>
        <v>60.94</v>
      </c>
      <c r="AS41" s="39" vm="7455">
        <f ca="1"/>
        <v>61.04</v>
      </c>
      <c r="AT41" s="39" vm="5143">
        <f ca="1"/>
        <v>62.62</v>
      </c>
      <c r="AU41" s="39" vm="6774">
        <f ca="1"/>
        <v>62.07</v>
      </c>
      <c r="AV41" s="39" vm="7456">
        <f ca="1"/>
        <v>62.594999999999999</v>
      </c>
      <c r="AW41" s="39" vm="2014">
        <f ca="1"/>
        <v>63</v>
      </c>
      <c r="AX41" s="39" vm="7457">
        <f ca="1"/>
        <v>64.495000000000005</v>
      </c>
      <c r="AY41" s="39" vm="1949">
        <f ca="1"/>
        <v>64.62</v>
      </c>
      <c r="AZ41" s="39" vm="7458">
        <f ca="1"/>
        <v>64.37</v>
      </c>
      <c r="BA41" s="39" vm="7459">
        <f ca="1"/>
        <v>65.265000000000001</v>
      </c>
      <c r="BB41" s="39" vm="7460">
        <f ca="1"/>
        <v>64.849999999999994</v>
      </c>
      <c r="BC41" s="39" vm="7461">
        <f ca="1"/>
        <v>63.51</v>
      </c>
      <c r="BD41" s="39" vm="6009">
        <f ca="1"/>
        <v>63.6</v>
      </c>
      <c r="BE41" s="39" vm="7462">
        <f ca="1"/>
        <v>62.44</v>
      </c>
      <c r="BF41" s="39" vm="2006">
        <f ca="1"/>
        <v>63.81</v>
      </c>
      <c r="BG41" s="39" vm="1952">
        <f ca="1"/>
        <v>64.569999999999993</v>
      </c>
      <c r="BH41" s="39" vm="1891">
        <f ca="1"/>
        <v>65.430000000000007</v>
      </c>
      <c r="BI41" s="39" vm="7463">
        <f ca="1"/>
        <v>65.045000000000002</v>
      </c>
      <c r="BJ41" s="39" vm="7464">
        <f ca="1"/>
        <v>65.474999999999994</v>
      </c>
      <c r="BK41" s="39" vm="1926">
        <f ca="1"/>
        <v>65.594999999999999</v>
      </c>
      <c r="BL41" s="39" vm="7465">
        <f ca="1"/>
        <v>66.27</v>
      </c>
      <c r="BM41" s="39" vm="1915">
        <f ca="1"/>
        <v>66.694999999999993</v>
      </c>
      <c r="BN41" s="39" vm="7466">
        <f ca="1"/>
        <v>67.650000000000006</v>
      </c>
      <c r="BO41" s="39" vm="7467">
        <f ca="1"/>
        <v>67.534999999999997</v>
      </c>
      <c r="BP41" s="39" vm="7468">
        <f ca="1"/>
        <v>68.150000000000006</v>
      </c>
      <c r="BQ41" s="39" vm="7469">
        <f ca="1"/>
        <v>67.185000000000002</v>
      </c>
      <c r="BR41" s="39" vm="7470">
        <f ca="1"/>
        <v>67</v>
      </c>
      <c r="BS41" s="39" vm="1988">
        <f ca="1"/>
        <v>65.88</v>
      </c>
      <c r="BT41" s="39" vm="1977">
        <f ca="1"/>
        <v>66.69</v>
      </c>
      <c r="BU41" s="39" vm="7471">
        <f ca="1"/>
        <v>64.33</v>
      </c>
      <c r="BV41" s="39" vm="7472">
        <f ca="1"/>
        <v>63.8</v>
      </c>
      <c r="BW41" s="39" vm="5150">
        <f ca="1"/>
        <v>63.27</v>
      </c>
      <c r="BX41" s="39" vm="5111">
        <f ca="1"/>
        <v>63.1</v>
      </c>
      <c r="BY41" s="39" vm="5970">
        <f ca="1"/>
        <v>61.35</v>
      </c>
      <c r="BZ41" s="39" vm="2081">
        <f ca="1"/>
        <v>62.85</v>
      </c>
      <c r="CA41" s="39" vm="2011">
        <f ca="1"/>
        <v>62.16</v>
      </c>
      <c r="CB41" s="39" vm="6703">
        <f ca="1"/>
        <v>62.76</v>
      </c>
      <c r="CC41" s="39" vm="7473">
        <f ca="1"/>
        <v>62.024999999999999</v>
      </c>
      <c r="CD41" s="39" vm="7474">
        <f ca="1"/>
        <v>60.16</v>
      </c>
      <c r="CE41" s="39" vm="4383">
        <f ca="1"/>
        <v>59.98</v>
      </c>
      <c r="CF41" s="39" vm="7475">
        <f ca="1"/>
        <v>61.03</v>
      </c>
      <c r="CG41" s="39" vm="2097">
        <f ca="1"/>
        <v>60.75</v>
      </c>
      <c r="CH41" s="39" vm="6703">
        <f ca="1"/>
        <v>62.76</v>
      </c>
      <c r="CI41" s="39" vm="7476">
        <f ca="1"/>
        <v>61.164999999999999</v>
      </c>
      <c r="CJ41" s="39" vm="2056">
        <f ca="1"/>
        <v>61.06</v>
      </c>
      <c r="CK41" s="39" vm="6715">
        <f ca="1"/>
        <v>61.42</v>
      </c>
      <c r="CL41" s="39" vm="7477">
        <f ca="1"/>
        <v>60.844999999999999</v>
      </c>
      <c r="CM41" s="39" vm="7478">
        <f ca="1"/>
        <v>61.615000000000002</v>
      </c>
      <c r="CN41" s="39" vm="2076">
        <f ca="1"/>
        <v>61.594999999999999</v>
      </c>
      <c r="CO41" s="39" vm="7479">
        <f ca="1"/>
        <v>61.695</v>
      </c>
      <c r="CP41" s="39" vm="7480">
        <f ca="1"/>
        <v>61.034999999999997</v>
      </c>
      <c r="CQ41" s="39" vm="2101">
        <f ca="1"/>
        <v>59.725000000000001</v>
      </c>
      <c r="CR41" s="39" vm="7481">
        <f ca="1"/>
        <v>59.234999999999999</v>
      </c>
      <c r="CS41" s="39" vm="7482">
        <f ca="1"/>
        <v>59.744999999999997</v>
      </c>
      <c r="CT41" s="39" vm="4383">
        <f ca="1"/>
        <v>59.98</v>
      </c>
      <c r="CU41" s="39" vm="7483">
        <f ca="1"/>
        <v>60.295000000000002</v>
      </c>
      <c r="CV41" s="39" vm="7484">
        <f ca="1"/>
        <v>60.66</v>
      </c>
      <c r="CW41" s="39" vm="5126">
        <f ca="1"/>
        <v>61.48</v>
      </c>
      <c r="CX41" s="39" vm="7485">
        <f ca="1"/>
        <v>61.895000000000003</v>
      </c>
      <c r="CY41" s="39" vm="7486">
        <f ca="1"/>
        <v>60.645000000000003</v>
      </c>
      <c r="CZ41" s="39" vm="7487">
        <f ca="1"/>
        <v>61.16</v>
      </c>
      <c r="DA41" s="39" vm="5069">
        <f ca="1"/>
        <v>60.51</v>
      </c>
      <c r="DB41" s="39" vm="6001">
        <f ca="1"/>
        <v>60.604999999999997</v>
      </c>
      <c r="DC41" s="39" vm="5973">
        <f ca="1"/>
        <v>60.87</v>
      </c>
      <c r="DD41" s="39" vm="6763">
        <f ca="1"/>
        <v>61.21</v>
      </c>
      <c r="DE41" s="39" vm="7488">
        <f ca="1"/>
        <v>61.49</v>
      </c>
      <c r="DF41" s="39" vm="7489">
        <f ca="1"/>
        <v>61.77</v>
      </c>
      <c r="DG41" s="39" vm="7453">
        <f ca="1"/>
        <v>61.2</v>
      </c>
      <c r="DH41" s="39" vm="7484">
        <f ca="1"/>
        <v>60.66</v>
      </c>
      <c r="DI41" s="39" vm="5961">
        <f ca="1"/>
        <v>60.795000000000002</v>
      </c>
      <c r="DJ41" s="39" vm="2073">
        <f ca="1"/>
        <v>61.39</v>
      </c>
      <c r="DK41" s="39" vm="7490">
        <f ca="1"/>
        <v>61.75</v>
      </c>
      <c r="DL41" s="39" vm="7491">
        <f ca="1"/>
        <v>61.524999999999999</v>
      </c>
      <c r="DM41" s="39" vm="7492">
        <f ca="1"/>
        <v>61.984999999999999</v>
      </c>
      <c r="DN41" s="39" vm="7493">
        <f ca="1"/>
        <v>62.255000000000003</v>
      </c>
      <c r="DO41" s="39" vm="7494">
        <f ca="1"/>
        <v>62</v>
      </c>
      <c r="DP41" s="39" vm="7495">
        <f ca="1"/>
        <v>61.25</v>
      </c>
      <c r="DQ41" s="39" t="e" vm="342">
        <f ca="1"/>
        <v>#N/A</v>
      </c>
      <c r="DR41" s="39" vm="7496">
        <f ca="1"/>
        <v>60.064999999999998</v>
      </c>
      <c r="DS41" s="39" vm="7497">
        <f ca="1"/>
        <v>60.72</v>
      </c>
      <c r="DT41" s="39" vm="7498">
        <f ca="1"/>
        <v>60.97</v>
      </c>
      <c r="DU41" s="39" vm="7499">
        <f ca="1"/>
        <v>61.88</v>
      </c>
      <c r="DV41" s="39" vm="2098">
        <f ca="1"/>
        <v>60.45</v>
      </c>
      <c r="DW41" s="39" vm="4339">
        <f ca="1"/>
        <v>59.94</v>
      </c>
      <c r="DX41" s="39" vm="7500">
        <f ca="1"/>
        <v>58.884999999999998</v>
      </c>
      <c r="DY41" s="39" vm="7501">
        <f ca="1"/>
        <v>58.33</v>
      </c>
      <c r="DZ41" s="39" vm="7502">
        <f ca="1"/>
        <v>59.1</v>
      </c>
      <c r="EA41" s="39" vm="4344">
        <f ca="1"/>
        <v>60.29</v>
      </c>
      <c r="EB41" s="39" vm="7503">
        <f ca="1"/>
        <v>60.325000000000003</v>
      </c>
      <c r="EC41" s="39" vm="2099">
        <f ca="1"/>
        <v>59.61</v>
      </c>
      <c r="ED41" s="39" vm="7504">
        <f ca="1"/>
        <v>60.005000000000003</v>
      </c>
      <c r="EE41" s="39" vm="4349">
        <f ca="1"/>
        <v>60.59</v>
      </c>
      <c r="EF41" s="39" vm="7505">
        <f ca="1"/>
        <v>61.045000000000002</v>
      </c>
      <c r="EG41" s="39" vm="7506">
        <f ca="1"/>
        <v>61.01</v>
      </c>
      <c r="EH41" s="39" vm="7507">
        <f ca="1"/>
        <v>61.185000000000002</v>
      </c>
      <c r="EI41" s="39" t="e" vm="342">
        <f ca="1"/>
        <v>#N/A</v>
      </c>
      <c r="EJ41" s="39" vm="7508">
        <f ca="1"/>
        <v>62.534999999999997</v>
      </c>
      <c r="EK41" s="39" vm="5991">
        <f ca="1"/>
        <v>62.704999999999998</v>
      </c>
      <c r="EL41" s="39" vm="7509">
        <f ca="1"/>
        <v>62.005000000000003</v>
      </c>
      <c r="EM41" s="39" vm="2023">
        <f ca="1"/>
        <v>62.32</v>
      </c>
      <c r="EN41" s="39" vm="7510">
        <f ca="1"/>
        <v>61.965000000000003</v>
      </c>
      <c r="EO41" s="39" vm="7511">
        <f ca="1"/>
        <v>61.784999999999997</v>
      </c>
      <c r="EP41" s="39" vm="7512">
        <f ca="1"/>
        <v>61.744999999999997</v>
      </c>
      <c r="EQ41" s="39" vm="1879">
        <f ca="1"/>
        <v>61.97</v>
      </c>
      <c r="ER41" s="39" vm="7513">
        <f ca="1"/>
        <v>61.725000000000001</v>
      </c>
      <c r="ES41" s="39" vm="7514">
        <f ca="1"/>
        <v>62.13</v>
      </c>
      <c r="ET41" s="39" vm="6702">
        <f ca="1"/>
        <v>61.6</v>
      </c>
      <c r="EU41" s="39" vm="2061">
        <f ca="1"/>
        <v>61.71</v>
      </c>
      <c r="EV41" s="39" vm="6755">
        <f ca="1"/>
        <v>61.54</v>
      </c>
      <c r="EW41" s="39" vm="7515">
        <f ca="1"/>
        <v>61.005000000000003</v>
      </c>
      <c r="EX41" s="39" vm="6747">
        <f ca="1"/>
        <v>61.07</v>
      </c>
      <c r="EY41" s="39" vm="7516">
        <f ca="1"/>
        <v>60.585000000000001</v>
      </c>
      <c r="EZ41" s="39" vm="6753">
        <f ca="1"/>
        <v>61.44</v>
      </c>
      <c r="FA41" s="39" vm="7517">
        <f ca="1"/>
        <v>61.765000000000001</v>
      </c>
      <c r="FB41" s="39" vm="5149">
        <f ca="1"/>
        <v>62.39</v>
      </c>
      <c r="FC41" s="39" vm="7518">
        <f ca="1"/>
        <v>62.524999999999999</v>
      </c>
      <c r="FD41" s="39" vm="7519">
        <f ca="1"/>
        <v>62.25</v>
      </c>
      <c r="FE41" s="39" vm="7520">
        <f ca="1"/>
        <v>62.155000000000001</v>
      </c>
      <c r="FF41" s="39" vm="5076">
        <f ca="1"/>
        <v>61.61</v>
      </c>
      <c r="FG41" s="39" vm="6730">
        <f ca="1"/>
        <v>61.32</v>
      </c>
      <c r="FH41" s="39" vm="7521">
        <f ca="1"/>
        <v>60.515000000000001</v>
      </c>
      <c r="FI41" s="39" vm="7522">
        <f ca="1"/>
        <v>60.28</v>
      </c>
      <c r="FJ41" s="39" vm="7523">
        <f ca="1"/>
        <v>60.08</v>
      </c>
      <c r="FK41" s="39" vm="7524">
        <f ca="1"/>
        <v>58.66</v>
      </c>
      <c r="FL41" s="39" vm="7525">
        <f ca="1"/>
        <v>59.674999999999997</v>
      </c>
      <c r="FM41" s="39" vm="7526">
        <f ca="1"/>
        <v>59.555</v>
      </c>
      <c r="FN41" s="39" vm="7527">
        <f ca="1"/>
        <v>60.284999999999997</v>
      </c>
      <c r="FO41" s="39" vm="2029">
        <f ca="1"/>
        <v>60.335000000000001</v>
      </c>
      <c r="FP41" s="39" vm="7528">
        <f ca="1"/>
        <v>60.774999999999999</v>
      </c>
      <c r="FQ41" s="39" vm="7503">
        <f ca="1"/>
        <v>60.325000000000003</v>
      </c>
      <c r="FR41" s="39" vm="7529">
        <f ca="1"/>
        <v>58.975000000000001</v>
      </c>
      <c r="FS41" s="39" vm="7530">
        <f ca="1"/>
        <v>59.075000000000003</v>
      </c>
      <c r="FT41" s="39" vm="7531">
        <f ca="1"/>
        <v>59.335000000000001</v>
      </c>
      <c r="FU41" s="39" vm="7532">
        <f ca="1"/>
        <v>59.805</v>
      </c>
      <c r="FV41" s="39" vm="7533">
        <f ca="1"/>
        <v>58.65</v>
      </c>
      <c r="FW41" s="39" vm="7534">
        <f ca="1"/>
        <v>57.22</v>
      </c>
      <c r="FX41" s="39" vm="7535">
        <f ca="1"/>
        <v>55.02</v>
      </c>
      <c r="FY41" s="39" vm="4368">
        <f ca="1"/>
        <v>56.94</v>
      </c>
      <c r="FZ41" s="39" vm="7536">
        <f ca="1"/>
        <v>57.825000000000003</v>
      </c>
      <c r="GA41" s="39" vm="6208">
        <f ca="1"/>
        <v>57.26</v>
      </c>
      <c r="GB41" s="39" vm="7536">
        <f ca="1"/>
        <v>57.825000000000003</v>
      </c>
      <c r="GC41" s="39" vm="6164">
        <f ca="1"/>
        <v>56.99</v>
      </c>
      <c r="GD41" s="39" vm="4277">
        <f ca="1"/>
        <v>57.73</v>
      </c>
      <c r="GE41" s="39" vm="4309">
        <f ca="1"/>
        <v>57.79</v>
      </c>
      <c r="GF41" s="39" vm="7537">
        <f ca="1"/>
        <v>56.984999999999999</v>
      </c>
      <c r="GG41" s="39" vm="7538">
        <f ca="1"/>
        <v>57.555</v>
      </c>
      <c r="GH41" s="39" vm="7539">
        <f ca="1"/>
        <v>57.835000000000001</v>
      </c>
      <c r="GI41" s="39" vm="5105">
        <f ca="1"/>
        <v>58.01</v>
      </c>
      <c r="GJ41" s="39" vm="7540">
        <f ca="1"/>
        <v>57.52</v>
      </c>
      <c r="GK41" s="39" vm="7541">
        <f ca="1"/>
        <v>57.354999999999997</v>
      </c>
      <c r="GL41" s="39" vm="5910">
        <f ca="1"/>
        <v>56.424999999999997</v>
      </c>
      <c r="GM41" s="39" vm="6147">
        <f ca="1"/>
        <v>55.67</v>
      </c>
      <c r="GN41" s="39" vm="7542">
        <f ca="1"/>
        <v>56.06</v>
      </c>
      <c r="GO41" s="39" vm="7543">
        <f ca="1"/>
        <v>54.46</v>
      </c>
      <c r="GP41" s="39" vm="7544">
        <f ca="1"/>
        <v>54.5</v>
      </c>
      <c r="GQ41" s="39" vm="7545">
        <f ca="1"/>
        <v>54.695</v>
      </c>
      <c r="GR41" s="39" vm="5915">
        <f ca="1"/>
        <v>56.685000000000002</v>
      </c>
      <c r="GS41" s="39" vm="4266">
        <f ca="1"/>
        <v>56.47</v>
      </c>
      <c r="GT41" s="39" vm="7546">
        <f ca="1"/>
        <v>56.104999999999997</v>
      </c>
      <c r="GU41" s="39" vm="7547">
        <f ca="1"/>
        <v>56.27</v>
      </c>
      <c r="GV41" s="39" t="e" vm="342">
        <f ca="1"/>
        <v>#N/A</v>
      </c>
      <c r="GW41" s="39" vm="4292">
        <f ca="1"/>
        <v>57.53</v>
      </c>
      <c r="GX41" s="39" vm="6199">
        <f ca="1"/>
        <v>58.38</v>
      </c>
      <c r="GY41" s="39" vm="7548">
        <f ca="1"/>
        <v>58.314999999999998</v>
      </c>
      <c r="GZ41" s="39" vm="7549">
        <f ca="1"/>
        <v>58.015000000000001</v>
      </c>
      <c r="HA41" s="39" vm="7550">
        <f ca="1"/>
        <v>58.505000000000003</v>
      </c>
      <c r="HB41" s="39" vm="6690">
        <f ca="1"/>
        <v>58.73</v>
      </c>
      <c r="HC41" s="39" vm="7551">
        <f ca="1"/>
        <v>57.704999999999998</v>
      </c>
      <c r="HD41" s="39" vm="7552">
        <f ca="1"/>
        <v>57.274999999999999</v>
      </c>
      <c r="HE41" s="39" vm="7553">
        <f ca="1"/>
        <v>57.375</v>
      </c>
      <c r="HF41" s="39" vm="7554">
        <f ca="1"/>
        <v>57.145000000000003</v>
      </c>
      <c r="HG41" s="39" vm="7555">
        <f ca="1"/>
        <v>56.695</v>
      </c>
      <c r="HH41" s="39" vm="7556">
        <f ca="1"/>
        <v>55.88</v>
      </c>
      <c r="HI41" s="39" vm="7557">
        <f ca="1"/>
        <v>55.564999999999998</v>
      </c>
      <c r="HJ41" s="39" vm="4260">
        <f ca="1"/>
        <v>55.52</v>
      </c>
      <c r="HK41" s="39" vm="7558">
        <f ca="1"/>
        <v>54.145000000000003</v>
      </c>
      <c r="HL41" s="39" vm="7559">
        <f ca="1"/>
        <v>54</v>
      </c>
      <c r="HM41" s="39" vm="7560">
        <f ca="1"/>
        <v>55.1</v>
      </c>
      <c r="HN41" s="39" vm="5930">
        <f ca="1"/>
        <v>55.12</v>
      </c>
      <c r="HO41" s="39" vm="7561">
        <f ca="1"/>
        <v>54.555</v>
      </c>
      <c r="HP41" s="39" vm="7562">
        <f ca="1"/>
        <v>54.825000000000003</v>
      </c>
      <c r="HQ41" s="39" vm="7563">
        <f ca="1"/>
        <v>54.23</v>
      </c>
      <c r="HR41" s="39" vm="7564">
        <f ca="1"/>
        <v>54.234999999999999</v>
      </c>
      <c r="HS41" s="39" vm="7565">
        <f ca="1"/>
        <v>54.645000000000003</v>
      </c>
      <c r="HT41" s="39" vm="7566">
        <f ca="1"/>
        <v>53.92</v>
      </c>
      <c r="HU41" s="39" vm="7567">
        <f ca="1"/>
        <v>53.015000000000001</v>
      </c>
      <c r="HV41" s="39" vm="7568">
        <f ca="1"/>
        <v>53.67</v>
      </c>
      <c r="HW41" s="39" vm="4220">
        <f ca="1"/>
        <v>53</v>
      </c>
      <c r="HX41" s="39" vm="7560">
        <f ca="1"/>
        <v>55.1</v>
      </c>
      <c r="HY41" s="39" vm="7569">
        <f ca="1"/>
        <v>55.26</v>
      </c>
      <c r="HZ41" s="39" vm="7570">
        <f ca="1"/>
        <v>55.634999999999998</v>
      </c>
      <c r="IA41" s="39" vm="5872">
        <f ca="1"/>
        <v>55.164999999999999</v>
      </c>
      <c r="IB41" s="39" vm="5907">
        <f ca="1"/>
        <v>55.914999999999999</v>
      </c>
      <c r="IC41" s="39" vm="7571">
        <f ca="1"/>
        <v>55.96</v>
      </c>
      <c r="ID41" s="39" vm="7572">
        <f ca="1"/>
        <v>56.92</v>
      </c>
      <c r="IE41" s="39" vm="7573">
        <f ca="1"/>
        <v>56.84</v>
      </c>
      <c r="IF41" s="39" vm="7574">
        <f ca="1"/>
        <v>57.594999999999999</v>
      </c>
      <c r="IG41" s="39" vm="7575">
        <f ca="1"/>
        <v>57.905000000000001</v>
      </c>
      <c r="IH41" s="39" vm="7576">
        <f ca="1"/>
        <v>57.48</v>
      </c>
      <c r="II41" s="39" vm="4276">
        <f ca="1"/>
        <v>57.32</v>
      </c>
      <c r="IJ41" s="39" vm="7577">
        <f ca="1"/>
        <v>57.505000000000003</v>
      </c>
      <c r="IK41" s="39" vm="7578">
        <f ca="1"/>
        <v>57.255000000000003</v>
      </c>
      <c r="IL41" s="39" vm="7579">
        <f ca="1"/>
        <v>56.64</v>
      </c>
      <c r="IM41" s="39" vm="7580">
        <f ca="1"/>
        <v>56.42</v>
      </c>
      <c r="IN41" s="39" vm="7570">
        <f ca="1"/>
        <v>55.634999999999998</v>
      </c>
      <c r="IO41" s="39" vm="7581">
        <f ca="1"/>
        <v>56.21</v>
      </c>
      <c r="IP41" s="39" vm="4258">
        <f ca="1"/>
        <v>55.28</v>
      </c>
      <c r="IQ41" s="39" vm="6143">
        <f ca="1"/>
        <v>55.6</v>
      </c>
      <c r="IR41" s="39" vm="7582">
        <f ca="1"/>
        <v>55.83</v>
      </c>
      <c r="IS41" s="39" vm="7583">
        <f ca="1"/>
        <v>55.615000000000002</v>
      </c>
      <c r="IT41" s="39" vm="7584">
        <f ca="1"/>
        <v>56.055</v>
      </c>
      <c r="IU41" s="39" vm="7585">
        <f ca="1"/>
        <v>55.825000000000003</v>
      </c>
      <c r="IV41" s="39" vm="7586">
        <f ca="1"/>
        <v>56.26</v>
      </c>
      <c r="IW41" s="39" vm="4367">
        <f ca="1"/>
        <v>56.96</v>
      </c>
      <c r="IX41" s="39" vm="5944">
        <f ca="1"/>
        <v>57.06</v>
      </c>
      <c r="IY41" s="39" vm="4288">
        <f ca="1"/>
        <v>57.13</v>
      </c>
      <c r="IZ41" s="39" vm="7448">
        <f ca="1"/>
        <v>57.195</v>
      </c>
      <c r="JA41" s="39" vm="7573">
        <f ca="1"/>
        <v>56.84</v>
      </c>
      <c r="JB41" s="39" vm="5874">
        <f ca="1"/>
        <v>55.7</v>
      </c>
      <c r="JC41" s="39" vm="7587">
        <f ca="1"/>
        <v>55.625</v>
      </c>
      <c r="JD41" s="39" vm="5906">
        <f ca="1"/>
        <v>55.03</v>
      </c>
      <c r="JE41" s="39" vm="7588">
        <f ca="1"/>
        <v>54.435000000000002</v>
      </c>
      <c r="JF41" s="39" vm="7589">
        <f ca="1"/>
        <v>54.365000000000002</v>
      </c>
      <c r="JG41" s="39" vm="7590">
        <f ca="1"/>
        <v>54.615000000000002</v>
      </c>
      <c r="JH41" s="39" vm="7591">
        <f ca="1"/>
        <v>52.384999999999998</v>
      </c>
      <c r="JI41" s="39" vm="7592">
        <f ca="1"/>
        <v>52.52</v>
      </c>
      <c r="JJ41" s="39" vm="4238">
        <f ca="1"/>
        <v>52.25</v>
      </c>
      <c r="JK41" s="39" vm="7593">
        <f ca="1"/>
        <v>53.524999999999999</v>
      </c>
      <c r="JL41" s="39" vm="7594">
        <f ca="1"/>
        <v>53.215000000000003</v>
      </c>
      <c r="JM41" s="39" vm="7595">
        <f ca="1"/>
        <v>51.88</v>
      </c>
      <c r="JN41" s="39" vm="7596">
        <f ca="1"/>
        <v>52.4</v>
      </c>
      <c r="JO41" s="39" vm="7597">
        <f ca="1"/>
        <v>53.37</v>
      </c>
      <c r="JP41" s="39" vm="7566">
        <f ca="1"/>
        <v>53.92</v>
      </c>
      <c r="JQ41" s="39" vm="5884">
        <f ca="1"/>
        <v>53.555</v>
      </c>
      <c r="JR41" s="39" vm="7598">
        <f ca="1"/>
        <v>53.36</v>
      </c>
      <c r="JS41" s="39" vm="7599">
        <f ca="1"/>
        <v>52.585000000000001</v>
      </c>
      <c r="JT41" s="39" vm="7596">
        <f ca="1"/>
        <v>52.4</v>
      </c>
      <c r="JU41" s="39" vm="5849">
        <f ca="1"/>
        <v>51.65</v>
      </c>
      <c r="JV41" s="39" vm="7600">
        <f ca="1"/>
        <v>52.284999999999997</v>
      </c>
      <c r="JW41" s="39" vm="7601">
        <f ca="1"/>
        <v>51.984999999999999</v>
      </c>
      <c r="JX41" s="39" vm="7602">
        <f ca="1"/>
        <v>50.64</v>
      </c>
      <c r="JY41" s="39" vm="7603">
        <f ca="1"/>
        <v>51.655000000000001</v>
      </c>
      <c r="JZ41" s="39" vm="7604">
        <f ca="1"/>
        <v>51.734999999999999</v>
      </c>
      <c r="KA41" s="39"/>
      <c r="KB41" s="39"/>
    </row>
    <row r="42" spans="2:288" ht="20" customHeight="1" x14ac:dyDescent="0.6">
      <c r="B42" s="13"/>
      <c r="C42" s="2" t="s">
        <v>44</v>
      </c>
      <c r="D42" s="2" t="str" cm="1">
        <f t="array" ref="D42">_FV(Table15[[#This Row],[ ETF]],"Ticker symbol",TRUE)</f>
        <v>IUQA</v>
      </c>
      <c r="E42" s="2" t="s">
        <v>107</v>
      </c>
      <c r="F42" s="2" t="s">
        <v>108</v>
      </c>
      <c r="G42" s="2" t="e" vm="7605">
        <v>#VALUE!</v>
      </c>
      <c r="H42" s="27" cm="1">
        <f t="array" ref="H42">IFERROR(_FV(Table15[[#This Row],[ ETF]],"beta"),"")</f>
        <v>1.0118</v>
      </c>
      <c r="I42" s="30" cm="1">
        <f t="array" ref="I42">_FV(Table15[[#This Row],[ ETF]],"Price")</f>
        <v>11.61</v>
      </c>
      <c r="J42" s="26">
        <f>SUMIF(Table14[Ativo],Table15[[#This Row],[Ticker]],Table14[Qtd])</f>
        <v>0</v>
      </c>
      <c r="K42" s="6">
        <f>Table15[[#This Row],[Preço]]*Table15[[#This Row],[Qtd]]</f>
        <v>0</v>
      </c>
      <c r="L42" s="15">
        <f>_xlfn.FLOOR.MATH((Aporte-2)/Table15[[#This Row],[Preço]])</f>
        <v>387</v>
      </c>
      <c r="M42" s="14">
        <f>Aporte-Table15[[#This Row],[Possível]]*Table15[[#This Row],[Preço]]</f>
        <v>6.930000000000291</v>
      </c>
      <c r="N42" s="35" cm="1">
        <f t="array" ref="N42">_FV(Table15[[#This Row],[ ETF]],"Expense ratio",TRUE)</f>
        <v>2E-3</v>
      </c>
      <c r="O42" s="38" cm="1">
        <f t="array" ref="O42">_FV(Table15[[#This Row],[ ETF]],"Market cap",TRUE)</f>
        <v>1401011615.3199999</v>
      </c>
      <c r="P42" s="36" cm="1">
        <f t="array" ref="P42">_FV(Table15[[#This Row],[ ETF]],"Volume")</f>
        <v>81324</v>
      </c>
      <c r="Q42" s="35" cm="1">
        <f t="array" ref="Q42">_FV(Table15[[#This Row],[ ETF]],"Change (%)",TRUE)</f>
        <v>1.1318999999999999E-2</v>
      </c>
      <c r="R42" s="40">
        <f ca="1">(Table15[[#This Row],[Preço]]-AF42)/AF42</f>
        <v>0.27284487956760545</v>
      </c>
      <c r="S42" s="44"/>
      <c r="T42" s="37" cm="1">
        <f t="array" ref="T42">Table15[[#This Row],[Valor de mercado]]/Riqueza_hoje</f>
        <v>0</v>
      </c>
      <c r="AF42" s="39" cm="1" vm="7606">
        <f t="array" aca="1" ref="AF42:KB42" ca="1">TRANSPOSE(_xlfn.STOCKHISTORY(G42,TODAY()-365,TODAY(),0,0,1))</f>
        <v>9.1212999999999997</v>
      </c>
      <c r="AG42" s="39" vm="7607">
        <f ca="1"/>
        <v>9.1137999999999995</v>
      </c>
      <c r="AH42" s="39" t="e" vm="342">
        <f ca="1"/>
        <v>#N/A</v>
      </c>
      <c r="AI42" s="39" vm="7608">
        <f ca="1"/>
        <v>9.2088000000000001</v>
      </c>
      <c r="AJ42" s="39" vm="7609">
        <f ca="1"/>
        <v>9.2263000000000002</v>
      </c>
      <c r="AK42" s="39" vm="5612">
        <f ca="1"/>
        <v>9.2074999999999996</v>
      </c>
      <c r="AL42" s="39" vm="5563">
        <f ca="1"/>
        <v>9.1199999999999992</v>
      </c>
      <c r="AM42" s="39" vm="7610">
        <f ca="1"/>
        <v>9.1163000000000007</v>
      </c>
      <c r="AN42" s="39" vm="7611">
        <f ca="1"/>
        <v>9.2375000000000007</v>
      </c>
      <c r="AO42" s="39" vm="7612">
        <f ca="1"/>
        <v>9.2949999999999999</v>
      </c>
      <c r="AP42" s="39" vm="7613">
        <f ca="1"/>
        <v>9.3149999999999995</v>
      </c>
      <c r="AQ42" s="39" vm="7614">
        <f ca="1"/>
        <v>9.3287999999999993</v>
      </c>
      <c r="AR42" s="39" vm="7615">
        <f ca="1"/>
        <v>9.2925000000000004</v>
      </c>
      <c r="AS42" s="39" vm="7616">
        <f ca="1"/>
        <v>9.3025000000000002</v>
      </c>
      <c r="AT42" s="39" vm="7616">
        <f ca="1"/>
        <v>9.3025000000000002</v>
      </c>
      <c r="AU42" s="39" vm="4684">
        <f ca="1"/>
        <v>9.1925000000000008</v>
      </c>
      <c r="AV42" s="39" vm="4754">
        <f ca="1"/>
        <v>9.2025000000000006</v>
      </c>
      <c r="AW42" s="39" vm="3073">
        <f ca="1"/>
        <v>9.2200000000000006</v>
      </c>
      <c r="AX42" s="39" vm="4682">
        <f ca="1"/>
        <v>9.3375000000000004</v>
      </c>
      <c r="AY42" s="39" vm="7617">
        <f ca="1"/>
        <v>9.3475000000000001</v>
      </c>
      <c r="AZ42" s="39" vm="7618">
        <f ca="1"/>
        <v>9.3175000000000008</v>
      </c>
      <c r="BA42" s="39" vm="7619">
        <f ca="1"/>
        <v>9.2513000000000005</v>
      </c>
      <c r="BB42" s="39" vm="7620">
        <f ca="1"/>
        <v>9.3350000000000009</v>
      </c>
      <c r="BC42" s="39" vm="7621">
        <f ca="1"/>
        <v>9.1762999999999995</v>
      </c>
      <c r="BD42" s="39" vm="7622">
        <f ca="1"/>
        <v>9.26</v>
      </c>
      <c r="BE42" s="39" vm="7623">
        <f ca="1"/>
        <v>9.0638000000000005</v>
      </c>
      <c r="BF42" s="39" vm="4748">
        <f ca="1"/>
        <v>9.0975000000000001</v>
      </c>
      <c r="BG42" s="39" vm="7624">
        <f ca="1"/>
        <v>9.2837999999999994</v>
      </c>
      <c r="BH42" s="39" vm="7625">
        <f ca="1"/>
        <v>9.2475000000000005</v>
      </c>
      <c r="BI42" s="39" vm="7613">
        <f ca="1"/>
        <v>9.3149999999999995</v>
      </c>
      <c r="BJ42" s="39" vm="7626">
        <f ca="1"/>
        <v>9.4024999999999999</v>
      </c>
      <c r="BK42" s="39" vm="7627">
        <f ca="1"/>
        <v>9.4275000000000002</v>
      </c>
      <c r="BL42" s="39" vm="7628">
        <f ca="1"/>
        <v>9.4600000000000009</v>
      </c>
      <c r="BM42" s="39" vm="7629">
        <f ca="1"/>
        <v>9.4625000000000004</v>
      </c>
      <c r="BN42" s="39" vm="7630">
        <f ca="1"/>
        <v>9.5175000000000001</v>
      </c>
      <c r="BO42" s="39" vm="7631">
        <f ca="1"/>
        <v>9.5299999999999994</v>
      </c>
      <c r="BP42" s="39" vm="7632">
        <f ca="1"/>
        <v>9.6074999999999999</v>
      </c>
      <c r="BQ42" s="39" vm="7633">
        <f ca="1"/>
        <v>9.5399999999999991</v>
      </c>
      <c r="BR42" s="39" vm="7634">
        <f ca="1"/>
        <v>9.4875000000000007</v>
      </c>
      <c r="BS42" s="39" vm="7635">
        <f ca="1"/>
        <v>9.4725000000000001</v>
      </c>
      <c r="BT42" s="39" vm="7636">
        <f ca="1"/>
        <v>9.5488</v>
      </c>
      <c r="BU42" s="39" vm="7637">
        <f ca="1"/>
        <v>9.4337999999999997</v>
      </c>
      <c r="BV42" s="39" vm="7638">
        <f ca="1"/>
        <v>9.4149999999999991</v>
      </c>
      <c r="BW42" s="39" vm="7639">
        <f ca="1"/>
        <v>9.5124999999999993</v>
      </c>
      <c r="BX42" s="39" vm="7640">
        <f ca="1"/>
        <v>9.4525000000000006</v>
      </c>
      <c r="BY42" s="39" vm="7613">
        <f ca="1"/>
        <v>9.3149999999999995</v>
      </c>
      <c r="BZ42" s="39" vm="7641">
        <f ca="1"/>
        <v>9.4924999999999997</v>
      </c>
      <c r="CA42" s="39" vm="7642">
        <f ca="1"/>
        <v>9.4537999999999993</v>
      </c>
      <c r="CB42" s="39" vm="7638">
        <f ca="1"/>
        <v>9.4149999999999991</v>
      </c>
      <c r="CC42" s="39" vm="7643">
        <f ca="1"/>
        <v>9.3112999999999992</v>
      </c>
      <c r="CD42" s="39" vm="5555">
        <f ca="1"/>
        <v>9.1300000000000008</v>
      </c>
      <c r="CE42" s="39" vm="7644">
        <f ca="1"/>
        <v>9.4849999999999994</v>
      </c>
      <c r="CF42" s="39" vm="7645">
        <f ca="1"/>
        <v>9.5337999999999994</v>
      </c>
      <c r="CG42" s="39" vm="7646">
        <f ca="1"/>
        <v>9.5512999999999995</v>
      </c>
      <c r="CH42" s="39" vm="7647">
        <f ca="1"/>
        <v>9.6662999999999997</v>
      </c>
      <c r="CI42" s="39" vm="7648">
        <f ca="1"/>
        <v>9.5875000000000004</v>
      </c>
      <c r="CJ42" s="39" vm="7649">
        <f ca="1"/>
        <v>9.6449999999999996</v>
      </c>
      <c r="CK42" s="39" vm="7650">
        <f ca="1"/>
        <v>9.7174999999999994</v>
      </c>
      <c r="CL42" s="39" vm="7651">
        <f ca="1"/>
        <v>9.6724999999999994</v>
      </c>
      <c r="CM42" s="39" vm="7652">
        <f ca="1"/>
        <v>9.6862999999999992</v>
      </c>
      <c r="CN42" s="39" vm="7653">
        <f ca="1"/>
        <v>9.5749999999999993</v>
      </c>
      <c r="CO42" s="39" vm="7654">
        <f ca="1"/>
        <v>9.6174999999999997</v>
      </c>
      <c r="CP42" s="39" vm="7655">
        <f ca="1"/>
        <v>9.6300000000000008</v>
      </c>
      <c r="CQ42" s="39" vm="7656">
        <f ca="1"/>
        <v>9.6387999999999998</v>
      </c>
      <c r="CR42" s="39" vm="7657">
        <f ca="1"/>
        <v>9.5137999999999998</v>
      </c>
      <c r="CS42" s="39" vm="7658">
        <f ca="1"/>
        <v>9.6549999999999994</v>
      </c>
      <c r="CT42" s="39" vm="7659">
        <f ca="1"/>
        <v>9.74</v>
      </c>
      <c r="CU42" s="39" vm="7660">
        <f ca="1"/>
        <v>9.7225000000000001</v>
      </c>
      <c r="CV42" s="39" vm="7661">
        <f ca="1"/>
        <v>9.7550000000000008</v>
      </c>
      <c r="CW42" s="39" vm="7662">
        <f ca="1"/>
        <v>9.8249999999999993</v>
      </c>
      <c r="CX42" s="39" vm="7663">
        <f ca="1"/>
        <v>9.9938000000000002</v>
      </c>
      <c r="CY42" s="39" vm="7664">
        <f ca="1"/>
        <v>9.9663000000000004</v>
      </c>
      <c r="CZ42" s="39" vm="7665">
        <f ca="1"/>
        <v>10.0038</v>
      </c>
      <c r="DA42" s="39" vm="7666">
        <f ca="1"/>
        <v>10.025</v>
      </c>
      <c r="DB42" s="39" vm="7667">
        <f ca="1"/>
        <v>10.077500000000001</v>
      </c>
      <c r="DC42" s="39" vm="7668">
        <f ca="1"/>
        <v>10.065</v>
      </c>
      <c r="DD42" s="39" vm="7669">
        <f ca="1"/>
        <v>10.085000000000001</v>
      </c>
      <c r="DE42" s="39" vm="7670">
        <f ca="1"/>
        <v>10.17</v>
      </c>
      <c r="DF42" s="39" vm="7671">
        <f ca="1"/>
        <v>10.199999999999999</v>
      </c>
      <c r="DG42" s="39" vm="7672">
        <f ca="1"/>
        <v>10.18</v>
      </c>
      <c r="DH42" s="39" vm="7673">
        <f ca="1"/>
        <v>10.095000000000001</v>
      </c>
      <c r="DI42" s="39" vm="7674">
        <f ca="1"/>
        <v>10.175000000000001</v>
      </c>
      <c r="DJ42" s="39" vm="7675">
        <f ca="1"/>
        <v>10.205</v>
      </c>
      <c r="DK42" s="39" vm="7676">
        <f ca="1"/>
        <v>10.202500000000001</v>
      </c>
      <c r="DL42" s="39" vm="7677">
        <f ca="1"/>
        <v>10.227499999999999</v>
      </c>
      <c r="DM42" s="39" vm="7671">
        <f ca="1"/>
        <v>10.199999999999999</v>
      </c>
      <c r="DN42" s="39" vm="7678">
        <f ca="1"/>
        <v>10.2125</v>
      </c>
      <c r="DO42" s="39" vm="7679">
        <f ca="1"/>
        <v>10.25</v>
      </c>
      <c r="DP42" s="39" vm="7680">
        <f ca="1"/>
        <v>10.215</v>
      </c>
      <c r="DQ42" s="39" t="e" vm="342">
        <f ca="1"/>
        <v>#N/A</v>
      </c>
      <c r="DR42" s="39" vm="7681">
        <f ca="1"/>
        <v>10.1625</v>
      </c>
      <c r="DS42" s="39" vm="7682">
        <f ca="1"/>
        <v>10.237500000000001</v>
      </c>
      <c r="DT42" s="39" vm="7683">
        <f ca="1"/>
        <v>10.234999999999999</v>
      </c>
      <c r="DU42" s="39" vm="7684">
        <f ca="1"/>
        <v>10.375</v>
      </c>
      <c r="DV42" s="39" vm="7685">
        <f ca="1"/>
        <v>10.3825</v>
      </c>
      <c r="DW42" s="39" vm="7674">
        <f ca="1"/>
        <v>10.175000000000001</v>
      </c>
      <c r="DX42" s="39" vm="7686">
        <f ca="1"/>
        <v>10.067500000000001</v>
      </c>
      <c r="DY42" s="39" vm="7687">
        <f ca="1"/>
        <v>10.08</v>
      </c>
      <c r="DZ42" s="39" vm="7683">
        <f ca="1"/>
        <v>10.234999999999999</v>
      </c>
      <c r="EA42" s="39" vm="7688">
        <f ca="1"/>
        <v>10.172499999999999</v>
      </c>
      <c r="EB42" s="39" vm="7689">
        <f ca="1"/>
        <v>10.19</v>
      </c>
      <c r="EC42" s="39" vm="7666">
        <f ca="1"/>
        <v>10.025</v>
      </c>
      <c r="ED42" s="39" vm="7690">
        <f ca="1"/>
        <v>10.210000000000001</v>
      </c>
      <c r="EE42" s="39" vm="7691">
        <f ca="1"/>
        <v>10.2325</v>
      </c>
      <c r="EF42" s="39" vm="7692">
        <f ca="1"/>
        <v>10.31</v>
      </c>
      <c r="EG42" s="39" vm="7693">
        <f ca="1"/>
        <v>10.29</v>
      </c>
      <c r="EH42" s="39" vm="7694">
        <f ca="1"/>
        <v>10.305</v>
      </c>
      <c r="EI42" s="39" vm="7695">
        <f ca="1"/>
        <v>10.315</v>
      </c>
      <c r="EJ42" s="39" vm="7696">
        <f ca="1"/>
        <v>10.342499999999999</v>
      </c>
      <c r="EK42" s="39" t="e" vm="342">
        <f ca="1"/>
        <v>#N/A</v>
      </c>
      <c r="EL42" s="39" vm="7697">
        <f ca="1"/>
        <v>10.307499999999999</v>
      </c>
      <c r="EM42" s="39" vm="7698">
        <f ca="1"/>
        <v>10.352499999999999</v>
      </c>
      <c r="EN42" s="39" vm="7699">
        <f ca="1"/>
        <v>10.33</v>
      </c>
      <c r="EO42" s="39" vm="7700">
        <f ca="1"/>
        <v>10.41</v>
      </c>
      <c r="EP42" s="39" vm="7701">
        <f ca="1"/>
        <v>10.404999999999999</v>
      </c>
      <c r="EQ42" s="39" vm="7702">
        <f ca="1"/>
        <v>10.395</v>
      </c>
      <c r="ER42" s="39" vm="7703">
        <f ca="1"/>
        <v>10.435</v>
      </c>
      <c r="ES42" s="39" vm="7704">
        <f ca="1"/>
        <v>10.44</v>
      </c>
      <c r="ET42" s="39" vm="7705">
        <f ca="1"/>
        <v>10.45</v>
      </c>
      <c r="EU42" s="39" vm="7706">
        <f ca="1"/>
        <v>10.452500000000001</v>
      </c>
      <c r="EV42" s="39" vm="7707">
        <f ca="1"/>
        <v>10.465</v>
      </c>
      <c r="EW42" s="39" vm="7708">
        <f ca="1"/>
        <v>10.47</v>
      </c>
      <c r="EX42" s="39" vm="7702">
        <f ca="1"/>
        <v>10.395</v>
      </c>
      <c r="EY42" s="39" vm="7709">
        <f ca="1"/>
        <v>10.295</v>
      </c>
      <c r="EZ42" s="39" vm="7700">
        <f ca="1"/>
        <v>10.41</v>
      </c>
      <c r="FA42" s="39" vm="7710">
        <f ca="1"/>
        <v>10.46</v>
      </c>
      <c r="FB42" s="39" vm="7707">
        <f ca="1"/>
        <v>10.465</v>
      </c>
      <c r="FC42" s="39" vm="1470">
        <f ca="1"/>
        <v>10.494999999999999</v>
      </c>
      <c r="FD42" s="39" vm="7711">
        <f ca="1"/>
        <v>10.595000000000001</v>
      </c>
      <c r="FE42" s="39" vm="7712">
        <f ca="1"/>
        <v>10.6225</v>
      </c>
      <c r="FF42" s="39" vm="7713">
        <f ca="1"/>
        <v>10.6775</v>
      </c>
      <c r="FG42" s="39" vm="7714">
        <f ca="1"/>
        <v>10.664999999999999</v>
      </c>
      <c r="FH42" s="39" vm="1434">
        <f ca="1"/>
        <v>10.715</v>
      </c>
      <c r="FI42" s="39" vm="7715">
        <f ca="1"/>
        <v>10.772500000000001</v>
      </c>
      <c r="FJ42" s="39" vm="7716">
        <f ca="1"/>
        <v>10.824999999999999</v>
      </c>
      <c r="FK42" s="39" vm="7717">
        <f ca="1"/>
        <v>10.74</v>
      </c>
      <c r="FL42" s="39" vm="7716">
        <f ca="1"/>
        <v>10.824999999999999</v>
      </c>
      <c r="FM42" s="39" vm="7717">
        <f ca="1"/>
        <v>10.74</v>
      </c>
      <c r="FN42" s="39" vm="1466">
        <f ca="1"/>
        <v>10.835000000000001</v>
      </c>
      <c r="FO42" s="39" vm="7718">
        <f ca="1"/>
        <v>10.8775</v>
      </c>
      <c r="FP42" s="39" vm="7719">
        <f ca="1"/>
        <v>10.904999999999999</v>
      </c>
      <c r="FQ42" s="39" vm="1453">
        <f ca="1"/>
        <v>10.865</v>
      </c>
      <c r="FR42" s="39" vm="1466">
        <f ca="1"/>
        <v>10.835000000000001</v>
      </c>
      <c r="FS42" s="39" vm="7720">
        <f ca="1"/>
        <v>10.805</v>
      </c>
      <c r="FT42" s="39" vm="7721">
        <f ca="1"/>
        <v>10.6325</v>
      </c>
      <c r="FU42" s="39" vm="7722">
        <f ca="1"/>
        <v>10.7475</v>
      </c>
      <c r="FV42" s="39" vm="1452">
        <f ca="1"/>
        <v>10.83</v>
      </c>
      <c r="FW42" s="39" vm="7723">
        <f ca="1"/>
        <v>10.86</v>
      </c>
      <c r="FX42" s="39" vm="1445">
        <f ca="1"/>
        <v>11.015000000000001</v>
      </c>
      <c r="FY42" s="39" vm="1454">
        <f ca="1"/>
        <v>11.035</v>
      </c>
      <c r="FZ42" s="39" vm="7724">
        <f ca="1"/>
        <v>10.952500000000001</v>
      </c>
      <c r="GA42" s="39" vm="1472">
        <f ca="1"/>
        <v>11</v>
      </c>
      <c r="GB42" s="39" vm="1465">
        <f ca="1"/>
        <v>11.045</v>
      </c>
      <c r="GC42" s="39" vm="7725">
        <f ca="1"/>
        <v>11.01</v>
      </c>
      <c r="GD42" s="39" vm="7726">
        <f ca="1"/>
        <v>11.06</v>
      </c>
      <c r="GE42" s="39" vm="1445">
        <f ca="1"/>
        <v>11.015000000000001</v>
      </c>
      <c r="GF42" s="39" vm="7727">
        <f ca="1"/>
        <v>11.0625</v>
      </c>
      <c r="GG42" s="39" vm="1441">
        <f ca="1"/>
        <v>11.115</v>
      </c>
      <c r="GH42" s="39" vm="1447">
        <f ca="1"/>
        <v>11.135</v>
      </c>
      <c r="GI42" s="39" vm="1450">
        <f ca="1"/>
        <v>11.125</v>
      </c>
      <c r="GJ42" s="39" vm="1447">
        <f ca="1"/>
        <v>11.135</v>
      </c>
      <c r="GK42" s="39" vm="1447">
        <f ca="1"/>
        <v>11.135</v>
      </c>
      <c r="GL42" s="39" vm="1447">
        <f ca="1"/>
        <v>11.135</v>
      </c>
      <c r="GM42" s="39" vm="7728">
        <f ca="1"/>
        <v>11.185</v>
      </c>
      <c r="GN42" s="39" vm="7729">
        <f ca="1"/>
        <v>11.2</v>
      </c>
      <c r="GO42" s="39" vm="1456">
        <f ca="1"/>
        <v>11.18</v>
      </c>
      <c r="GP42" s="39" vm="7730">
        <f ca="1"/>
        <v>11.145</v>
      </c>
      <c r="GQ42" s="39" vm="7731">
        <f ca="1"/>
        <v>11.085000000000001</v>
      </c>
      <c r="GR42" s="39" vm="7732">
        <f ca="1"/>
        <v>11.1675</v>
      </c>
      <c r="GS42" s="39" vm="7733">
        <f ca="1"/>
        <v>11.295</v>
      </c>
      <c r="GT42" s="39" vm="7734">
        <f ca="1"/>
        <v>11.275</v>
      </c>
      <c r="GU42" s="39" vm="7735">
        <f ca="1"/>
        <v>11.297499999999999</v>
      </c>
      <c r="GV42" s="39" vm="1477">
        <f ca="1"/>
        <v>11.234999999999999</v>
      </c>
      <c r="GW42" s="39" vm="7736">
        <f ca="1"/>
        <v>11.2925</v>
      </c>
      <c r="GX42" s="39" t="e" vm="342">
        <f ca="1"/>
        <v>#N/A</v>
      </c>
      <c r="GY42" s="39" vm="7737">
        <f ca="1"/>
        <v>11.3475</v>
      </c>
      <c r="GZ42" s="39" vm="1482">
        <f ca="1"/>
        <v>11.335000000000001</v>
      </c>
      <c r="HA42" s="39" vm="7738">
        <f ca="1"/>
        <v>11.34</v>
      </c>
      <c r="HB42" s="39" vm="7739">
        <f ca="1"/>
        <v>11.35</v>
      </c>
      <c r="HC42" s="39" vm="7740">
        <f ca="1"/>
        <v>11.3725</v>
      </c>
      <c r="HD42" s="39" vm="7741">
        <f ca="1"/>
        <v>11.255000000000001</v>
      </c>
      <c r="HE42" s="39" vm="7742">
        <f ca="1"/>
        <v>11.2225</v>
      </c>
      <c r="HF42" s="39" vm="1477">
        <f ca="1"/>
        <v>11.234999999999999</v>
      </c>
      <c r="HG42" s="39" vm="7743">
        <f ca="1"/>
        <v>11.172499999999999</v>
      </c>
      <c r="HH42" s="39" vm="1441">
        <f ca="1"/>
        <v>11.115</v>
      </c>
      <c r="HI42" s="39" vm="7744">
        <f ca="1"/>
        <v>11.1075</v>
      </c>
      <c r="HJ42" s="39" vm="1455">
        <f ca="1"/>
        <v>11.095000000000001</v>
      </c>
      <c r="HK42" s="39" vm="1449">
        <f ca="1"/>
        <v>11.08</v>
      </c>
      <c r="HL42" s="39" vm="1451">
        <f ca="1"/>
        <v>11.02</v>
      </c>
      <c r="HM42" s="39" vm="7745">
        <f ca="1"/>
        <v>10.85</v>
      </c>
      <c r="HN42" s="39" vm="7746">
        <f ca="1"/>
        <v>10.842499999999999</v>
      </c>
      <c r="HO42" s="39" vm="7719">
        <f ca="1"/>
        <v>10.904999999999999</v>
      </c>
      <c r="HP42" s="39" vm="7747">
        <f ca="1"/>
        <v>11.0175</v>
      </c>
      <c r="HQ42" s="39" vm="7748">
        <f ca="1"/>
        <v>10.965</v>
      </c>
      <c r="HR42" s="39" vm="7749">
        <f ca="1"/>
        <v>10.9475</v>
      </c>
      <c r="HS42" s="39" vm="7750">
        <f ca="1"/>
        <v>10.72</v>
      </c>
      <c r="HT42" s="39" vm="7751">
        <f ca="1"/>
        <v>10.755000000000001</v>
      </c>
      <c r="HU42" s="39" vm="7752">
        <f ca="1"/>
        <v>10.734999999999999</v>
      </c>
      <c r="HV42" s="39" vm="1431">
        <f ca="1"/>
        <v>10.62</v>
      </c>
      <c r="HW42" s="39" vm="7753">
        <f ca="1"/>
        <v>10.52</v>
      </c>
      <c r="HX42" s="39" vm="7754">
        <f ca="1"/>
        <v>10.692500000000001</v>
      </c>
      <c r="HY42" s="39" vm="7755">
        <f ca="1"/>
        <v>10.57</v>
      </c>
      <c r="HZ42" s="39" vm="7756">
        <f ca="1"/>
        <v>10.855</v>
      </c>
      <c r="IA42" s="39" vm="7757">
        <f ca="1"/>
        <v>10.795</v>
      </c>
      <c r="IB42" s="39" vm="7716">
        <f ca="1"/>
        <v>10.824999999999999</v>
      </c>
      <c r="IC42" s="39" vm="1435">
        <f ca="1"/>
        <v>10.71</v>
      </c>
      <c r="ID42" s="39" vm="7758">
        <f ca="1"/>
        <v>10.702500000000001</v>
      </c>
      <c r="IE42" s="39" vm="1467">
        <f ca="1"/>
        <v>10.93</v>
      </c>
      <c r="IF42" s="39" vm="7759">
        <f ca="1"/>
        <v>11.025</v>
      </c>
      <c r="IG42" s="39" vm="7760">
        <f ca="1"/>
        <v>11.065</v>
      </c>
      <c r="IH42" s="39" vm="7761">
        <f ca="1"/>
        <v>11.17</v>
      </c>
      <c r="II42" s="39" vm="1459">
        <f ca="1"/>
        <v>11.217499999999999</v>
      </c>
      <c r="IJ42" s="39" vm="1475">
        <f ca="1"/>
        <v>11.21</v>
      </c>
      <c r="IK42" s="39" vm="1463">
        <f ca="1"/>
        <v>11.244999999999999</v>
      </c>
      <c r="IL42" s="39" vm="7762">
        <f ca="1"/>
        <v>11.327500000000001</v>
      </c>
      <c r="IM42" s="39" vm="7763">
        <f ca="1"/>
        <v>11.362500000000001</v>
      </c>
      <c r="IN42" s="39" vm="7734">
        <f ca="1"/>
        <v>11.275</v>
      </c>
      <c r="IO42" s="39" vm="1462">
        <f ca="1"/>
        <v>11.31</v>
      </c>
      <c r="IP42" s="39" vm="7764">
        <f ca="1"/>
        <v>11.39</v>
      </c>
      <c r="IQ42" s="39" vm="7765">
        <f ca="1"/>
        <v>11.395</v>
      </c>
      <c r="IR42" s="39" vm="7766">
        <f ca="1"/>
        <v>11.455</v>
      </c>
      <c r="IS42" s="39" vm="7767">
        <f ca="1"/>
        <v>11.445</v>
      </c>
      <c r="IT42" s="39" vm="7768">
        <f ca="1"/>
        <v>11.605</v>
      </c>
      <c r="IU42" s="39" vm="7769">
        <f ca="1"/>
        <v>11.685</v>
      </c>
      <c r="IV42" s="39" vm="7770">
        <f ca="1"/>
        <v>11.65</v>
      </c>
      <c r="IW42" s="39" vm="7771">
        <f ca="1"/>
        <v>11.647500000000001</v>
      </c>
      <c r="IX42" s="39" vm="1485">
        <f ca="1"/>
        <v>11.625</v>
      </c>
      <c r="IY42" s="39" vm="7772">
        <f ca="1"/>
        <v>11.58</v>
      </c>
      <c r="IZ42" s="39" vm="7773">
        <f ca="1"/>
        <v>11.692500000000001</v>
      </c>
      <c r="JA42" s="39" vm="7774">
        <f ca="1"/>
        <v>11.71</v>
      </c>
      <c r="JB42" s="39" vm="7775">
        <f ca="1"/>
        <v>11.77</v>
      </c>
      <c r="JC42" s="39" vm="7776">
        <f ca="1"/>
        <v>11.675000000000001</v>
      </c>
      <c r="JD42" s="39" vm="7777">
        <f ca="1"/>
        <v>11.64</v>
      </c>
      <c r="JE42" s="39" vm="7778">
        <f ca="1"/>
        <v>11.734999999999999</v>
      </c>
      <c r="JF42" s="39" vm="7779">
        <f ca="1"/>
        <v>11.725</v>
      </c>
      <c r="JG42" s="39" vm="1486">
        <f ca="1"/>
        <v>11.57</v>
      </c>
      <c r="JH42" s="39" vm="1488">
        <f ca="1"/>
        <v>11.61</v>
      </c>
      <c r="JI42" s="39" vm="7780">
        <f ca="1"/>
        <v>11.6875</v>
      </c>
      <c r="JJ42" s="39" vm="7781">
        <f ca="1"/>
        <v>11.4375</v>
      </c>
      <c r="JK42" s="39" vm="7782">
        <f ca="1"/>
        <v>11.535</v>
      </c>
      <c r="JL42" s="39" vm="7783">
        <f ca="1"/>
        <v>11.41</v>
      </c>
      <c r="JM42" s="39" vm="7784">
        <f ca="1"/>
        <v>11.5075</v>
      </c>
      <c r="JN42" s="39" vm="7785">
        <f ca="1"/>
        <v>11.3125</v>
      </c>
      <c r="JO42" s="39" vm="1461">
        <f ca="1"/>
        <v>11.23</v>
      </c>
      <c r="JP42" s="39" vm="7786">
        <f ca="1"/>
        <v>11.272500000000001</v>
      </c>
      <c r="JQ42" s="39" vm="7787">
        <f ca="1"/>
        <v>11.5975</v>
      </c>
      <c r="JR42" s="39" vm="1486">
        <f ca="1"/>
        <v>11.57</v>
      </c>
      <c r="JS42" s="39" vm="7788">
        <f ca="1"/>
        <v>11.59</v>
      </c>
      <c r="JT42" s="39" vm="7789">
        <f ca="1"/>
        <v>11.5375</v>
      </c>
      <c r="JU42" s="39" vm="7790">
        <f ca="1"/>
        <v>11.525</v>
      </c>
      <c r="JV42" s="39" vm="7791">
        <f ca="1"/>
        <v>11.37</v>
      </c>
      <c r="JW42" s="39" vm="7783">
        <f ca="1"/>
        <v>11.41</v>
      </c>
      <c r="JX42" s="39" vm="1485">
        <f ca="1"/>
        <v>11.625</v>
      </c>
      <c r="JY42" s="39" vm="7792">
        <f ca="1"/>
        <v>11.4725</v>
      </c>
      <c r="JZ42" s="39" vm="7793">
        <f ca="1"/>
        <v>11.157500000000001</v>
      </c>
      <c r="KA42" s="39" vm="1462">
        <f ca="1"/>
        <v>11.31</v>
      </c>
      <c r="KB42" s="39" vm="7794">
        <f ca="1"/>
        <v>11.484999999999999</v>
      </c>
    </row>
    <row r="43" spans="2:288" ht="20" customHeight="1" x14ac:dyDescent="0.6">
      <c r="B43" s="13"/>
      <c r="C43" s="2" t="s">
        <v>44</v>
      </c>
      <c r="D43" s="2" t="str" cm="1">
        <f t="array" ref="D43">_FV(Table15[[#This Row],[ ETF]],"Ticker symbol",TRUE)</f>
        <v>CUSS</v>
      </c>
      <c r="E43" s="2" t="s">
        <v>109</v>
      </c>
      <c r="F43" s="2" t="s">
        <v>98</v>
      </c>
      <c r="G43" s="2" t="e" vm="7795">
        <v>#VALUE!</v>
      </c>
      <c r="H43" s="27" cm="1">
        <f t="array" ref="H43">IFERROR(_FV(Table15[[#This Row],[ ETF]],"beta"),"")</f>
        <v>0.99380000000000002</v>
      </c>
      <c r="I43" s="30" cm="1">
        <f t="array" ref="I43">_FV(Table15[[#This Row],[ ETF]],"Price")</f>
        <v>501.88</v>
      </c>
      <c r="J43" s="26">
        <f>SUMIF(Table14[Ativo],Table15[[#This Row],[Ticker]],Table14[Qtd])</f>
        <v>0</v>
      </c>
      <c r="K43" s="6">
        <f>Table15[[#This Row],[Preço]]*Table15[[#This Row],[Qtd]]</f>
        <v>0</v>
      </c>
      <c r="L43" s="15">
        <f>_xlfn.FLOOR.MATH((Aporte-2)/Table15[[#This Row],[Preço]])</f>
        <v>8</v>
      </c>
      <c r="M43" s="14">
        <f>Aporte-Table15[[#This Row],[Possível]]*Table15[[#This Row],[Preço]]</f>
        <v>484.96000000000004</v>
      </c>
      <c r="N43" s="35" cm="1">
        <f t="array" ref="N43">_FV(Table15[[#This Row],[ ETF]],"Expense ratio",TRUE)</f>
        <v>4.3E-3</v>
      </c>
      <c r="O43" s="38" cm="1">
        <f t="array" ref="O43">_FV(Table15[[#This Row],[ ETF]],"Market cap",TRUE)</f>
        <v>1391373219.8199999</v>
      </c>
      <c r="P43" s="36" cm="1">
        <f t="array" ref="P43">_FV(Table15[[#This Row],[ ETF]],"Volume")</f>
        <v>1294</v>
      </c>
      <c r="Q43" s="35" cm="1">
        <f t="array" ref="Q43">_FV(Table15[[#This Row],[ ETF]],"Change (%)",TRUE)</f>
        <v>5.5529999999999998E-3</v>
      </c>
      <c r="R43" s="40">
        <f ca="1">(Table15[[#This Row],[Preço]]-AF43)/AF43</f>
        <v>0.17127587574972575</v>
      </c>
      <c r="S43" s="44"/>
      <c r="T43" s="37" cm="1">
        <f t="array" ref="T43">Table15[[#This Row],[Valor de mercado]]/Riqueza_hoje</f>
        <v>0</v>
      </c>
      <c r="AF43" s="39" cm="1" vm="7796">
        <f t="array" aca="1" ref="AF43:KB43" ca="1">TRANSPOSE(_xlfn.STOCKHISTORY(G43,TODAY()-365,TODAY(),0,0,1))</f>
        <v>428.49</v>
      </c>
      <c r="AG43" s="39" vm="7797">
        <f ca="1"/>
        <v>431.86</v>
      </c>
      <c r="AH43" s="39" t="e" vm="342">
        <f ca="1"/>
        <v>#N/A</v>
      </c>
      <c r="AI43" s="39" vm="7798">
        <f ca="1"/>
        <v>421.6</v>
      </c>
      <c r="AJ43" s="39" vm="7799">
        <f ca="1"/>
        <v>425.51499999999999</v>
      </c>
      <c r="AK43" s="39" vm="7800">
        <f ca="1"/>
        <v>424.73</v>
      </c>
      <c r="AL43" s="39" vm="7801">
        <f ca="1"/>
        <v>419.07499999999999</v>
      </c>
      <c r="AM43" s="39" vm="7802">
        <f ca="1"/>
        <v>424.08</v>
      </c>
      <c r="AN43" s="39" vm="7803">
        <f ca="1"/>
        <v>439.60500000000002</v>
      </c>
      <c r="AO43" s="39" vm="7804">
        <f ca="1"/>
        <v>446.77499999999998</v>
      </c>
      <c r="AP43" s="39" vm="7805">
        <f ca="1"/>
        <v>448.14499999999998</v>
      </c>
      <c r="AQ43" s="39" vm="7806">
        <f ca="1"/>
        <v>446.93</v>
      </c>
      <c r="AR43" s="39" vm="7807">
        <f ca="1"/>
        <v>453.95</v>
      </c>
      <c r="AS43" s="39" vm="7808">
        <f ca="1"/>
        <v>453.03500000000003</v>
      </c>
      <c r="AT43" s="39" vm="7809">
        <f ca="1"/>
        <v>458.7</v>
      </c>
      <c r="AU43" s="39" vm="7810">
        <f ca="1"/>
        <v>452.16</v>
      </c>
      <c r="AV43" s="39" vm="7811">
        <f ca="1"/>
        <v>454.45</v>
      </c>
      <c r="AW43" s="39" vm="7812">
        <f ca="1"/>
        <v>457.41</v>
      </c>
      <c r="AX43" s="39" vm="7813">
        <f ca="1"/>
        <v>459.97</v>
      </c>
      <c r="AY43" s="39" vm="7814">
        <f ca="1"/>
        <v>458.89499999999998</v>
      </c>
      <c r="AZ43" s="39" vm="7815">
        <f ca="1"/>
        <v>455.27</v>
      </c>
      <c r="BA43" s="39" vm="7816">
        <f ca="1"/>
        <v>455.58499999999998</v>
      </c>
      <c r="BB43" s="39" vm="7817">
        <f ca="1"/>
        <v>457.61</v>
      </c>
      <c r="BC43" s="39" vm="7818">
        <f ca="1"/>
        <v>451.82</v>
      </c>
      <c r="BD43" s="39" vm="7819">
        <f ca="1"/>
        <v>445.74</v>
      </c>
      <c r="BE43" s="39" vm="7820">
        <f ca="1"/>
        <v>446.01</v>
      </c>
      <c r="BF43" s="39" vm="7821">
        <f ca="1"/>
        <v>444.29500000000002</v>
      </c>
      <c r="BG43" s="39" vm="7822">
        <f ca="1"/>
        <v>454.28500000000003</v>
      </c>
      <c r="BH43" s="39" vm="7823">
        <f ca="1"/>
        <v>453.56</v>
      </c>
      <c r="BI43" s="39" vm="7824">
        <f ca="1"/>
        <v>463.6</v>
      </c>
      <c r="BJ43" s="39" vm="7825">
        <f ca="1"/>
        <v>469.63</v>
      </c>
      <c r="BK43" s="39" vm="7826">
        <f ca="1"/>
        <v>477.44</v>
      </c>
      <c r="BL43" s="39" vm="7827">
        <f ca="1"/>
        <v>479.75</v>
      </c>
      <c r="BM43" s="39" vm="7828">
        <f ca="1"/>
        <v>480.56</v>
      </c>
      <c r="BN43" s="39" vm="7829">
        <f ca="1"/>
        <v>482.995</v>
      </c>
      <c r="BO43" s="39" vm="7830">
        <f ca="1"/>
        <v>481.84</v>
      </c>
      <c r="BP43" s="39" vm="7831">
        <f ca="1"/>
        <v>487.91500000000002</v>
      </c>
      <c r="BQ43" s="39" vm="7832">
        <f ca="1"/>
        <v>482.08</v>
      </c>
      <c r="BR43" s="39" vm="7833">
        <f ca="1"/>
        <v>474.35500000000002</v>
      </c>
      <c r="BS43" s="39" vm="7834">
        <f ca="1"/>
        <v>469.39</v>
      </c>
      <c r="BT43" s="39" vm="7835">
        <f ca="1"/>
        <v>479.59</v>
      </c>
      <c r="BU43" s="39" vm="7836">
        <f ca="1"/>
        <v>478.89</v>
      </c>
      <c r="BV43" s="39" vm="7837">
        <f ca="1"/>
        <v>469.75</v>
      </c>
      <c r="BW43" s="39" vm="7838">
        <f ca="1"/>
        <v>484.12</v>
      </c>
      <c r="BX43" s="39" vm="7839">
        <f ca="1"/>
        <v>480.39</v>
      </c>
      <c r="BY43" s="39" vm="7840">
        <f ca="1"/>
        <v>469.02</v>
      </c>
      <c r="BZ43" s="39" vm="7841">
        <f ca="1"/>
        <v>481.02499999999998</v>
      </c>
      <c r="CA43" s="39" vm="7842">
        <f ca="1"/>
        <v>478.08</v>
      </c>
      <c r="CB43" s="39" vm="7843">
        <f ca="1"/>
        <v>478.79500000000002</v>
      </c>
      <c r="CC43" s="39" vm="7844">
        <f ca="1"/>
        <v>466.005</v>
      </c>
      <c r="CD43" s="39" vm="7845">
        <f ca="1"/>
        <v>448.51499999999999</v>
      </c>
      <c r="CE43" s="39" vm="7846">
        <f ca="1"/>
        <v>477.13499999999999</v>
      </c>
      <c r="CF43" s="39" vm="235">
        <f ca="1"/>
        <v>480.1</v>
      </c>
      <c r="CG43" s="39" vm="7847">
        <f ca="1"/>
        <v>484.34500000000003</v>
      </c>
      <c r="CH43" s="39" vm="7848">
        <f ca="1"/>
        <v>492.815</v>
      </c>
      <c r="CI43" s="39" vm="7849">
        <f ca="1"/>
        <v>495.55500000000001</v>
      </c>
      <c r="CJ43" s="39" vm="7850">
        <f ca="1"/>
        <v>498.44499999999999</v>
      </c>
      <c r="CK43" s="39" vm="7851">
        <f ca="1"/>
        <v>494.10500000000002</v>
      </c>
      <c r="CL43" s="39" vm="7852">
        <f ca="1"/>
        <v>491.16500000000002</v>
      </c>
      <c r="CM43" s="39" vm="7853">
        <f ca="1"/>
        <v>498.23500000000001</v>
      </c>
      <c r="CN43" s="39" vm="7854">
        <f ca="1"/>
        <v>489.255</v>
      </c>
      <c r="CO43" s="39" vm="7855">
        <f ca="1"/>
        <v>483.59500000000003</v>
      </c>
      <c r="CP43" s="39" vm="7856">
        <f ca="1"/>
        <v>475.59</v>
      </c>
      <c r="CQ43" s="39" vm="7857">
        <f ca="1"/>
        <v>473</v>
      </c>
      <c r="CR43" s="39" vm="7858">
        <f ca="1"/>
        <v>467.03</v>
      </c>
      <c r="CS43" s="39" vm="7859">
        <f ca="1"/>
        <v>479.24</v>
      </c>
      <c r="CT43" s="39" vm="7860">
        <f ca="1"/>
        <v>468.99</v>
      </c>
      <c r="CU43" s="39" vm="7861">
        <f ca="1"/>
        <v>473.78</v>
      </c>
      <c r="CV43" s="39" vm="7862">
        <f ca="1"/>
        <v>478.80500000000001</v>
      </c>
      <c r="CW43" s="39" vm="7863">
        <f ca="1"/>
        <v>482.69499999999999</v>
      </c>
      <c r="CX43" s="39" vm="7864">
        <f ca="1"/>
        <v>489.79</v>
      </c>
      <c r="CY43" s="39" vm="7865">
        <f ca="1"/>
        <v>484.87</v>
      </c>
      <c r="CZ43" s="39" vm="7866">
        <f ca="1"/>
        <v>483.88</v>
      </c>
      <c r="DA43" s="39" vm="7867">
        <f ca="1"/>
        <v>485.81</v>
      </c>
      <c r="DB43" s="39" vm="7868">
        <f ca="1"/>
        <v>486.495</v>
      </c>
      <c r="DC43" s="39" vm="7869">
        <f ca="1"/>
        <v>484.27</v>
      </c>
      <c r="DD43" s="39" vm="7870">
        <f ca="1"/>
        <v>493.505</v>
      </c>
      <c r="DE43" s="39" vm="7871">
        <f ca="1"/>
        <v>490.02499999999998</v>
      </c>
      <c r="DF43" s="39" vm="7872">
        <f ca="1"/>
        <v>493.42</v>
      </c>
      <c r="DG43" s="39" vm="7873">
        <f ca="1"/>
        <v>488.255</v>
      </c>
      <c r="DH43" s="39" vm="7874">
        <f ca="1"/>
        <v>478.53</v>
      </c>
      <c r="DI43" s="39" vm="7875">
        <f ca="1"/>
        <v>485.17500000000001</v>
      </c>
      <c r="DJ43" s="39" vm="7876">
        <f ca="1"/>
        <v>493.625</v>
      </c>
      <c r="DK43" s="39" vm="7877">
        <f ca="1"/>
        <v>494.755</v>
      </c>
      <c r="DL43" s="39" vm="7878">
        <f ca="1"/>
        <v>501.89</v>
      </c>
      <c r="DM43" s="39" vm="7879">
        <f ca="1"/>
        <v>503.46499999999997</v>
      </c>
      <c r="DN43" s="39" vm="7880">
        <f ca="1"/>
        <v>503.75</v>
      </c>
      <c r="DO43" s="39" vm="7881">
        <f ca="1"/>
        <v>502.67500000000001</v>
      </c>
      <c r="DP43" s="39" vm="7882">
        <f ca="1"/>
        <v>498.10500000000002</v>
      </c>
      <c r="DQ43" s="39" t="e" vm="342">
        <f ca="1"/>
        <v>#N/A</v>
      </c>
      <c r="DR43" s="39" vm="7883">
        <f ca="1"/>
        <v>490.96</v>
      </c>
      <c r="DS43" s="39" vm="7884">
        <f ca="1"/>
        <v>495.15</v>
      </c>
      <c r="DT43" s="39" vm="7885">
        <f ca="1"/>
        <v>488.66</v>
      </c>
      <c r="DU43" s="39" vm="7886">
        <f ca="1"/>
        <v>497.98500000000001</v>
      </c>
      <c r="DV43" s="39" vm="7887">
        <f ca="1"/>
        <v>498.61</v>
      </c>
      <c r="DW43" s="39" vm="7888">
        <f ca="1"/>
        <v>486.46</v>
      </c>
      <c r="DX43" s="39" vm="7889">
        <f ca="1"/>
        <v>481.71499999999997</v>
      </c>
      <c r="DY43" s="39" vm="7890">
        <f ca="1"/>
        <v>476.65</v>
      </c>
      <c r="DZ43" s="39" vm="7891">
        <f ca="1"/>
        <v>486.005</v>
      </c>
      <c r="EA43" s="39" vm="7892">
        <f ca="1"/>
        <v>487.435</v>
      </c>
      <c r="EB43" s="39" vm="7893">
        <f ca="1"/>
        <v>489.44</v>
      </c>
      <c r="EC43" s="39" vm="7894">
        <f ca="1"/>
        <v>478.67500000000001</v>
      </c>
      <c r="ED43" s="39" vm="7895">
        <f ca="1"/>
        <v>482.75</v>
      </c>
      <c r="EE43" s="39" vm="7896">
        <f ca="1"/>
        <v>487.47500000000002</v>
      </c>
      <c r="EF43" s="39" vm="7897">
        <f ca="1"/>
        <v>490.5</v>
      </c>
      <c r="EG43" s="39" vm="7898">
        <f ca="1"/>
        <v>487.4</v>
      </c>
      <c r="EH43" s="39" vm="7899">
        <f ca="1"/>
        <v>489.7</v>
      </c>
      <c r="EI43" s="39" vm="7900">
        <f ca="1"/>
        <v>495.2</v>
      </c>
      <c r="EJ43" s="39" vm="7901">
        <f ca="1"/>
        <v>495.55</v>
      </c>
      <c r="EK43" s="39" t="e" vm="342">
        <f ca="1"/>
        <v>#N/A</v>
      </c>
      <c r="EL43" s="39" vm="7902">
        <f ca="1"/>
        <v>498.58499999999998</v>
      </c>
      <c r="EM43" s="39" vm="7903">
        <f ca="1"/>
        <v>500.22500000000002</v>
      </c>
      <c r="EN43" s="39" vm="7904">
        <f ca="1"/>
        <v>497.11</v>
      </c>
      <c r="EO43" s="39" vm="7905">
        <f ca="1"/>
        <v>497.54</v>
      </c>
      <c r="EP43" s="39" vm="7906">
        <f ca="1"/>
        <v>505.26</v>
      </c>
      <c r="EQ43" s="39" vm="7907">
        <f ca="1"/>
        <v>504.18</v>
      </c>
      <c r="ER43" s="39" vm="7908">
        <f ca="1"/>
        <v>508.54</v>
      </c>
      <c r="ES43" s="39" vm="7909">
        <f ca="1"/>
        <v>504.01</v>
      </c>
      <c r="ET43" s="39" vm="7910">
        <f ca="1"/>
        <v>504.90499999999997</v>
      </c>
      <c r="EU43" s="39" vm="7911">
        <f ca="1"/>
        <v>506.63</v>
      </c>
      <c r="EV43" s="39" vm="7912">
        <f ca="1"/>
        <v>501.82499999999999</v>
      </c>
      <c r="EW43" s="39" vm="7913">
        <f ca="1"/>
        <v>503.10500000000002</v>
      </c>
      <c r="EX43" s="39" vm="7914">
        <f ca="1"/>
        <v>497</v>
      </c>
      <c r="EY43" s="39" vm="7915">
        <f ca="1"/>
        <v>490.11</v>
      </c>
      <c r="EZ43" s="39" vm="7916">
        <f ca="1"/>
        <v>494.33</v>
      </c>
      <c r="FA43" s="39" vm="7917">
        <f ca="1"/>
        <v>495.69</v>
      </c>
      <c r="FB43" s="39" vm="7918">
        <f ca="1"/>
        <v>501.16</v>
      </c>
      <c r="FC43" s="39" vm="7919">
        <f ca="1"/>
        <v>503.07</v>
      </c>
      <c r="FD43" s="39" vm="7920">
        <f ca="1"/>
        <v>507.64</v>
      </c>
      <c r="FE43" s="39" vm="7921">
        <f ca="1"/>
        <v>503.79500000000002</v>
      </c>
      <c r="FF43" s="39" vm="7922">
        <f ca="1"/>
        <v>505.57</v>
      </c>
      <c r="FG43" s="39" vm="7923">
        <f ca="1"/>
        <v>502.10500000000002</v>
      </c>
      <c r="FH43" s="39" vm="7924">
        <f ca="1"/>
        <v>504.97500000000002</v>
      </c>
      <c r="FI43" s="39" vm="7925">
        <f ca="1"/>
        <v>503.02499999999998</v>
      </c>
      <c r="FJ43" s="39" vm="7926">
        <f ca="1"/>
        <v>503.91500000000002</v>
      </c>
      <c r="FK43" s="39" vm="7927">
        <f ca="1"/>
        <v>494.64</v>
      </c>
      <c r="FL43" s="39" vm="7928">
        <f ca="1"/>
        <v>493.755</v>
      </c>
      <c r="FM43" s="39" vm="7929">
        <f ca="1"/>
        <v>489.185</v>
      </c>
      <c r="FN43" s="39" vm="7930">
        <f ca="1"/>
        <v>496.39</v>
      </c>
      <c r="FO43" s="39" vm="7931">
        <f ca="1"/>
        <v>498.245</v>
      </c>
      <c r="FP43" s="39" vm="7932">
        <f ca="1"/>
        <v>493.96</v>
      </c>
      <c r="FQ43" s="39" vm="7933">
        <f ca="1"/>
        <v>486.85500000000002</v>
      </c>
      <c r="FR43" s="39" vm="7934">
        <f ca="1"/>
        <v>483.1</v>
      </c>
      <c r="FS43" s="39" vm="7935">
        <f ca="1"/>
        <v>481.83499999999998</v>
      </c>
      <c r="FT43" s="39" vm="7936">
        <f ca="1"/>
        <v>469.8</v>
      </c>
      <c r="FU43" s="39" vm="7937">
        <f ca="1"/>
        <v>480.60500000000002</v>
      </c>
      <c r="FV43" s="39" vm="7938">
        <f ca="1"/>
        <v>487.99</v>
      </c>
      <c r="FW43" s="39" vm="7939">
        <f ca="1"/>
        <v>483.40499999999997</v>
      </c>
      <c r="FX43" s="39" vm="7940">
        <f ca="1"/>
        <v>487.23</v>
      </c>
      <c r="FY43" s="39" vm="7941">
        <f ca="1"/>
        <v>488.34500000000003</v>
      </c>
      <c r="FZ43" s="39" vm="7942">
        <f ca="1"/>
        <v>482.36</v>
      </c>
      <c r="GA43" s="39" vm="7943">
        <f ca="1"/>
        <v>487.76</v>
      </c>
      <c r="GB43" s="39" vm="7944">
        <f ca="1"/>
        <v>495.995</v>
      </c>
      <c r="GC43" s="39" vm="7945">
        <f ca="1"/>
        <v>492.73500000000001</v>
      </c>
      <c r="GD43" s="39" vm="7946">
        <f ca="1"/>
        <v>494.31</v>
      </c>
      <c r="GE43" s="39" vm="7947">
        <f ca="1"/>
        <v>490.06</v>
      </c>
      <c r="GF43" s="39" vm="7948">
        <f ca="1"/>
        <v>491.48</v>
      </c>
      <c r="GG43" s="39" vm="7949">
        <f ca="1"/>
        <v>493.88</v>
      </c>
      <c r="GH43" s="39" vm="7950">
        <f ca="1"/>
        <v>496.57499999999999</v>
      </c>
      <c r="GI43" s="39" vm="7951">
        <f ca="1"/>
        <v>493.85500000000002</v>
      </c>
      <c r="GJ43" s="39" vm="7952">
        <f ca="1"/>
        <v>495.88499999999999</v>
      </c>
      <c r="GK43" s="39" vm="7953">
        <f ca="1"/>
        <v>493.185</v>
      </c>
      <c r="GL43" s="39" vm="7954">
        <f ca="1"/>
        <v>495.56</v>
      </c>
      <c r="GM43" s="39" vm="7955">
        <f ca="1"/>
        <v>495.14</v>
      </c>
      <c r="GN43" s="39" vm="7956">
        <f ca="1"/>
        <v>491.02</v>
      </c>
      <c r="GO43" s="39" vm="7957">
        <f ca="1"/>
        <v>482.4</v>
      </c>
      <c r="GP43" s="39" vm="7958">
        <f ca="1"/>
        <v>486</v>
      </c>
      <c r="GQ43" s="39" vm="7959">
        <f ca="1"/>
        <v>473.68</v>
      </c>
      <c r="GR43" s="39" vm="7960">
        <f ca="1"/>
        <v>479.48</v>
      </c>
      <c r="GS43" s="39" vm="7961">
        <f ca="1"/>
        <v>487.24</v>
      </c>
      <c r="GT43" s="39" vm="7962">
        <f ca="1"/>
        <v>493.23</v>
      </c>
      <c r="GU43" s="39" vm="7963">
        <f ca="1"/>
        <v>497.74</v>
      </c>
      <c r="GV43" s="39" vm="7964">
        <f ca="1"/>
        <v>494.90499999999997</v>
      </c>
      <c r="GW43" s="39" vm="7965">
        <f ca="1"/>
        <v>502.59500000000003</v>
      </c>
      <c r="GX43" s="39" t="e" vm="342">
        <f ca="1"/>
        <v>#N/A</v>
      </c>
      <c r="GY43" s="39" vm="7966">
        <f ca="1"/>
        <v>502.45499999999998</v>
      </c>
      <c r="GZ43" s="39" vm="7967">
        <f ca="1"/>
        <v>502.69499999999999</v>
      </c>
      <c r="HA43" s="39" vm="7968">
        <f ca="1"/>
        <v>509.6</v>
      </c>
      <c r="HB43" s="39" vm="7969">
        <f ca="1"/>
        <v>505.745</v>
      </c>
      <c r="HC43" s="39" vm="7970">
        <f ca="1"/>
        <v>506.86500000000001</v>
      </c>
      <c r="HD43" s="39" vm="7971">
        <f ca="1"/>
        <v>503.78</v>
      </c>
      <c r="HE43" s="39" vm="7972">
        <f ca="1"/>
        <v>497.755</v>
      </c>
      <c r="HF43" s="39" vm="7973">
        <f ca="1"/>
        <v>500.82</v>
      </c>
      <c r="HG43" s="39" vm="7974">
        <f ca="1"/>
        <v>496.20499999999998</v>
      </c>
      <c r="HH43" s="39" vm="7975">
        <f ca="1"/>
        <v>495.59</v>
      </c>
      <c r="HI43" s="39" vm="7976">
        <f ca="1"/>
        <v>493.65</v>
      </c>
      <c r="HJ43" s="39" vm="7977">
        <f ca="1"/>
        <v>493.55</v>
      </c>
      <c r="HK43" s="39" vm="7978">
        <f ca="1"/>
        <v>493.75</v>
      </c>
      <c r="HL43" s="39" vm="7928">
        <f ca="1"/>
        <v>493.755</v>
      </c>
      <c r="HM43" s="39" vm="7979">
        <f ca="1"/>
        <v>484.06</v>
      </c>
      <c r="HN43" s="39" vm="7980">
        <f ca="1"/>
        <v>484.35</v>
      </c>
      <c r="HO43" s="39" vm="7981">
        <f ca="1"/>
        <v>492.745</v>
      </c>
      <c r="HP43" s="39" vm="7982">
        <f ca="1"/>
        <v>499.35500000000002</v>
      </c>
      <c r="HQ43" s="39" vm="7983">
        <f ca="1"/>
        <v>498.52499999999998</v>
      </c>
      <c r="HR43" s="39" vm="7984">
        <f ca="1"/>
        <v>505.52</v>
      </c>
      <c r="HS43" s="39" vm="7985">
        <f ca="1"/>
        <v>497.13</v>
      </c>
      <c r="HT43" s="39" vm="7986">
        <f ca="1"/>
        <v>495.565</v>
      </c>
      <c r="HU43" s="39" vm="7987">
        <f ca="1"/>
        <v>492.69</v>
      </c>
      <c r="HV43" s="39" vm="7988">
        <f ca="1"/>
        <v>490.71</v>
      </c>
      <c r="HW43" s="39" vm="7989">
        <f ca="1"/>
        <v>491.005</v>
      </c>
      <c r="HX43" s="39" vm="7990">
        <f ca="1"/>
        <v>495.9</v>
      </c>
      <c r="HY43" s="39" vm="7991">
        <f ca="1"/>
        <v>485.29500000000002</v>
      </c>
      <c r="HZ43" s="39" vm="7992">
        <f ca="1"/>
        <v>501.12</v>
      </c>
      <c r="IA43" s="39" vm="7993">
        <f ca="1"/>
        <v>498.34</v>
      </c>
      <c r="IB43" s="39" vm="7994">
        <f ca="1"/>
        <v>498.75</v>
      </c>
      <c r="IC43" s="39" vm="7995">
        <f ca="1"/>
        <v>495.05500000000001</v>
      </c>
      <c r="ID43" s="39" vm="7996">
        <f ca="1"/>
        <v>496.34</v>
      </c>
      <c r="IE43" s="39" vm="7997">
        <f ca="1"/>
        <v>503.44499999999999</v>
      </c>
      <c r="IF43" s="39" vm="7998">
        <f ca="1"/>
        <v>508.53</v>
      </c>
      <c r="IG43" s="39" vm="7999">
        <f ca="1"/>
        <v>503.31</v>
      </c>
      <c r="IH43" s="39" vm="8000">
        <f ca="1"/>
        <v>507.02</v>
      </c>
      <c r="II43" s="39" vm="8001">
        <f ca="1"/>
        <v>509.71</v>
      </c>
      <c r="IJ43" s="39" vm="8002">
        <f ca="1"/>
        <v>508.02</v>
      </c>
      <c r="IK43" s="39" vm="8003">
        <f ca="1"/>
        <v>510.70499999999998</v>
      </c>
      <c r="IL43" s="39" vm="8004">
        <f ca="1"/>
        <v>515.505</v>
      </c>
      <c r="IM43" s="39" vm="8005">
        <f ca="1"/>
        <v>516.26</v>
      </c>
      <c r="IN43" s="39" vm="8006">
        <f ca="1"/>
        <v>506.935</v>
      </c>
      <c r="IO43" s="39" vm="8007">
        <f ca="1"/>
        <v>508.05500000000001</v>
      </c>
      <c r="IP43" s="39" vm="8008">
        <f ca="1"/>
        <v>511.29500000000002</v>
      </c>
      <c r="IQ43" s="39" vm="8009">
        <f ca="1"/>
        <v>520.84500000000003</v>
      </c>
      <c r="IR43" s="39" vm="8010">
        <f ca="1"/>
        <v>521.16</v>
      </c>
      <c r="IS43" s="39" vm="8011">
        <f ca="1"/>
        <v>527.04</v>
      </c>
      <c r="IT43" s="39" vm="8012">
        <f ca="1"/>
        <v>529.12</v>
      </c>
      <c r="IU43" s="39" vm="8013">
        <f ca="1"/>
        <v>534.87</v>
      </c>
      <c r="IV43" s="39" vm="8014">
        <f ca="1"/>
        <v>537.67999999999995</v>
      </c>
      <c r="IW43" s="39" vm="8015">
        <f ca="1"/>
        <v>532.79499999999996</v>
      </c>
      <c r="IX43" s="39" vm="8016">
        <f ca="1"/>
        <v>532.17999999999995</v>
      </c>
      <c r="IY43" s="39" vm="8017">
        <f ca="1"/>
        <v>528.55499999999995</v>
      </c>
      <c r="IZ43" s="39" vm="8018">
        <f ca="1"/>
        <v>529.92999999999995</v>
      </c>
      <c r="JA43" s="39" vm="8019">
        <f ca="1"/>
        <v>529.89</v>
      </c>
      <c r="JB43" s="39" vm="8020">
        <f ca="1"/>
        <v>529.26499999999999</v>
      </c>
      <c r="JC43" s="39" vm="8021">
        <f ca="1"/>
        <v>524.21500000000003</v>
      </c>
      <c r="JD43" s="39" vm="8022">
        <f ca="1"/>
        <v>522.23500000000001</v>
      </c>
      <c r="JE43" s="39" vm="8023">
        <f ca="1"/>
        <v>519.82500000000005</v>
      </c>
      <c r="JF43" s="39" vm="8024">
        <f ca="1"/>
        <v>522.09</v>
      </c>
      <c r="JG43" s="39" vm="8025">
        <f ca="1"/>
        <v>513.44000000000005</v>
      </c>
      <c r="JH43" s="39" vm="8026">
        <f ca="1"/>
        <v>515.15</v>
      </c>
      <c r="JI43" s="39" vm="8027">
        <f ca="1"/>
        <v>517.60500000000002</v>
      </c>
      <c r="JJ43" s="39" vm="8028">
        <f ca="1"/>
        <v>493.58499999999998</v>
      </c>
      <c r="JK43" s="39" vm="8029">
        <f ca="1"/>
        <v>496.97500000000002</v>
      </c>
      <c r="JL43" s="39" vm="8030">
        <f ca="1"/>
        <v>490.17</v>
      </c>
      <c r="JM43" s="39" vm="8031">
        <f ca="1"/>
        <v>499.51499999999999</v>
      </c>
      <c r="JN43" s="39" vm="8032">
        <f ca="1"/>
        <v>487.34</v>
      </c>
      <c r="JO43" s="39" vm="8033">
        <f ca="1"/>
        <v>483.65</v>
      </c>
      <c r="JP43" s="39" vm="8034">
        <f ca="1"/>
        <v>491.1</v>
      </c>
      <c r="JQ43" s="39" vm="8035">
        <f ca="1"/>
        <v>504.47</v>
      </c>
      <c r="JR43" s="39" vm="8036">
        <f ca="1"/>
        <v>505.09</v>
      </c>
      <c r="JS43" s="39" vm="8037">
        <f ca="1"/>
        <v>500.86500000000001</v>
      </c>
      <c r="JT43" s="39" vm="8038">
        <f ca="1"/>
        <v>493.36500000000001</v>
      </c>
      <c r="JU43" s="39" vm="8039">
        <f ca="1"/>
        <v>487.38</v>
      </c>
      <c r="JV43" s="39" vm="8040">
        <f ca="1"/>
        <v>487.245</v>
      </c>
      <c r="JW43" s="39" vm="8041">
        <f ca="1"/>
        <v>479.74</v>
      </c>
      <c r="JX43" s="39" vm="7987">
        <f ca="1"/>
        <v>492.69</v>
      </c>
      <c r="JY43" s="39" vm="8042">
        <f ca="1"/>
        <v>487.35</v>
      </c>
      <c r="JZ43" s="39" vm="8043">
        <f ca="1"/>
        <v>473.21</v>
      </c>
      <c r="KA43" s="39" vm="8044">
        <f ca="1"/>
        <v>488.24</v>
      </c>
      <c r="KB43" s="39" vm="8045">
        <f ca="1"/>
        <v>495.01499999999999</v>
      </c>
    </row>
    <row r="44" spans="2:288" ht="20" customHeight="1" x14ac:dyDescent="0.6">
      <c r="B44" s="13"/>
      <c r="C44" s="2" t="s">
        <v>47</v>
      </c>
      <c r="D44" s="2" t="str" cm="1">
        <f t="array" ref="D44">_FV(Table15[[#This Row],[ ETF]],"Ticker symbol",TRUE)</f>
        <v>SAWD</v>
      </c>
      <c r="E44" s="2" t="s">
        <v>82</v>
      </c>
      <c r="F44" s="2" t="s">
        <v>83</v>
      </c>
      <c r="G44" s="2" t="e" vm="8046">
        <v>#VALUE!</v>
      </c>
      <c r="H44" s="27" cm="1">
        <f t="array" ref="H44">IFERROR(_FV(Table15[[#This Row],[ ETF]],"beta"),"")</f>
        <v>1.0025999999999999</v>
      </c>
      <c r="I44" s="30" cm="1">
        <f t="array" ref="I44">_FV(Table15[[#This Row],[ ETF]],"Price")</f>
        <v>8.2650000000000006</v>
      </c>
      <c r="J44" s="26">
        <f>SUMIF(Table14[Ativo],Table15[[#This Row],[Ticker]],Table14[Qtd])</f>
        <v>0</v>
      </c>
      <c r="K44" s="6">
        <f>Table15[[#This Row],[Preço]]*Table15[[#This Row],[Qtd]]</f>
        <v>0</v>
      </c>
      <c r="L44" s="15">
        <f>_xlfn.FLOOR.MATH((Aporte-2)/Table15[[#This Row],[Preço]])</f>
        <v>544</v>
      </c>
      <c r="M44" s="14">
        <f>Aporte-Table15[[#This Row],[Possível]]*Table15[[#This Row],[Preço]]</f>
        <v>3.8400000000001455</v>
      </c>
      <c r="N44" s="35" cm="1">
        <f t="array" ref="N44">_FV(Table15[[#This Row],[ ETF]],"Expense ratio",TRUE)</f>
        <v>2E-3</v>
      </c>
      <c r="O44" s="38" cm="1">
        <f t="array" ref="O44">_FV(Table15[[#This Row],[ ETF]],"Market cap",TRUE)</f>
        <v>1378712413.3</v>
      </c>
      <c r="P44" s="36" cm="1">
        <f t="array" ref="P44">_FV(Table15[[#This Row],[ ETF]],"Volume")</f>
        <v>218956</v>
      </c>
      <c r="Q44" s="35" cm="1">
        <f t="array" ref="Q44">_FV(Table15[[#This Row],[ ETF]],"Change (%)",TRUE)</f>
        <v>9.7130000000000011E-3</v>
      </c>
      <c r="R44" s="40">
        <f ca="1">(Table15[[#This Row],[Preço]]-AF44)/AF44</f>
        <v>0.22698931116389562</v>
      </c>
      <c r="S44" s="44"/>
      <c r="T44" s="37" cm="1">
        <f t="array" ref="T44">Table15[[#This Row],[Valor de mercado]]/Riqueza_hoje</f>
        <v>0</v>
      </c>
      <c r="AF44" s="39" cm="1" vm="8047">
        <f t="array" aca="1" ref="AF44:KB44" ca="1">TRANSPOSE(_xlfn.STOCKHISTORY(G44,TODAY()-365,TODAY(),0,0,1))</f>
        <v>6.7359999999999998</v>
      </c>
      <c r="AG44" s="39" vm="8048">
        <f ca="1"/>
        <v>6.7160000000000002</v>
      </c>
      <c r="AH44" s="39" t="e" vm="342">
        <f ca="1"/>
        <v>#N/A</v>
      </c>
      <c r="AI44" s="39" vm="8049">
        <f ca="1"/>
        <v>6.8109999999999999</v>
      </c>
      <c r="AJ44" s="39" vm="8050">
        <f ca="1"/>
        <v>6.8170000000000002</v>
      </c>
      <c r="AK44" s="39" vm="8051">
        <f ca="1"/>
        <v>6.7969999999999997</v>
      </c>
      <c r="AL44" s="39" vm="8052">
        <f ca="1"/>
        <v>6.7530000000000001</v>
      </c>
      <c r="AM44" s="39" vm="6967">
        <f ca="1"/>
        <v>6.7910000000000004</v>
      </c>
      <c r="AN44" s="39" vm="8053">
        <f ca="1"/>
        <v>6.9119999999999999</v>
      </c>
      <c r="AO44" s="39" vm="8054">
        <f ca="1"/>
        <v>6.9160000000000004</v>
      </c>
      <c r="AP44" s="39" vm="8055">
        <f ca="1"/>
        <v>6.9690000000000003</v>
      </c>
      <c r="AQ44" s="39" vm="8056">
        <f ca="1"/>
        <v>6.9424999999999999</v>
      </c>
      <c r="AR44" s="39" vm="8057">
        <f ca="1"/>
        <v>6.9234999999999998</v>
      </c>
      <c r="AS44" s="39" vm="8058">
        <f ca="1"/>
        <v>6.952</v>
      </c>
      <c r="AT44" s="39" vm="8059">
        <f ca="1"/>
        <v>6.9615</v>
      </c>
      <c r="AU44" s="39" vm="8060">
        <f ca="1"/>
        <v>6.8765000000000001</v>
      </c>
      <c r="AV44" s="39" vm="8061">
        <f ca="1"/>
        <v>6.88</v>
      </c>
      <c r="AW44" s="39" vm="8062">
        <f ca="1"/>
        <v>6.89</v>
      </c>
      <c r="AX44" s="39" vm="8063">
        <f ca="1"/>
        <v>6.9820000000000002</v>
      </c>
      <c r="AY44" s="39" vm="8064">
        <f ca="1"/>
        <v>7.0019999999999998</v>
      </c>
      <c r="AZ44" s="39" vm="8065">
        <f ca="1"/>
        <v>6.9740000000000002</v>
      </c>
      <c r="BA44" s="39" vm="8066">
        <f ca="1"/>
        <v>6.9059999999999997</v>
      </c>
      <c r="BB44" s="39" vm="6806">
        <f ca="1"/>
        <v>7.0110000000000001</v>
      </c>
      <c r="BC44" s="39" vm="8067">
        <f ca="1"/>
        <v>6.8689999999999998</v>
      </c>
      <c r="BD44" s="39" vm="8068">
        <f ca="1"/>
        <v>6.8929999999999998</v>
      </c>
      <c r="BE44" s="39" vm="6804">
        <f ca="1"/>
        <v>6.78</v>
      </c>
      <c r="BF44" s="39" vm="8069">
        <f ca="1"/>
        <v>6.8159999999999998</v>
      </c>
      <c r="BG44" s="39" vm="6928">
        <f ca="1"/>
        <v>6.9329999999999998</v>
      </c>
      <c r="BH44" s="39" vm="8070">
        <f ca="1"/>
        <v>6.9349999999999996</v>
      </c>
      <c r="BI44" s="39" vm="6271">
        <f ca="1"/>
        <v>6.99</v>
      </c>
      <c r="BJ44" s="39" vm="8071">
        <f ca="1"/>
        <v>7.04</v>
      </c>
      <c r="BK44" s="39" vm="8072">
        <f ca="1"/>
        <v>7.0750000000000002</v>
      </c>
      <c r="BL44" s="39" vm="8073">
        <f ca="1"/>
        <v>7.101</v>
      </c>
      <c r="BM44" s="39" vm="6927">
        <f ca="1"/>
        <v>7.1050000000000004</v>
      </c>
      <c r="BN44" s="39" vm="8074">
        <f ca="1"/>
        <v>7.13</v>
      </c>
      <c r="BO44" s="39" vm="6263">
        <f ca="1"/>
        <v>7.1539999999999999</v>
      </c>
      <c r="BP44" s="39" vm="8075">
        <f ca="1"/>
        <v>7.2169999999999996</v>
      </c>
      <c r="BQ44" s="39" vm="6304">
        <f ca="1"/>
        <v>7.1840000000000002</v>
      </c>
      <c r="BR44" s="39" vm="8076">
        <f ca="1"/>
        <v>7.1150000000000002</v>
      </c>
      <c r="BS44" s="39" vm="8077">
        <f ca="1"/>
        <v>7.0869999999999997</v>
      </c>
      <c r="BT44" s="39" vm="6906">
        <f ca="1"/>
        <v>7.1609999999999996</v>
      </c>
      <c r="BU44" s="39" vm="8072">
        <f ca="1"/>
        <v>7.0750000000000002</v>
      </c>
      <c r="BV44" s="39" vm="8078">
        <f ca="1"/>
        <v>7.0279999999999996</v>
      </c>
      <c r="BW44" s="39" vm="8079">
        <f ca="1"/>
        <v>7.0865</v>
      </c>
      <c r="BX44" s="39" vm="8080">
        <f ca="1"/>
        <v>7.0780000000000003</v>
      </c>
      <c r="BY44" s="39" vm="6344">
        <f ca="1"/>
        <v>6.9459999999999997</v>
      </c>
      <c r="BZ44" s="39" vm="6932">
        <f ca="1"/>
        <v>7.0709999999999997</v>
      </c>
      <c r="CA44" s="39" vm="6253">
        <f ca="1"/>
        <v>7.048</v>
      </c>
      <c r="CB44" s="39" vm="8081">
        <f ca="1"/>
        <v>7.024</v>
      </c>
      <c r="CC44" s="39" vm="8082">
        <f ca="1"/>
        <v>6.9610000000000003</v>
      </c>
      <c r="CD44" s="39" vm="8083">
        <f ca="1"/>
        <v>6.7930000000000001</v>
      </c>
      <c r="CE44" s="39" vm="6257">
        <f ca="1"/>
        <v>6.9779999999999998</v>
      </c>
      <c r="CF44" s="39" vm="8084">
        <f ca="1"/>
        <v>7.0140000000000002</v>
      </c>
      <c r="CG44" s="39" vm="8085">
        <f ca="1"/>
        <v>7.0579999999999998</v>
      </c>
      <c r="CH44" s="39" vm="6267">
        <f ca="1"/>
        <v>7.1509999999999998</v>
      </c>
      <c r="CI44" s="39" vm="8086">
        <f ca="1"/>
        <v>7.0990000000000002</v>
      </c>
      <c r="CJ44" s="39" vm="6851">
        <f ca="1"/>
        <v>7.1289999999999996</v>
      </c>
      <c r="CK44" s="39" vm="8087">
        <f ca="1"/>
        <v>7.1749999999999998</v>
      </c>
      <c r="CL44" s="39" vm="6851">
        <f ca="1"/>
        <v>7.1289999999999996</v>
      </c>
      <c r="CM44" s="39" vm="8088">
        <f ca="1"/>
        <v>7.1779999999999999</v>
      </c>
      <c r="CN44" s="39" vm="6246">
        <f ca="1"/>
        <v>7.1340000000000003</v>
      </c>
      <c r="CO44" s="39" vm="8089">
        <f ca="1"/>
        <v>7.15</v>
      </c>
      <c r="CP44" s="39" vm="8090">
        <f ca="1"/>
        <v>7.1180000000000003</v>
      </c>
      <c r="CQ44" s="39" vm="8091">
        <f ca="1"/>
        <v>7.0949999999999998</v>
      </c>
      <c r="CR44" s="39" vm="8092">
        <f ca="1"/>
        <v>7.0330000000000004</v>
      </c>
      <c r="CS44" s="39" vm="8093">
        <f ca="1"/>
        <v>7.1109999999999998</v>
      </c>
      <c r="CT44" s="39" vm="6904">
        <f ca="1"/>
        <v>7.1239999999999997</v>
      </c>
      <c r="CU44" s="39" vm="8094">
        <f ca="1"/>
        <v>7.1189999999999998</v>
      </c>
      <c r="CV44" s="39" vm="6429">
        <f ca="1"/>
        <v>7.1849999999999996</v>
      </c>
      <c r="CW44" s="39" vm="6924">
        <f ca="1"/>
        <v>7.2089999999999996</v>
      </c>
      <c r="CX44" s="39" vm="8095">
        <f ca="1"/>
        <v>7.3330000000000002</v>
      </c>
      <c r="CY44" s="39" vm="8096">
        <f ca="1"/>
        <v>7.3179999999999996</v>
      </c>
      <c r="CZ44" s="39" vm="6854">
        <f ca="1"/>
        <v>7.3490000000000002</v>
      </c>
      <c r="DA44" s="39" vm="6896">
        <f ca="1"/>
        <v>7.3739999999999997</v>
      </c>
      <c r="DB44" s="39" vm="8097">
        <f ca="1"/>
        <v>7.3940000000000001</v>
      </c>
      <c r="DC44" s="39" vm="8098">
        <f ca="1"/>
        <v>7.415</v>
      </c>
      <c r="DD44" s="39" vm="8099">
        <f ca="1"/>
        <v>7.4409999999999998</v>
      </c>
      <c r="DE44" s="39" vm="6387">
        <f ca="1"/>
        <v>7.4640000000000004</v>
      </c>
      <c r="DF44" s="39" vm="6403">
        <f ca="1"/>
        <v>7.5049999999999999</v>
      </c>
      <c r="DG44" s="39" vm="8100">
        <f ca="1"/>
        <v>7.484</v>
      </c>
      <c r="DH44" s="39" vm="8101">
        <f ca="1"/>
        <v>7.3869999999999996</v>
      </c>
      <c r="DI44" s="39" vm="2874">
        <f ca="1"/>
        <v>7.452</v>
      </c>
      <c r="DJ44" s="39" vm="8102">
        <f ca="1"/>
        <v>7.4779999999999998</v>
      </c>
      <c r="DK44" s="39" vm="8103">
        <f ca="1"/>
        <v>7.4950000000000001</v>
      </c>
      <c r="DL44" s="39" vm="8104">
        <f ca="1"/>
        <v>7.5229999999999997</v>
      </c>
      <c r="DM44" s="39" vm="8105">
        <f ca="1"/>
        <v>7.5140000000000002</v>
      </c>
      <c r="DN44" s="39" vm="8106">
        <f ca="1"/>
        <v>7.5270000000000001</v>
      </c>
      <c r="DO44" s="39" vm="2888">
        <f ca="1"/>
        <v>7.5250000000000004</v>
      </c>
      <c r="DP44" s="39" vm="8107">
        <f ca="1"/>
        <v>7.4805000000000001</v>
      </c>
      <c r="DQ44" s="39" t="e" vm="342">
        <f ca="1"/>
        <v>#N/A</v>
      </c>
      <c r="DR44" s="39" vm="6900">
        <f ca="1"/>
        <v>7.4</v>
      </c>
      <c r="DS44" s="39" vm="8108">
        <f ca="1"/>
        <v>7.4835000000000003</v>
      </c>
      <c r="DT44" s="39" vm="8109">
        <f ca="1"/>
        <v>7.468</v>
      </c>
      <c r="DU44" s="39" vm="8110">
        <f ca="1"/>
        <v>7.5940000000000003</v>
      </c>
      <c r="DV44" s="39" vm="6404">
        <f ca="1"/>
        <v>7.5839999999999996</v>
      </c>
      <c r="DW44" s="39" vm="6320">
        <f ca="1"/>
        <v>7.4329999999999998</v>
      </c>
      <c r="DX44" s="39" vm="6340">
        <f ca="1"/>
        <v>7.35</v>
      </c>
      <c r="DY44" s="39" vm="6371">
        <f ca="1"/>
        <v>7.3520000000000003</v>
      </c>
      <c r="DZ44" s="39" vm="8111">
        <f ca="1"/>
        <v>7.4710000000000001</v>
      </c>
      <c r="EA44" s="39" vm="6401">
        <f ca="1"/>
        <v>7.4465000000000003</v>
      </c>
      <c r="EB44" s="39" vm="8112">
        <f ca="1"/>
        <v>7.4820000000000002</v>
      </c>
      <c r="EC44" s="39" vm="6293">
        <f ca="1"/>
        <v>7.3570000000000002</v>
      </c>
      <c r="ED44" s="39" vm="8113">
        <f ca="1"/>
        <v>7.5</v>
      </c>
      <c r="EE44" s="39" vm="6888">
        <f ca="1"/>
        <v>7.5129999999999999</v>
      </c>
      <c r="EF44" s="39" vm="8114">
        <f ca="1"/>
        <v>7.5750000000000002</v>
      </c>
      <c r="EG44" s="39" vm="6881">
        <f ca="1"/>
        <v>7.5570000000000004</v>
      </c>
      <c r="EH44" s="39" vm="8115">
        <f ca="1"/>
        <v>7.5625</v>
      </c>
      <c r="EI44" s="39" vm="6879">
        <f ca="1"/>
        <v>7.5780000000000003</v>
      </c>
      <c r="EJ44" s="39" vm="8116">
        <f ca="1"/>
        <v>7.6109999999999998</v>
      </c>
      <c r="EK44" s="39" t="e" vm="342">
        <f ca="1"/>
        <v>#N/A</v>
      </c>
      <c r="EL44" s="39" vm="8117">
        <f ca="1"/>
        <v>7.6040000000000001</v>
      </c>
      <c r="EM44" s="39" vm="8118">
        <f ca="1"/>
        <v>7.6239999999999997</v>
      </c>
      <c r="EN44" s="39" vm="6889">
        <f ca="1"/>
        <v>7.58</v>
      </c>
      <c r="EO44" s="39" vm="6409">
        <f ca="1"/>
        <v>7.6230000000000002</v>
      </c>
      <c r="EP44" s="39" vm="8119">
        <f ca="1"/>
        <v>7.6420000000000003</v>
      </c>
      <c r="EQ44" s="39" vm="8120">
        <f ca="1"/>
        <v>7.64</v>
      </c>
      <c r="ER44" s="39" vm="2891">
        <f ca="1"/>
        <v>7.6520000000000001</v>
      </c>
      <c r="ES44" s="39" vm="2920">
        <f ca="1"/>
        <v>7.6680000000000001</v>
      </c>
      <c r="ET44" s="39" vm="8121">
        <f ca="1"/>
        <v>7.673</v>
      </c>
      <c r="EU44" s="39" vm="8122">
        <f ca="1"/>
        <v>7.68</v>
      </c>
      <c r="EV44" s="39" vm="8123">
        <f ca="1"/>
        <v>7.69</v>
      </c>
      <c r="EW44" s="39" vm="8124">
        <f ca="1"/>
        <v>7.702</v>
      </c>
      <c r="EX44" s="39" vm="8125">
        <f ca="1"/>
        <v>7.649</v>
      </c>
      <c r="EY44" s="39" vm="8126">
        <f ca="1"/>
        <v>7.5529999999999999</v>
      </c>
      <c r="EZ44" s="39" vm="8127">
        <f ca="1"/>
        <v>7.609</v>
      </c>
      <c r="FA44" s="39" vm="8128">
        <f ca="1"/>
        <v>7.6559999999999997</v>
      </c>
      <c r="FB44" s="39" vm="8129">
        <f ca="1"/>
        <v>7.6580000000000004</v>
      </c>
      <c r="FC44" s="39" vm="8130">
        <f ca="1"/>
        <v>7.7030000000000003</v>
      </c>
      <c r="FD44" s="39" vm="8131">
        <f ca="1"/>
        <v>7.7290000000000001</v>
      </c>
      <c r="FE44" s="39" vm="6411">
        <f ca="1"/>
        <v>7.7160000000000002</v>
      </c>
      <c r="FF44" s="39" vm="8132">
        <f ca="1"/>
        <v>7.7389999999999999</v>
      </c>
      <c r="FG44" s="39" vm="8133">
        <f ca="1"/>
        <v>7.7080000000000002</v>
      </c>
      <c r="FH44" s="39" vm="8131">
        <f ca="1"/>
        <v>7.7290000000000001</v>
      </c>
      <c r="FI44" s="39" vm="8134">
        <f ca="1"/>
        <v>7.766</v>
      </c>
      <c r="FJ44" s="39" vm="8135">
        <f ca="1"/>
        <v>7.8029999999999999</v>
      </c>
      <c r="FK44" s="39" vm="8136">
        <f ca="1"/>
        <v>7.7569999999999997</v>
      </c>
      <c r="FL44" s="39" vm="6829">
        <f ca="1"/>
        <v>7.79</v>
      </c>
      <c r="FM44" s="39" vm="8137">
        <f ca="1"/>
        <v>7.6959999999999997</v>
      </c>
      <c r="FN44" s="39" vm="8138">
        <f ca="1"/>
        <v>7.7960000000000003</v>
      </c>
      <c r="FO44" s="39" vm="8139">
        <f ca="1"/>
        <v>7.8220000000000001</v>
      </c>
      <c r="FP44" s="39" vm="8140">
        <f ca="1"/>
        <v>7.8520000000000003</v>
      </c>
      <c r="FQ44" s="39" vm="8141">
        <f ca="1"/>
        <v>7.8224999999999998</v>
      </c>
      <c r="FR44" s="39" vm="8142">
        <f ca="1"/>
        <v>7.7859999999999996</v>
      </c>
      <c r="FS44" s="39" vm="6832">
        <f ca="1"/>
        <v>7.758</v>
      </c>
      <c r="FT44" s="39" vm="8143">
        <f ca="1"/>
        <v>7.5960000000000001</v>
      </c>
      <c r="FU44" s="39" vm="8144">
        <f ca="1"/>
        <v>7.6740000000000004</v>
      </c>
      <c r="FV44" s="39" vm="8145">
        <f ca="1"/>
        <v>7.7610000000000001</v>
      </c>
      <c r="FW44" s="39" vm="8146">
        <f ca="1"/>
        <v>7.7830000000000004</v>
      </c>
      <c r="FX44" s="39" vm="5504">
        <f ca="1"/>
        <v>7.8650000000000002</v>
      </c>
      <c r="FY44" s="39" vm="8147">
        <f ca="1"/>
        <v>7.8789999999999996</v>
      </c>
      <c r="FZ44" s="39" vm="8148">
        <f ca="1"/>
        <v>7.8090000000000002</v>
      </c>
      <c r="GA44" s="39" vm="8149">
        <f ca="1"/>
        <v>7.8460000000000001</v>
      </c>
      <c r="GB44" s="39" vm="8150">
        <f ca="1"/>
        <v>7.9130000000000003</v>
      </c>
      <c r="GC44" s="39" vm="8140">
        <f ca="1"/>
        <v>7.8520000000000003</v>
      </c>
      <c r="GD44" s="39" vm="8151">
        <f ca="1"/>
        <v>7.8970000000000002</v>
      </c>
      <c r="GE44" s="39" vm="8152">
        <f ca="1"/>
        <v>7.867</v>
      </c>
      <c r="GF44" s="39" vm="8153">
        <f ca="1"/>
        <v>7.8920000000000003</v>
      </c>
      <c r="GG44" s="39" vm="8154">
        <f ca="1"/>
        <v>7.931</v>
      </c>
      <c r="GH44" s="39" vm="8155">
        <f ca="1"/>
        <v>7.9240000000000004</v>
      </c>
      <c r="GI44" s="39" vm="8155">
        <f ca="1"/>
        <v>7.9240000000000004</v>
      </c>
      <c r="GJ44" s="39" vm="8156">
        <f ca="1"/>
        <v>7.9290000000000003</v>
      </c>
      <c r="GK44" s="39" vm="8157">
        <f ca="1"/>
        <v>7.9409999999999998</v>
      </c>
      <c r="GL44" s="39" vm="8158">
        <f ca="1"/>
        <v>7.9610000000000003</v>
      </c>
      <c r="GM44" s="39" vm="8159">
        <f ca="1"/>
        <v>7.9935</v>
      </c>
      <c r="GN44" s="39" vm="8160">
        <f ca="1"/>
        <v>7.9560000000000004</v>
      </c>
      <c r="GO44" s="39" vm="8161">
        <f ca="1"/>
        <v>7.9314999999999998</v>
      </c>
      <c r="GP44" s="39" vm="8161">
        <f ca="1"/>
        <v>7.9314999999999998</v>
      </c>
      <c r="GQ44" s="39" vm="8162">
        <f ca="1"/>
        <v>7.8390000000000004</v>
      </c>
      <c r="GR44" s="39" vm="8163">
        <f ca="1"/>
        <v>7.8890000000000002</v>
      </c>
      <c r="GS44" s="39" vm="8164">
        <f ca="1"/>
        <v>7.9770000000000003</v>
      </c>
      <c r="GT44" s="39" vm="8165">
        <f ca="1"/>
        <v>8</v>
      </c>
      <c r="GU44" s="39" vm="8166">
        <f ca="1"/>
        <v>8.0139999999999993</v>
      </c>
      <c r="GV44" s="39" vm="8167">
        <f ca="1"/>
        <v>7.9885000000000002</v>
      </c>
      <c r="GW44" s="39" vm="8168">
        <f ca="1"/>
        <v>8.032</v>
      </c>
      <c r="GX44" s="39" t="e" vm="342">
        <f ca="1"/>
        <v>#N/A</v>
      </c>
      <c r="GY44" s="39" vm="2931">
        <f ca="1"/>
        <v>8.0630000000000006</v>
      </c>
      <c r="GZ44" s="39" vm="8169">
        <f ca="1"/>
        <v>8.0920000000000005</v>
      </c>
      <c r="HA44" s="39" vm="8170">
        <f ca="1"/>
        <v>8.1189999999999998</v>
      </c>
      <c r="HB44" s="39" vm="8171">
        <f ca="1"/>
        <v>8.1120000000000001</v>
      </c>
      <c r="HC44" s="39" vm="8172">
        <f ca="1"/>
        <v>8.1539999999999999</v>
      </c>
      <c r="HD44" s="39" vm="8173">
        <f ca="1"/>
        <v>8.1</v>
      </c>
      <c r="HE44" s="39" vm="8174">
        <f ca="1"/>
        <v>8.0530000000000008</v>
      </c>
      <c r="HF44" s="39" vm="8175">
        <f ca="1"/>
        <v>8.077</v>
      </c>
      <c r="HG44" s="39" vm="8176">
        <f ca="1"/>
        <v>8.0419999999999998</v>
      </c>
      <c r="HH44" s="39" vm="8177">
        <f ca="1"/>
        <v>8.0129999999999999</v>
      </c>
      <c r="HI44" s="39" vm="8178">
        <f ca="1"/>
        <v>8.01</v>
      </c>
      <c r="HJ44" s="39" vm="8179">
        <f ca="1"/>
        <v>7.992</v>
      </c>
      <c r="HK44" s="39" vm="8180">
        <f ca="1"/>
        <v>7.99</v>
      </c>
      <c r="HL44" s="39" vm="8181">
        <f ca="1"/>
        <v>7.9545000000000003</v>
      </c>
      <c r="HM44" s="39" vm="5514">
        <f ca="1"/>
        <v>7.8</v>
      </c>
      <c r="HN44" s="39" vm="8182">
        <f ca="1"/>
        <v>7.8540000000000001</v>
      </c>
      <c r="HO44" s="39" vm="8183">
        <f ca="1"/>
        <v>7.9059999999999997</v>
      </c>
      <c r="HP44" s="39" vm="8184">
        <f ca="1"/>
        <v>7.9889999999999999</v>
      </c>
      <c r="HQ44" s="39" vm="8185">
        <f ca="1"/>
        <v>7.9489999999999998</v>
      </c>
      <c r="HR44" s="39" vm="8186">
        <f ca="1"/>
        <v>7.9509999999999996</v>
      </c>
      <c r="HS44" s="39" vm="8187">
        <f ca="1"/>
        <v>7.782</v>
      </c>
      <c r="HT44" s="39" vm="8188">
        <f ca="1"/>
        <v>7.7910000000000004</v>
      </c>
      <c r="HU44" s="39" vm="8189">
        <f ca="1"/>
        <v>7.7889999999999997</v>
      </c>
      <c r="HV44" s="39" vm="8190">
        <f ca="1"/>
        <v>7.7270000000000003</v>
      </c>
      <c r="HW44" s="39" vm="8191">
        <f ca="1"/>
        <v>7.6529999999999996</v>
      </c>
      <c r="HX44" s="39" vm="8192">
        <f ca="1"/>
        <v>7.7679999999999998</v>
      </c>
      <c r="HY44" s="39" vm="2915">
        <f ca="1"/>
        <v>7.6619999999999999</v>
      </c>
      <c r="HZ44" s="39" vm="6831">
        <f ca="1"/>
        <v>7.8579999999999997</v>
      </c>
      <c r="IA44" s="39" vm="8193">
        <f ca="1"/>
        <v>7.8140000000000001</v>
      </c>
      <c r="IB44" s="39" vm="8194">
        <f ca="1"/>
        <v>7.8360000000000003</v>
      </c>
      <c r="IC44" s="39" vm="8134">
        <f ca="1"/>
        <v>7.766</v>
      </c>
      <c r="ID44" s="39" vm="8195">
        <f ca="1"/>
        <v>7.7640000000000002</v>
      </c>
      <c r="IE44" s="39" vm="8196">
        <f ca="1"/>
        <v>7.9</v>
      </c>
      <c r="IF44" s="39" vm="8197">
        <f ca="1"/>
        <v>7.9729999999999999</v>
      </c>
      <c r="IG44" s="39" vm="8164">
        <f ca="1"/>
        <v>7.9770000000000003</v>
      </c>
      <c r="IH44" s="39" vm="8198">
        <f ca="1"/>
        <v>8.0459999999999994</v>
      </c>
      <c r="II44" s="39" vm="8199">
        <f ca="1"/>
        <v>8.0730000000000004</v>
      </c>
      <c r="IJ44" s="39" vm="2952">
        <f ca="1"/>
        <v>8.06</v>
      </c>
      <c r="IK44" s="39" vm="8200">
        <f ca="1"/>
        <v>8.0739999999999998</v>
      </c>
      <c r="IL44" s="39" vm="8201">
        <f ca="1"/>
        <v>8.1080000000000005</v>
      </c>
      <c r="IM44" s="39" vm="8172">
        <f ca="1"/>
        <v>8.1539999999999999</v>
      </c>
      <c r="IN44" s="39" vm="8202">
        <f ca="1"/>
        <v>8.1140000000000008</v>
      </c>
      <c r="IO44" s="39" vm="8203">
        <f ca="1"/>
        <v>8.1679999999999993</v>
      </c>
      <c r="IP44" s="39" vm="8204">
        <f ca="1"/>
        <v>8.1470000000000002</v>
      </c>
      <c r="IQ44" s="39" vm="8205">
        <f ca="1"/>
        <v>8.1910000000000007</v>
      </c>
      <c r="IR44" s="39" vm="8206">
        <f ca="1"/>
        <v>8.2219999999999995</v>
      </c>
      <c r="IS44" s="39" vm="2973">
        <f ca="1"/>
        <v>8.2240000000000002</v>
      </c>
      <c r="IT44" s="39" vm="8207">
        <f ca="1"/>
        <v>8.2880000000000003</v>
      </c>
      <c r="IU44" s="39" vm="8208">
        <f ca="1"/>
        <v>8.3339999999999996</v>
      </c>
      <c r="IV44" s="39" vm="8209">
        <f ca="1"/>
        <v>8.3335000000000008</v>
      </c>
      <c r="IW44" s="39" vm="8210">
        <f ca="1"/>
        <v>8.3040000000000003</v>
      </c>
      <c r="IX44" s="39" vm="8207">
        <f ca="1"/>
        <v>8.2880000000000003</v>
      </c>
      <c r="IY44" s="39" vm="4703">
        <f ca="1"/>
        <v>8.2449999999999992</v>
      </c>
      <c r="IZ44" s="39" vm="8211">
        <f ca="1"/>
        <v>8.2910000000000004</v>
      </c>
      <c r="JA44" s="39" vm="8212">
        <f ca="1"/>
        <v>8.3119999999999994</v>
      </c>
      <c r="JB44" s="39" vm="8213">
        <f ca="1"/>
        <v>8.327</v>
      </c>
      <c r="JC44" s="39" vm="8214">
        <f ca="1"/>
        <v>8.2959999999999994</v>
      </c>
      <c r="JD44" s="39" vm="8215">
        <f ca="1"/>
        <v>8.3030000000000008</v>
      </c>
      <c r="JE44" s="39" vm="8212">
        <f ca="1"/>
        <v>8.3119999999999994</v>
      </c>
      <c r="JF44" s="39" vm="8216">
        <f ca="1"/>
        <v>8.3149999999999995</v>
      </c>
      <c r="JG44" s="39" vm="8217">
        <f ca="1"/>
        <v>8.2059999999999995</v>
      </c>
      <c r="JH44" s="39" vm="2966">
        <f ca="1"/>
        <v>8.218</v>
      </c>
      <c r="JI44" s="39" vm="8218">
        <f ca="1"/>
        <v>8.2584999999999997</v>
      </c>
      <c r="JJ44" s="39" vm="8219">
        <f ca="1"/>
        <v>8.0470000000000006</v>
      </c>
      <c r="JK44" s="39" vm="8220">
        <f ca="1"/>
        <v>8.109</v>
      </c>
      <c r="JL44" s="39" vm="8221">
        <f ca="1"/>
        <v>8.0079999999999991</v>
      </c>
      <c r="JM44" s="39" vm="8222">
        <f ca="1"/>
        <v>8.1404999999999994</v>
      </c>
      <c r="JN44" s="39" vm="8223">
        <f ca="1"/>
        <v>7.98</v>
      </c>
      <c r="JO44" s="39" vm="8224">
        <f ca="1"/>
        <v>7.944</v>
      </c>
      <c r="JP44" s="39" vm="2942">
        <f ca="1"/>
        <v>8.0220000000000002</v>
      </c>
      <c r="JQ44" s="39" vm="8225">
        <f ca="1"/>
        <v>8.2170000000000005</v>
      </c>
      <c r="JR44" s="39" vm="8226">
        <f ca="1"/>
        <v>8.2029999999999994</v>
      </c>
      <c r="JS44" s="39" vm="8227">
        <f ca="1"/>
        <v>8.2025000000000006</v>
      </c>
      <c r="JT44" s="39" vm="8228">
        <f ca="1"/>
        <v>8.1850000000000005</v>
      </c>
      <c r="JU44" s="39" vm="2939">
        <f ca="1"/>
        <v>8.1509999999999998</v>
      </c>
      <c r="JV44" s="39" vm="2952">
        <f ca="1"/>
        <v>8.06</v>
      </c>
      <c r="JW44" s="39" vm="8229">
        <f ca="1"/>
        <v>8.0589999999999993</v>
      </c>
      <c r="JX44" s="39" vm="8217">
        <f ca="1"/>
        <v>8.2059999999999995</v>
      </c>
      <c r="JY44" s="39" vm="5534">
        <f ca="1"/>
        <v>8.11</v>
      </c>
      <c r="JZ44" s="39" vm="2927">
        <f ca="1"/>
        <v>7.95</v>
      </c>
      <c r="KA44" s="39" vm="8230">
        <f ca="1"/>
        <v>8.0649999999999995</v>
      </c>
      <c r="KB44" s="39" vm="8231">
        <f ca="1"/>
        <v>8.1950000000000003</v>
      </c>
    </row>
    <row r="45" spans="2:288" ht="20" customHeight="1" x14ac:dyDescent="0.6">
      <c r="B45" s="13" t="s">
        <v>43</v>
      </c>
      <c r="C45" s="2" t="s">
        <v>47</v>
      </c>
      <c r="D45" s="2" t="str" cm="1">
        <f t="array" ref="D45">_FV(Table15[[#This Row],[ ETF]],"Ticker symbol",TRUE)</f>
        <v>SWRD</v>
      </c>
      <c r="E45" s="2" t="s">
        <v>48</v>
      </c>
      <c r="F45" s="2" t="s">
        <v>110</v>
      </c>
      <c r="G45" s="2" t="e" vm="8232">
        <v>#VALUE!</v>
      </c>
      <c r="H45" s="27" t="str" cm="1">
        <f t="array" ref="H45">IFERROR(_FV(Table15[[#This Row],[ ETF]],"beta"),"")</f>
        <v/>
      </c>
      <c r="I45" s="30" cm="1">
        <f t="array" ref="I45">_FV(Table15[[#This Row],[ ETF]],"Price")</f>
        <v>32.202500000000001</v>
      </c>
      <c r="J45" s="26">
        <f>SUMIF(Table14[Ativo],Table15[[#This Row],[Ticker]],Table14[Qtd])</f>
        <v>153</v>
      </c>
      <c r="K45" s="6">
        <f>Table15[[#This Row],[Preço]]*Table15[[#This Row],[Qtd]]</f>
        <v>4926.9825000000001</v>
      </c>
      <c r="L45" s="15">
        <f>_xlfn.FLOOR.MATH((Aporte-2)/Table15[[#This Row],[Preço]])</f>
        <v>139</v>
      </c>
      <c r="M45" s="14">
        <f>Aporte-Table15[[#This Row],[Possível]]*Table15[[#This Row],[Preço]]</f>
        <v>23.852499999999964</v>
      </c>
      <c r="N45" s="35" cm="1">
        <f t="array" ref="N45">_FV(Table15[[#This Row],[ ETF]],"Expense ratio",TRUE)</f>
        <v>1.1999999999999999E-3</v>
      </c>
      <c r="O45" s="38" cm="1">
        <f t="array" ref="O45">_FV(Table15[[#This Row],[ ETF]],"Market cap",TRUE)</f>
        <v>1306721900</v>
      </c>
      <c r="P45" s="36" cm="1">
        <f t="array" ref="P45">_FV(Table15[[#This Row],[ ETF]],"Volume")</f>
        <v>35876</v>
      </c>
      <c r="Q45" s="35" cm="1">
        <f t="array" ref="Q45">_FV(Table15[[#This Row],[ ETF]],"Change (%)",TRUE)</f>
        <v>1.0345999999999999E-2</v>
      </c>
      <c r="R45" s="40">
        <f ca="1">(Table15[[#This Row],[Preço]]-AF45)/AF45</f>
        <v>0.22338303732548195</v>
      </c>
      <c r="S45" s="44"/>
      <c r="T45" s="37" cm="1">
        <f t="array" ref="T45">Table15[[#This Row],[Valor de mercado]]/Riqueza_hoje</f>
        <v>2.3453636946906848E-2</v>
      </c>
      <c r="AF45" s="39" cm="1" vm="8233">
        <f t="array" aca="1" ref="AF45:JZ45" ca="1">TRANSPOSE(_xlfn.STOCKHISTORY(G45,TODAY()-365,TODAY(),0,0,1))</f>
        <v>26.322500000000002</v>
      </c>
      <c r="AG45" s="39" vm="8233">
        <f ca="1"/>
        <v>26.322500000000002</v>
      </c>
      <c r="AH45" s="39" t="e" vm="342">
        <f ca="1"/>
        <v>#N/A</v>
      </c>
      <c r="AI45" s="39" vm="8234">
        <f ca="1"/>
        <v>26.62</v>
      </c>
      <c r="AJ45" s="39" vm="8235">
        <f ca="1"/>
        <v>26.612500000000001</v>
      </c>
      <c r="AK45" s="39" vm="8236">
        <f ca="1"/>
        <v>26.567499999999999</v>
      </c>
      <c r="AL45" s="39" vm="8237">
        <f ca="1"/>
        <v>26.442499999999999</v>
      </c>
      <c r="AM45" s="39" vm="8238">
        <f ca="1"/>
        <v>26.49</v>
      </c>
      <c r="AN45" s="39" vm="8239">
        <f ca="1"/>
        <v>26.914999999999999</v>
      </c>
      <c r="AO45" s="39" vm="8240">
        <f ca="1"/>
        <v>27.092500000000001</v>
      </c>
      <c r="AP45" s="39" vm="8241">
        <f ca="1"/>
        <v>27.202500000000001</v>
      </c>
      <c r="AQ45" s="39" vm="8242">
        <f ca="1"/>
        <v>27.1175</v>
      </c>
      <c r="AR45" s="39" vm="8243">
        <f ca="1"/>
        <v>27.09</v>
      </c>
      <c r="AS45" s="39" vm="8244">
        <f ca="1"/>
        <v>27.137499999999999</v>
      </c>
      <c r="AT45" s="39" vm="8245">
        <f ca="1"/>
        <v>27.27</v>
      </c>
      <c r="AU45" s="39" vm="8246">
        <f ca="1"/>
        <v>26.912500000000001</v>
      </c>
      <c r="AV45" s="39" vm="8247">
        <f ca="1"/>
        <v>26.922499999999999</v>
      </c>
      <c r="AW45" s="39" vm="8248">
        <f ca="1"/>
        <v>27.012499999999999</v>
      </c>
      <c r="AX45" s="39" vm="8249">
        <f ca="1"/>
        <v>27.317499999999999</v>
      </c>
      <c r="AY45" s="39" vm="8250">
        <f ca="1"/>
        <v>27.395</v>
      </c>
      <c r="AZ45" s="39" vm="8251">
        <f ca="1"/>
        <v>27.2775</v>
      </c>
      <c r="BA45" s="39" vm="8252">
        <f ca="1"/>
        <v>27.122499999999999</v>
      </c>
      <c r="BB45" s="39" vm="8253">
        <f ca="1"/>
        <v>27.37</v>
      </c>
      <c r="BC45" s="39" vm="8254">
        <f ca="1"/>
        <v>26.925000000000001</v>
      </c>
      <c r="BD45" s="39" vm="8255">
        <f ca="1"/>
        <v>26.984999999999999</v>
      </c>
      <c r="BE45" s="39" vm="8256">
        <f ca="1"/>
        <v>26.5</v>
      </c>
      <c r="BF45" s="39" vm="8257">
        <f ca="1"/>
        <v>26.672499999999999</v>
      </c>
      <c r="BG45" s="39" vm="8258">
        <f ca="1"/>
        <v>27.1525</v>
      </c>
      <c r="BH45" s="39" vm="8244">
        <f ca="1"/>
        <v>27.137499999999999</v>
      </c>
      <c r="BI45" s="39" vm="8251">
        <f ca="1"/>
        <v>27.2775</v>
      </c>
      <c r="BJ45" s="39" vm="8259">
        <f ca="1"/>
        <v>27.475000000000001</v>
      </c>
      <c r="BK45" s="39" vm="8260">
        <f ca="1"/>
        <v>27.6525</v>
      </c>
      <c r="BL45" s="39" vm="8261">
        <f ca="1"/>
        <v>27.712499999999999</v>
      </c>
      <c r="BM45" s="39" vm="8262">
        <f ca="1"/>
        <v>27.717500000000001</v>
      </c>
      <c r="BN45" s="39" vm="8263">
        <f ca="1"/>
        <v>27.835000000000001</v>
      </c>
      <c r="BO45" s="39" vm="8264">
        <f ca="1"/>
        <v>27.927499999999998</v>
      </c>
      <c r="BP45" s="39" vm="8265">
        <f ca="1"/>
        <v>28.202500000000001</v>
      </c>
      <c r="BQ45" s="39" vm="8266">
        <f ca="1"/>
        <v>28.06</v>
      </c>
      <c r="BR45" s="39" vm="8267">
        <f ca="1"/>
        <v>27.81</v>
      </c>
      <c r="BS45" s="39" vm="8268">
        <f ca="1"/>
        <v>27.732500000000002</v>
      </c>
      <c r="BT45" s="39" vm="8269">
        <f ca="1"/>
        <v>27.987500000000001</v>
      </c>
      <c r="BU45" s="39" vm="8270">
        <f ca="1"/>
        <v>27.734999999999999</v>
      </c>
      <c r="BV45" s="39" vm="8271">
        <f ca="1"/>
        <v>27.522500000000001</v>
      </c>
      <c r="BW45" s="39" vm="8272">
        <f ca="1"/>
        <v>27.727499999999999</v>
      </c>
      <c r="BX45" s="39" vm="8273">
        <f ca="1"/>
        <v>27.7075</v>
      </c>
      <c r="BY45" s="39" vm="8274">
        <f ca="1"/>
        <v>27.22</v>
      </c>
      <c r="BZ45" s="39" vm="8275">
        <f ca="1"/>
        <v>27.607500000000002</v>
      </c>
      <c r="CA45" s="39" vm="8276">
        <f ca="1"/>
        <v>27.572500000000002</v>
      </c>
      <c r="CB45" s="39" vm="8277">
        <f ca="1"/>
        <v>27.4725</v>
      </c>
      <c r="CC45" s="39" vm="8278">
        <f ca="1"/>
        <v>27.184999999999999</v>
      </c>
      <c r="CD45" s="39" vm="8279">
        <f ca="1"/>
        <v>26.54</v>
      </c>
      <c r="CE45" s="39" vm="8280">
        <f ca="1"/>
        <v>27.38</v>
      </c>
      <c r="CF45" s="39" vm="8281">
        <f ca="1"/>
        <v>27.532499999999999</v>
      </c>
      <c r="CG45" s="39" vm="8282">
        <f ca="1"/>
        <v>27.63</v>
      </c>
      <c r="CH45" s="39" vm="8283">
        <f ca="1"/>
        <v>27.942499999999999</v>
      </c>
      <c r="CI45" s="39" vm="8284">
        <f ca="1"/>
        <v>27.795000000000002</v>
      </c>
      <c r="CJ45" s="39" vm="8285">
        <f ca="1"/>
        <v>27.905000000000001</v>
      </c>
      <c r="CK45" s="39" vm="8286">
        <f ca="1"/>
        <v>28.0825</v>
      </c>
      <c r="CL45" s="39" vm="8287">
        <f ca="1"/>
        <v>27.934999999999999</v>
      </c>
      <c r="CM45" s="39" vm="8288">
        <f ca="1"/>
        <v>28.11</v>
      </c>
      <c r="CN45" s="39" vm="8289">
        <f ca="1"/>
        <v>27.8325</v>
      </c>
      <c r="CO45" s="39" vm="8290">
        <f ca="1"/>
        <v>27.9575</v>
      </c>
      <c r="CP45" s="39" vm="8291">
        <f ca="1"/>
        <v>27.864999999999998</v>
      </c>
      <c r="CQ45" s="39" vm="8292">
        <f ca="1"/>
        <v>27.78</v>
      </c>
      <c r="CR45" s="39" vm="8293">
        <f ca="1"/>
        <v>27.517499999999998</v>
      </c>
      <c r="CS45" s="39" vm="8294">
        <f ca="1"/>
        <v>27.8125</v>
      </c>
      <c r="CT45" s="39" vm="8295">
        <f ca="1"/>
        <v>27.892499999999998</v>
      </c>
      <c r="CU45" s="39" vm="8296">
        <f ca="1"/>
        <v>27.94</v>
      </c>
      <c r="CV45" s="39" vm="8297">
        <f ca="1"/>
        <v>28.037500000000001</v>
      </c>
      <c r="CW45" s="39" vm="8298">
        <f ca="1"/>
        <v>28.227499999999999</v>
      </c>
      <c r="CX45" s="39" vm="8299">
        <f ca="1"/>
        <v>28.677499999999998</v>
      </c>
      <c r="CY45" s="39" vm="8300">
        <f ca="1"/>
        <v>28.65</v>
      </c>
      <c r="CZ45" s="39" vm="8301">
        <f ca="1"/>
        <v>28.8</v>
      </c>
      <c r="DA45" s="39" vm="8302">
        <f ca="1"/>
        <v>28.855</v>
      </c>
      <c r="DB45" s="39" vm="8303">
        <f ca="1"/>
        <v>28.927499999999998</v>
      </c>
      <c r="DC45" s="39" vm="8304">
        <f ca="1"/>
        <v>29.024999999999999</v>
      </c>
      <c r="DD45" s="39" vm="8305">
        <f ca="1"/>
        <v>29.125</v>
      </c>
      <c r="DE45" s="39" vm="4843">
        <f ca="1"/>
        <v>29.232500000000002</v>
      </c>
      <c r="DF45" s="39" vm="8306">
        <f ca="1"/>
        <v>29.37</v>
      </c>
      <c r="DG45" s="39" vm="8307">
        <f ca="1"/>
        <v>29.342500000000001</v>
      </c>
      <c r="DH45" s="39" vm="8308">
        <f ca="1"/>
        <v>28.947500000000002</v>
      </c>
      <c r="DI45" s="39" vm="8309">
        <f ca="1"/>
        <v>29.122499999999999</v>
      </c>
      <c r="DJ45" s="39" vm="8310">
        <f ca="1"/>
        <v>29.262499999999999</v>
      </c>
      <c r="DK45" s="39" vm="8311">
        <f ca="1"/>
        <v>29.31</v>
      </c>
      <c r="DL45" s="39" vm="8312">
        <f ca="1"/>
        <v>29.434999999999999</v>
      </c>
      <c r="DM45" s="39" vm="8313">
        <f ca="1"/>
        <v>29.395</v>
      </c>
      <c r="DN45" s="39" vm="8312">
        <f ca="1"/>
        <v>29.434999999999999</v>
      </c>
      <c r="DO45" s="39" vm="8314">
        <f ca="1"/>
        <v>29.44</v>
      </c>
      <c r="DP45" s="39" vm="4874">
        <f ca="1"/>
        <v>29.272500000000001</v>
      </c>
      <c r="DQ45" s="39" t="e" vm="342">
        <f ca="1"/>
        <v>#N/A</v>
      </c>
      <c r="DR45" s="39" vm="8315">
        <f ca="1"/>
        <v>28.97</v>
      </c>
      <c r="DS45" s="39" vm="8316">
        <f ca="1"/>
        <v>29.335000000000001</v>
      </c>
      <c r="DT45" s="39" vm="8317">
        <f ca="1"/>
        <v>29.26</v>
      </c>
      <c r="DU45" s="39" vm="8318">
        <f ca="1"/>
        <v>29.712499999999999</v>
      </c>
      <c r="DV45" s="39" vm="8319">
        <f ca="1"/>
        <v>29.7225</v>
      </c>
      <c r="DW45" s="39" vm="8320">
        <f ca="1"/>
        <v>29.1675</v>
      </c>
      <c r="DX45" s="39" vm="8321">
        <f ca="1"/>
        <v>28.875</v>
      </c>
      <c r="DY45" s="39" vm="8322">
        <f ca="1"/>
        <v>28.842500000000001</v>
      </c>
      <c r="DZ45" s="39" vm="8323">
        <f ca="1"/>
        <v>29.2775</v>
      </c>
      <c r="EA45" s="39" vm="8324">
        <f ca="1"/>
        <v>29.38</v>
      </c>
      <c r="EB45" s="39" vm="8325">
        <f ca="1"/>
        <v>29.3475</v>
      </c>
      <c r="EC45" s="39" vm="8326">
        <f ca="1"/>
        <v>29.484999999999999</v>
      </c>
      <c r="ED45" s="39" vm="8327">
        <f ca="1"/>
        <v>29.657499999999999</v>
      </c>
      <c r="EE45" s="39" vm="8328">
        <f ca="1"/>
        <v>29.614999999999998</v>
      </c>
      <c r="EF45" s="39" vm="8329">
        <f ca="1"/>
        <v>29.6325</v>
      </c>
      <c r="EG45" s="39" vm="8330">
        <f ca="1"/>
        <v>29.672499999999999</v>
      </c>
      <c r="EH45" s="39" vm="8331">
        <f ca="1"/>
        <v>29.795000000000002</v>
      </c>
      <c r="EI45" s="39" t="e" vm="342">
        <f ca="1"/>
        <v>#N/A</v>
      </c>
      <c r="EJ45" s="39" vm="8331">
        <f ca="1"/>
        <v>29.795000000000002</v>
      </c>
      <c r="EK45" s="39" vm="8332">
        <f ca="1"/>
        <v>29.8475</v>
      </c>
      <c r="EL45" s="39" vm="8319">
        <f ca="1"/>
        <v>29.7225</v>
      </c>
      <c r="EM45" s="39" vm="8333">
        <f ca="1"/>
        <v>29.9025</v>
      </c>
      <c r="EN45" s="39" vm="8334">
        <f ca="1"/>
        <v>29.932500000000001</v>
      </c>
      <c r="EO45" s="39" vm="8335">
        <f ca="1"/>
        <v>29.94</v>
      </c>
      <c r="EP45" s="39" vm="8336">
        <f ca="1"/>
        <v>29.99</v>
      </c>
      <c r="EQ45" s="39" vm="8337">
        <f ca="1"/>
        <v>29.995000000000001</v>
      </c>
      <c r="ER45" s="39" vm="4891">
        <f ca="1"/>
        <v>30.0425</v>
      </c>
      <c r="ES45" s="39" vm="8338">
        <f ca="1"/>
        <v>30.08</v>
      </c>
      <c r="ET45" s="39" vm="8339">
        <f ca="1"/>
        <v>30.12</v>
      </c>
      <c r="EU45" s="39" vm="8340">
        <f ca="1"/>
        <v>30.157499999999999</v>
      </c>
      <c r="EV45" s="39" vm="8341">
        <f ca="1"/>
        <v>29.912500000000001</v>
      </c>
      <c r="EW45" s="39" vm="8342">
        <f ca="1"/>
        <v>29.54</v>
      </c>
      <c r="EX45" s="39" vm="8343">
        <f ca="1"/>
        <v>29.772500000000001</v>
      </c>
      <c r="EY45" s="39" vm="4873">
        <f ca="1"/>
        <v>29.9375</v>
      </c>
      <c r="EZ45" s="39" vm="8344">
        <f ca="1"/>
        <v>29.962499999999999</v>
      </c>
      <c r="FA45" s="39" vm="8345">
        <f ca="1"/>
        <v>30.1</v>
      </c>
      <c r="FB45" s="39" vm="8346">
        <f ca="1"/>
        <v>30.2</v>
      </c>
      <c r="FC45" s="39" vm="8347">
        <f ca="1"/>
        <v>30.147500000000001</v>
      </c>
      <c r="FD45" s="39" vm="8348">
        <f ca="1"/>
        <v>30.25</v>
      </c>
      <c r="FE45" s="39" vm="8349">
        <f ca="1"/>
        <v>30.135000000000002</v>
      </c>
      <c r="FF45" s="39" vm="8350">
        <f ca="1"/>
        <v>30.197500000000002</v>
      </c>
      <c r="FG45" s="39" vm="8351">
        <f ca="1"/>
        <v>30.36</v>
      </c>
      <c r="FH45" s="39" vm="8352">
        <f ca="1"/>
        <v>30.4925</v>
      </c>
      <c r="FI45" s="39" vm="8353">
        <f ca="1"/>
        <v>30.26</v>
      </c>
      <c r="FJ45" s="39" vm="8354">
        <f ca="1"/>
        <v>30.4375</v>
      </c>
      <c r="FK45" s="39" vm="8339">
        <f ca="1"/>
        <v>30.12</v>
      </c>
      <c r="FL45" s="39" vm="8355">
        <f ca="1"/>
        <v>30.49</v>
      </c>
      <c r="FM45" s="39" vm="8356">
        <f ca="1"/>
        <v>30.635000000000002</v>
      </c>
      <c r="FN45" s="39" vm="8357">
        <f ca="1"/>
        <v>30.657499999999999</v>
      </c>
      <c r="FO45" s="39" vm="8358">
        <f ca="1"/>
        <v>30.58</v>
      </c>
      <c r="FP45" s="39" vm="8359">
        <f ca="1"/>
        <v>30.432500000000001</v>
      </c>
      <c r="FQ45" s="39" vm="8360">
        <f ca="1"/>
        <v>30.287500000000001</v>
      </c>
      <c r="FR45" s="39" vm="8361">
        <f ca="1"/>
        <v>29.72</v>
      </c>
      <c r="FS45" s="39" vm="8362">
        <f ca="1"/>
        <v>30.0075</v>
      </c>
      <c r="FT45" s="39" vm="8363">
        <f ca="1"/>
        <v>30.33</v>
      </c>
      <c r="FU45" s="39" vm="8364">
        <f ca="1"/>
        <v>30.42</v>
      </c>
      <c r="FV45" s="39" vm="8365">
        <f ca="1"/>
        <v>30.712499999999999</v>
      </c>
      <c r="FW45" s="39" vm="8366">
        <f ca="1"/>
        <v>30.774999999999999</v>
      </c>
      <c r="FX45" s="39" vm="8367">
        <f ca="1"/>
        <v>30.574999999999999</v>
      </c>
      <c r="FY45" s="39" vm="8368">
        <f ca="1"/>
        <v>30.697500000000002</v>
      </c>
      <c r="FZ45" s="39" vm="8369">
        <f ca="1"/>
        <v>30.912500000000001</v>
      </c>
      <c r="GA45" s="39" vm="8370">
        <f ca="1"/>
        <v>30.715</v>
      </c>
      <c r="GB45" s="39" vm="8371">
        <f ca="1"/>
        <v>30.85</v>
      </c>
      <c r="GC45" s="39" vm="8372">
        <f ca="1"/>
        <v>30.72</v>
      </c>
      <c r="GD45" s="39" vm="8373">
        <f ca="1"/>
        <v>30.824999999999999</v>
      </c>
      <c r="GE45" s="39" vm="8374">
        <f ca="1"/>
        <v>30.97</v>
      </c>
      <c r="GF45" s="39" vm="8374">
        <f ca="1"/>
        <v>30.97</v>
      </c>
      <c r="GG45" s="39" vm="8375">
        <f ca="1"/>
        <v>30.962499999999999</v>
      </c>
      <c r="GH45" s="39" vm="8376">
        <f ca="1"/>
        <v>31</v>
      </c>
      <c r="GI45" s="39" vm="8377">
        <f ca="1"/>
        <v>31.07</v>
      </c>
      <c r="GJ45" s="39" vm="8378">
        <f ca="1"/>
        <v>31.09</v>
      </c>
      <c r="GK45" s="39" vm="8379">
        <f ca="1"/>
        <v>31.24</v>
      </c>
      <c r="GL45" s="39" vm="8378">
        <f ca="1"/>
        <v>31.09</v>
      </c>
      <c r="GM45" s="39" vm="8380">
        <f ca="1"/>
        <v>31.03</v>
      </c>
      <c r="GN45" s="39" vm="8381">
        <f ca="1"/>
        <v>30.984999999999999</v>
      </c>
      <c r="GO45" s="39" vm="8356">
        <f ca="1"/>
        <v>30.635000000000002</v>
      </c>
      <c r="GP45" s="39" vm="8382">
        <f ca="1"/>
        <v>30.762499999999999</v>
      </c>
      <c r="GQ45" s="39" vm="8383">
        <f ca="1"/>
        <v>31.164999999999999</v>
      </c>
      <c r="GR45" s="39" vm="8384">
        <f ca="1"/>
        <v>31.234999999999999</v>
      </c>
      <c r="GS45" s="39" vm="8385">
        <f ca="1"/>
        <v>31.265000000000001</v>
      </c>
      <c r="GT45" s="39" vm="8386">
        <f ca="1"/>
        <v>31.195</v>
      </c>
      <c r="GU45" s="39" vm="8387">
        <f ca="1"/>
        <v>31.2925</v>
      </c>
      <c r="GV45" s="39" t="e" vm="342">
        <f ca="1"/>
        <v>#N/A</v>
      </c>
      <c r="GW45" s="39" vm="8388">
        <f ca="1"/>
        <v>31.46</v>
      </c>
      <c r="GX45" s="39" vm="8389">
        <f ca="1"/>
        <v>31.574999999999999</v>
      </c>
      <c r="GY45" s="39" vm="2113">
        <f ca="1"/>
        <v>31.695</v>
      </c>
      <c r="GZ45" s="39" vm="8390">
        <f ca="1"/>
        <v>31.692499999999999</v>
      </c>
      <c r="HA45" s="39" vm="8391">
        <f ca="1"/>
        <v>31.8475</v>
      </c>
      <c r="HB45" s="39" vm="8392">
        <f ca="1"/>
        <v>31.63</v>
      </c>
      <c r="HC45" s="39" vm="8393">
        <f ca="1"/>
        <v>31.454999999999998</v>
      </c>
      <c r="HD45" s="39" vm="8394">
        <f ca="1"/>
        <v>31.5075</v>
      </c>
      <c r="HE45" s="39" vm="4900">
        <f ca="1"/>
        <v>31.38</v>
      </c>
      <c r="HF45" s="39" vm="8395">
        <f ca="1"/>
        <v>31.285</v>
      </c>
      <c r="HG45" s="39" vm="2108">
        <f ca="1"/>
        <v>31.27</v>
      </c>
      <c r="HH45" s="39" vm="8396">
        <f ca="1"/>
        <v>31.17</v>
      </c>
      <c r="HI45" s="39" vm="8397">
        <f ca="1"/>
        <v>31.16</v>
      </c>
      <c r="HJ45" s="39" vm="8398">
        <f ca="1"/>
        <v>31.035</v>
      </c>
      <c r="HK45" s="39" vm="8399">
        <f ca="1"/>
        <v>30.465</v>
      </c>
      <c r="HL45" s="39" vm="8400">
        <f ca="1"/>
        <v>30.547499999999999</v>
      </c>
      <c r="HM45" s="39" vm="8401">
        <f ca="1"/>
        <v>30.83</v>
      </c>
      <c r="HN45" s="39" vm="8402">
        <f ca="1"/>
        <v>31.155000000000001</v>
      </c>
      <c r="HO45" s="39" vm="8403">
        <f ca="1"/>
        <v>31.01</v>
      </c>
      <c r="HP45" s="39" vm="8404">
        <f ca="1"/>
        <v>31.017499999999998</v>
      </c>
      <c r="HQ45" s="39" vm="8364">
        <f ca="1"/>
        <v>30.42</v>
      </c>
      <c r="HR45" s="39" vm="8399">
        <f ca="1"/>
        <v>30.465</v>
      </c>
      <c r="HS45" s="39" vm="8363">
        <f ca="1"/>
        <v>30.33</v>
      </c>
      <c r="HT45" s="39" vm="8405">
        <f ca="1"/>
        <v>30.16</v>
      </c>
      <c r="HU45" s="39" vm="8406">
        <f ca="1"/>
        <v>29.92</v>
      </c>
      <c r="HV45" s="39" vm="8407">
        <f ca="1"/>
        <v>30.352499999999999</v>
      </c>
      <c r="HW45" s="39" vm="8408">
        <f ca="1"/>
        <v>29.965</v>
      </c>
      <c r="HX45" s="39" vm="8409">
        <f ca="1"/>
        <v>30.7075</v>
      </c>
      <c r="HY45" s="39" vm="8410">
        <f ca="1"/>
        <v>30.602499999999999</v>
      </c>
      <c r="HZ45" s="39" vm="8411">
        <f ca="1"/>
        <v>30.65</v>
      </c>
      <c r="IA45" s="39" vm="8412">
        <f ca="1"/>
        <v>30.39</v>
      </c>
      <c r="IB45" s="39" vm="8413">
        <f ca="1"/>
        <v>30.38</v>
      </c>
      <c r="IC45" s="39" vm="8414">
        <f ca="1"/>
        <v>30.897500000000001</v>
      </c>
      <c r="ID45" s="39" vm="8415">
        <f ca="1"/>
        <v>31.184999999999999</v>
      </c>
      <c r="IE45" s="39" vm="8383">
        <f ca="1"/>
        <v>31.164999999999999</v>
      </c>
      <c r="IF45" s="39" vm="8416">
        <f ca="1"/>
        <v>31.447500000000002</v>
      </c>
      <c r="IG45" s="39" vm="8417">
        <f ca="1"/>
        <v>31.587499999999999</v>
      </c>
      <c r="IH45" s="39" vm="8418">
        <f ca="1"/>
        <v>31.504999999999999</v>
      </c>
      <c r="II45" s="39" vm="8419">
        <f ca="1"/>
        <v>31.577500000000001</v>
      </c>
      <c r="IJ45" s="39" vm="8420">
        <f ca="1"/>
        <v>31.704999999999998</v>
      </c>
      <c r="IK45" s="39" vm="8421">
        <f ca="1"/>
        <v>31.86</v>
      </c>
      <c r="IL45" s="39" vm="8422">
        <f ca="1"/>
        <v>31.725000000000001</v>
      </c>
      <c r="IM45" s="39" vm="8423">
        <f ca="1"/>
        <v>31.875</v>
      </c>
      <c r="IN45" s="39" vm="8424">
        <f ca="1"/>
        <v>31.815000000000001</v>
      </c>
      <c r="IO45" s="39" vm="8425">
        <f ca="1"/>
        <v>31.982500000000002</v>
      </c>
      <c r="IP45" s="39" vm="8426">
        <f ca="1"/>
        <v>32.055</v>
      </c>
      <c r="IQ45" s="39" vm="8427">
        <f ca="1"/>
        <v>32.0625</v>
      </c>
      <c r="IR45" s="39" vm="8428">
        <f ca="1"/>
        <v>32.314999999999998</v>
      </c>
      <c r="IS45" s="39" vm="8429">
        <f ca="1"/>
        <v>32.484999999999999</v>
      </c>
      <c r="IT45" s="39" vm="8430">
        <f ca="1"/>
        <v>32.545000000000002</v>
      </c>
      <c r="IU45" s="39" vm="8431">
        <f ca="1"/>
        <v>32.365000000000002</v>
      </c>
      <c r="IV45" s="39" vm="8432">
        <f ca="1"/>
        <v>32.337499999999999</v>
      </c>
      <c r="IW45" s="39" vm="8433">
        <f ca="1"/>
        <v>32.202500000000001</v>
      </c>
      <c r="IX45" s="39" vm="8434">
        <f ca="1"/>
        <v>32.35</v>
      </c>
      <c r="IY45" s="39" vm="8435">
        <f ca="1"/>
        <v>32.417499999999997</v>
      </c>
      <c r="IZ45" s="39" vm="8429">
        <f ca="1"/>
        <v>32.484999999999999</v>
      </c>
      <c r="JA45" s="39" vm="8436">
        <f ca="1"/>
        <v>32.392499999999998</v>
      </c>
      <c r="JB45" s="39" vm="8437">
        <f ca="1"/>
        <v>32.302500000000002</v>
      </c>
      <c r="JC45" s="39" vm="8438">
        <f ca="1"/>
        <v>32.352499999999999</v>
      </c>
      <c r="JD45" s="39" vm="8431">
        <f ca="1"/>
        <v>32.365000000000002</v>
      </c>
      <c r="JE45" s="39" vm="8439">
        <f ca="1"/>
        <v>32</v>
      </c>
      <c r="JF45" s="39" vm="4923">
        <f ca="1"/>
        <v>32.085000000000001</v>
      </c>
      <c r="JG45" s="39" vm="4925">
        <f ca="1"/>
        <v>32.177500000000002</v>
      </c>
      <c r="JH45" s="39" vm="8440">
        <f ca="1"/>
        <v>31.37</v>
      </c>
      <c r="JI45" s="39" vm="8441">
        <f ca="1"/>
        <v>31.592500000000001</v>
      </c>
      <c r="JJ45" s="39" vm="2107">
        <f ca="1"/>
        <v>31.25</v>
      </c>
      <c r="JK45" s="39" vm="8442">
        <f ca="1"/>
        <v>31.72</v>
      </c>
      <c r="JL45" s="39" vm="8443">
        <f ca="1"/>
        <v>31.19</v>
      </c>
      <c r="JM45" s="39" vm="8444">
        <f ca="1"/>
        <v>30.925000000000001</v>
      </c>
      <c r="JN45" s="39" vm="8445">
        <f ca="1"/>
        <v>31.2575</v>
      </c>
      <c r="JO45" s="39" vm="8446">
        <f ca="1"/>
        <v>32.01</v>
      </c>
      <c r="JP45" s="39" vm="8447">
        <f ca="1"/>
        <v>32.024999999999999</v>
      </c>
      <c r="JQ45" s="39" vm="8448">
        <f ca="1"/>
        <v>31.984999999999999</v>
      </c>
      <c r="JR45" s="39" vm="8449">
        <f ca="1"/>
        <v>31.927499999999998</v>
      </c>
      <c r="JS45" s="39" vm="8424">
        <f ca="1"/>
        <v>31.815000000000001</v>
      </c>
      <c r="JT45" s="39" vm="8450">
        <f ca="1"/>
        <v>31.477499999999999</v>
      </c>
      <c r="JU45" s="39" vm="8451">
        <f ca="1"/>
        <v>31.425000000000001</v>
      </c>
      <c r="JV45" s="39" vm="8452">
        <f ca="1"/>
        <v>31.99</v>
      </c>
      <c r="JW45" s="39" vm="4914">
        <f ca="1"/>
        <v>31.712499999999999</v>
      </c>
      <c r="JX45" s="39" vm="8453">
        <f ca="1"/>
        <v>30.98</v>
      </c>
      <c r="JY45" s="39" vm="8454">
        <f ca="1"/>
        <v>31.412500000000001</v>
      </c>
      <c r="JZ45" s="39" vm="8455">
        <f ca="1"/>
        <v>31.895</v>
      </c>
      <c r="KA45" s="39"/>
      <c r="KB45" s="39"/>
    </row>
    <row r="46" spans="2:288" ht="20" customHeight="1" x14ac:dyDescent="0.6">
      <c r="B46" s="13" t="s">
        <v>43</v>
      </c>
      <c r="C46" s="2" t="s">
        <v>50</v>
      </c>
      <c r="D46" s="2" t="str" cm="1">
        <f t="array" ref="D46">_FV(Table15[[#This Row],[ ETF]],"Ticker symbol",TRUE)</f>
        <v>IEMA</v>
      </c>
      <c r="E46" s="2" t="s">
        <v>60</v>
      </c>
      <c r="F46" s="2" t="s">
        <v>61</v>
      </c>
      <c r="G46" s="2" t="e" vm="8456">
        <v>#VALUE!</v>
      </c>
      <c r="H46" s="27" cm="1">
        <f t="array" ref="H46">IFERROR(_FV(Table15[[#This Row],[ ETF]],"beta"),"")</f>
        <v>1.0036</v>
      </c>
      <c r="I46" s="30" cm="1">
        <f t="array" ref="I46">_FV(Table15[[#This Row],[ ETF]],"Price")</f>
        <v>41.115000000000002</v>
      </c>
      <c r="J46" s="26">
        <f>SUMIF(Table14[Ativo],Table15[[#This Row],[Ticker]],Table14[Qtd])</f>
        <v>0</v>
      </c>
      <c r="K46" s="6">
        <f>Table15[[#This Row],[Preço]]*Table15[[#This Row],[Qtd]]</f>
        <v>0</v>
      </c>
      <c r="L46" s="15">
        <f>_xlfn.FLOOR.MATH((Aporte-2)/Table15[[#This Row],[Preço]])</f>
        <v>109</v>
      </c>
      <c r="M46" s="14">
        <f>Aporte-Table15[[#This Row],[Possível]]*Table15[[#This Row],[Preço]]</f>
        <v>18.465000000000146</v>
      </c>
      <c r="N46" s="35" cm="1">
        <f t="array" ref="N46">_FV(Table15[[#This Row],[ ETF]],"Expense ratio",TRUE)</f>
        <v>1.8E-3</v>
      </c>
      <c r="O46" s="38" cm="1">
        <f t="array" ref="O46">_FV(Table15[[#This Row],[ ETF]],"Market cap",TRUE)</f>
        <v>1219453065.4100001</v>
      </c>
      <c r="P46" s="36" cm="1">
        <f t="array" ref="P46">_FV(Table15[[#This Row],[ ETF]],"Volume")</f>
        <v>34661</v>
      </c>
      <c r="Q46" s="35" cm="1">
        <f t="array" ref="Q46">_FV(Table15[[#This Row],[ ETF]],"Change (%)",TRUE)</f>
        <v>3.9119999999999997E-3</v>
      </c>
      <c r="R46" s="40">
        <f ca="1">(Table15[[#This Row],[Preço]]-AF46)/AF46</f>
        <v>-1.0231102551757274E-2</v>
      </c>
      <c r="S46" s="44"/>
      <c r="T46" s="37" cm="1">
        <f t="array" ref="T46">Table15[[#This Row],[Valor de mercado]]/Riqueza_hoje</f>
        <v>0</v>
      </c>
      <c r="AF46" s="39" cm="1" vm="8457">
        <f t="array" aca="1" ref="AF46:KB46" ca="1">TRANSPOSE(_xlfn.STOCKHISTORY(G46,TODAY()-365,TODAY(),0,0,1))</f>
        <v>41.54</v>
      </c>
      <c r="AG46" s="39" vm="8458">
        <f ca="1"/>
        <v>41.45</v>
      </c>
      <c r="AH46" s="39" t="e" vm="342">
        <f ca="1"/>
        <v>#N/A</v>
      </c>
      <c r="AI46" s="39" vm="8459">
        <f ca="1"/>
        <v>42.02</v>
      </c>
      <c r="AJ46" s="39" vm="8460">
        <f ca="1"/>
        <v>42.61</v>
      </c>
      <c r="AK46" s="39" vm="8461">
        <f ca="1"/>
        <v>42.76</v>
      </c>
      <c r="AL46" s="39" vm="8462">
        <f ca="1"/>
        <v>42.97</v>
      </c>
      <c r="AM46" s="39" vm="8463">
        <f ca="1"/>
        <v>43.454999999999998</v>
      </c>
      <c r="AN46" s="39" vm="8464">
        <f ca="1"/>
        <v>43.655000000000001</v>
      </c>
      <c r="AO46" s="39" vm="8465">
        <f ca="1"/>
        <v>43.62</v>
      </c>
      <c r="AP46" s="39" vm="8466">
        <f ca="1"/>
        <v>44.795000000000002</v>
      </c>
      <c r="AQ46" s="39" vm="8467">
        <f ca="1"/>
        <v>44.52</v>
      </c>
      <c r="AR46" s="39" vm="8468">
        <f ca="1"/>
        <v>44.88</v>
      </c>
      <c r="AS46" s="39" vm="2741">
        <f ca="1"/>
        <v>44.76</v>
      </c>
      <c r="AT46" s="39" vm="8469">
        <f ca="1"/>
        <v>45.515000000000001</v>
      </c>
      <c r="AU46" s="39" vm="8470">
        <f ca="1"/>
        <v>44.844999999999999</v>
      </c>
      <c r="AV46" s="39" vm="8471">
        <f ca="1"/>
        <v>44.96</v>
      </c>
      <c r="AW46" s="39" vm="8472">
        <f ca="1"/>
        <v>45.37</v>
      </c>
      <c r="AX46" s="39" vm="8473">
        <f ca="1"/>
        <v>46.1</v>
      </c>
      <c r="AY46" s="39" vm="8474">
        <f ca="1"/>
        <v>46.36</v>
      </c>
      <c r="AZ46" s="39" vm="8475">
        <f ca="1"/>
        <v>45.835000000000001</v>
      </c>
      <c r="BA46" s="39" vm="8476">
        <f ca="1"/>
        <v>46.08</v>
      </c>
      <c r="BB46" s="39" vm="8477">
        <f ca="1"/>
        <v>45.81</v>
      </c>
      <c r="BC46" s="39" vm="8478">
        <f ca="1"/>
        <v>45</v>
      </c>
      <c r="BD46" s="39" vm="8479">
        <f ca="1"/>
        <v>44.86</v>
      </c>
      <c r="BE46" s="39" vm="8480">
        <f ca="1"/>
        <v>44.06</v>
      </c>
      <c r="BF46" s="39" vm="8481">
        <f ca="1"/>
        <v>44.825000000000003</v>
      </c>
      <c r="BG46" s="39" vm="8482">
        <f ca="1"/>
        <v>45.704999999999998</v>
      </c>
      <c r="BH46" s="39" vm="8483">
        <f ca="1"/>
        <v>45.94</v>
      </c>
      <c r="BI46" s="39" vm="8484">
        <f ca="1"/>
        <v>45.71</v>
      </c>
      <c r="BJ46" s="39" vm="8485">
        <f ca="1"/>
        <v>46.21</v>
      </c>
      <c r="BK46" s="39" vm="8486">
        <f ca="1"/>
        <v>46.35</v>
      </c>
      <c r="BL46" s="39" vm="8487">
        <f ca="1"/>
        <v>46.73</v>
      </c>
      <c r="BM46" s="39" vm="8488">
        <f ca="1"/>
        <v>47.05</v>
      </c>
      <c r="BN46" s="39" vm="8489">
        <f ca="1"/>
        <v>47.695</v>
      </c>
      <c r="BO46" s="39" vm="8490">
        <f ca="1"/>
        <v>47.685000000000002</v>
      </c>
      <c r="BP46" s="39" vm="6048">
        <f ca="1"/>
        <v>48.18</v>
      </c>
      <c r="BQ46" s="39" vm="8491">
        <f ca="1"/>
        <v>47.76</v>
      </c>
      <c r="BR46" s="39" vm="8492">
        <f ca="1"/>
        <v>47.54</v>
      </c>
      <c r="BS46" s="39" vm="8493">
        <f ca="1"/>
        <v>46.81</v>
      </c>
      <c r="BT46" s="39" vm="6056">
        <f ca="1"/>
        <v>47.58</v>
      </c>
      <c r="BU46" s="39" vm="8494">
        <f ca="1"/>
        <v>46.24</v>
      </c>
      <c r="BV46" s="39" vm="8483">
        <f ca="1"/>
        <v>45.94</v>
      </c>
      <c r="BW46" s="39" vm="8495">
        <f ca="1"/>
        <v>45.645000000000003</v>
      </c>
      <c r="BX46" s="39" vm="8496">
        <f ca="1"/>
        <v>45.69</v>
      </c>
      <c r="BY46" s="39" vm="8497">
        <f ca="1"/>
        <v>44.38</v>
      </c>
      <c r="BZ46" s="39" vm="8498">
        <f ca="1"/>
        <v>45.44</v>
      </c>
      <c r="CA46" s="39" vm="8499">
        <f ca="1"/>
        <v>44.91</v>
      </c>
      <c r="CB46" s="39" vm="8500">
        <f ca="1"/>
        <v>45.25</v>
      </c>
      <c r="CC46" s="39" vm="8501">
        <f ca="1"/>
        <v>44.73</v>
      </c>
      <c r="CD46" s="39" vm="8502">
        <f ca="1"/>
        <v>43.47</v>
      </c>
      <c r="CE46" s="39" vm="8503">
        <f ca="1"/>
        <v>43.31</v>
      </c>
      <c r="CF46" s="39" vm="8504">
        <f ca="1"/>
        <v>43.975000000000001</v>
      </c>
      <c r="CG46" s="39" vm="8505">
        <f ca="1"/>
        <v>43.73</v>
      </c>
      <c r="CH46" s="39" vm="8506">
        <f ca="1"/>
        <v>45.04</v>
      </c>
      <c r="CI46" s="39" vm="8507">
        <f ca="1"/>
        <v>44.26</v>
      </c>
      <c r="CJ46" s="39" vm="8508">
        <f ca="1"/>
        <v>44.32</v>
      </c>
      <c r="CK46" s="39" vm="8509">
        <f ca="1"/>
        <v>44.68</v>
      </c>
      <c r="CL46" s="39" vm="8510">
        <f ca="1"/>
        <v>44.215000000000003</v>
      </c>
      <c r="CM46" s="39" vm="8511">
        <f ca="1"/>
        <v>44.43</v>
      </c>
      <c r="CN46" s="39" vm="8512">
        <f ca="1"/>
        <v>44.284999999999997</v>
      </c>
      <c r="CO46" s="39" vm="8513">
        <f ca="1"/>
        <v>44.36</v>
      </c>
      <c r="CP46" s="39" vm="8514">
        <f ca="1"/>
        <v>43.78</v>
      </c>
      <c r="CQ46" s="39" vm="8515">
        <f ca="1"/>
        <v>42.994999999999997</v>
      </c>
      <c r="CR46" s="39" vm="2704">
        <f ca="1"/>
        <v>42.734999999999999</v>
      </c>
      <c r="CS46" s="39" vm="8516">
        <f ca="1"/>
        <v>43.085000000000001</v>
      </c>
      <c r="CT46" s="39" vm="8517">
        <f ca="1"/>
        <v>43.43</v>
      </c>
      <c r="CU46" s="39" vm="8518">
        <f ca="1"/>
        <v>43.66</v>
      </c>
      <c r="CV46" s="39" vm="8519">
        <f ca="1"/>
        <v>43.86</v>
      </c>
      <c r="CW46" s="39" vm="8520">
        <f ca="1"/>
        <v>44.445</v>
      </c>
      <c r="CX46" s="39" vm="8521">
        <f ca="1"/>
        <v>44.77</v>
      </c>
      <c r="CY46" s="39" vm="8522">
        <f ca="1"/>
        <v>44.14</v>
      </c>
      <c r="CZ46" s="39" vm="8523">
        <f ca="1"/>
        <v>44.48</v>
      </c>
      <c r="DA46" s="39" vm="8524">
        <f ca="1"/>
        <v>43.93</v>
      </c>
      <c r="DB46" s="39" vm="8525">
        <f ca="1"/>
        <v>43.725000000000001</v>
      </c>
      <c r="DC46" s="39" vm="8526">
        <f ca="1"/>
        <v>44.01</v>
      </c>
      <c r="DD46" s="39" vm="2738">
        <f ca="1"/>
        <v>44.335000000000001</v>
      </c>
      <c r="DE46" s="39" vm="8527">
        <f ca="1"/>
        <v>44.44</v>
      </c>
      <c r="DF46" s="39" vm="8528">
        <f ca="1"/>
        <v>44.645000000000003</v>
      </c>
      <c r="DG46" s="39" vm="8529">
        <f ca="1"/>
        <v>44.51</v>
      </c>
      <c r="DH46" s="39" vm="8522">
        <f ca="1"/>
        <v>44.14</v>
      </c>
      <c r="DI46" s="39" vm="8530">
        <f ca="1"/>
        <v>44.234999999999999</v>
      </c>
      <c r="DJ46" s="39" vm="8529">
        <f ca="1"/>
        <v>44.51</v>
      </c>
      <c r="DK46" s="39" vm="8531">
        <f ca="1"/>
        <v>44.854999999999997</v>
      </c>
      <c r="DL46" s="39" vm="8532">
        <f ca="1"/>
        <v>44.92</v>
      </c>
      <c r="DM46" s="39" vm="8533">
        <f ca="1"/>
        <v>45.06</v>
      </c>
      <c r="DN46" s="39" vm="8534">
        <f ca="1"/>
        <v>45.24</v>
      </c>
      <c r="DO46" s="39" vm="8535">
        <f ca="1"/>
        <v>45.05</v>
      </c>
      <c r="DP46" s="39" vm="8467">
        <f ca="1"/>
        <v>44.52</v>
      </c>
      <c r="DQ46" s="39" t="e" vm="342">
        <f ca="1"/>
        <v>#N/A</v>
      </c>
      <c r="DR46" s="39" vm="8536">
        <f ca="1"/>
        <v>43.77</v>
      </c>
      <c r="DS46" s="39" vm="8537">
        <f ca="1"/>
        <v>44.21</v>
      </c>
      <c r="DT46" s="39" vm="8529">
        <f ca="1"/>
        <v>44.51</v>
      </c>
      <c r="DU46" s="39" vm="8538">
        <f ca="1"/>
        <v>45.155000000000001</v>
      </c>
      <c r="DV46" s="39" vm="8539">
        <f ca="1"/>
        <v>44.41</v>
      </c>
      <c r="DW46" s="39" vm="8540">
        <f ca="1"/>
        <v>43.924999999999997</v>
      </c>
      <c r="DX46" s="39" vm="2721">
        <f ca="1"/>
        <v>43.14</v>
      </c>
      <c r="DY46" s="39" vm="8541">
        <f ca="1"/>
        <v>42.89</v>
      </c>
      <c r="DZ46" s="39" vm="8542">
        <f ca="1"/>
        <v>43.53</v>
      </c>
      <c r="EA46" s="39" vm="8463">
        <f ca="1"/>
        <v>43.454999999999998</v>
      </c>
      <c r="EB46" s="39" vm="8543">
        <f ca="1"/>
        <v>44.22</v>
      </c>
      <c r="EC46" s="39" vm="8544">
        <f ca="1"/>
        <v>43.835000000000001</v>
      </c>
      <c r="ED46" s="39" vm="8545">
        <f ca="1"/>
        <v>44.145000000000003</v>
      </c>
      <c r="EE46" s="39" vm="8544">
        <f ca="1"/>
        <v>43.835000000000001</v>
      </c>
      <c r="EF46" s="39" vm="8480">
        <f ca="1"/>
        <v>44.06</v>
      </c>
      <c r="EG46" s="39" vm="8546">
        <f ca="1"/>
        <v>44.5</v>
      </c>
      <c r="EH46" s="39" vm="8547">
        <f ca="1"/>
        <v>44.8</v>
      </c>
      <c r="EI46" s="39" vm="8532">
        <f ca="1"/>
        <v>44.92</v>
      </c>
      <c r="EJ46" s="39" vm="8534">
        <f ca="1"/>
        <v>45.24</v>
      </c>
      <c r="EK46" s="39" t="e" vm="342">
        <f ca="1"/>
        <v>#N/A</v>
      </c>
      <c r="EL46" s="39" vm="8548">
        <f ca="1"/>
        <v>46.12</v>
      </c>
      <c r="EM46" s="39" vm="8549">
        <f ca="1"/>
        <v>46.2</v>
      </c>
      <c r="EN46" s="39" vm="8550">
        <f ca="1"/>
        <v>45.79</v>
      </c>
      <c r="EO46" s="39" vm="8551">
        <f ca="1"/>
        <v>46.075000000000003</v>
      </c>
      <c r="EP46" s="39" vm="8552">
        <f ca="1"/>
        <v>45.83</v>
      </c>
      <c r="EQ46" s="39" vm="8553">
        <f ca="1"/>
        <v>45.625</v>
      </c>
      <c r="ER46" s="39" vm="8554">
        <f ca="1"/>
        <v>45.66</v>
      </c>
      <c r="ES46" s="39" vm="8555">
        <f ca="1"/>
        <v>45.88</v>
      </c>
      <c r="ET46" s="39" vm="2795">
        <f ca="1"/>
        <v>45.715000000000003</v>
      </c>
      <c r="EU46" s="39" vm="8556">
        <f ca="1"/>
        <v>45.97</v>
      </c>
      <c r="EV46" s="39" vm="8557">
        <f ca="1"/>
        <v>45.615000000000002</v>
      </c>
      <c r="EW46" s="39" vm="8558">
        <f ca="1"/>
        <v>45.6</v>
      </c>
      <c r="EX46" s="39" vm="2757">
        <f ca="1"/>
        <v>45.34</v>
      </c>
      <c r="EY46" s="39" vm="8559">
        <f ca="1"/>
        <v>44.835000000000001</v>
      </c>
      <c r="EZ46" s="39" vm="8560">
        <f ca="1"/>
        <v>44.89</v>
      </c>
      <c r="FA46" s="39" vm="8561">
        <f ca="1"/>
        <v>44.695</v>
      </c>
      <c r="FB46" s="39" vm="8500">
        <f ca="1"/>
        <v>45.25</v>
      </c>
      <c r="FC46" s="39" vm="8562">
        <f ca="1"/>
        <v>45.53</v>
      </c>
      <c r="FD46" s="39" vm="8563">
        <f ca="1"/>
        <v>45.875</v>
      </c>
      <c r="FE46" s="39" vm="8564">
        <f ca="1"/>
        <v>45.87</v>
      </c>
      <c r="FF46" s="39" vm="8565">
        <f ca="1"/>
        <v>45.67</v>
      </c>
      <c r="FG46" s="39" vm="8566">
        <f ca="1"/>
        <v>45.64</v>
      </c>
      <c r="FH46" s="39" vm="8567">
        <f ca="1"/>
        <v>45.215000000000003</v>
      </c>
      <c r="FI46" s="39" vm="8568">
        <f ca="1"/>
        <v>45.125</v>
      </c>
      <c r="FJ46" s="39" vm="8569">
        <f ca="1"/>
        <v>45.02</v>
      </c>
      <c r="FK46" s="39" vm="8570">
        <f ca="1"/>
        <v>44.63</v>
      </c>
      <c r="FL46" s="39" vm="8523">
        <f ca="1"/>
        <v>44.48</v>
      </c>
      <c r="FM46" s="39" vm="8571">
        <f ca="1"/>
        <v>43.58</v>
      </c>
      <c r="FN46" s="39" vm="8572">
        <f ca="1"/>
        <v>44.24</v>
      </c>
      <c r="FO46" s="39" vm="8573">
        <f ca="1"/>
        <v>44.31</v>
      </c>
      <c r="FP46" s="39" vm="8574">
        <f ca="1"/>
        <v>44.7</v>
      </c>
      <c r="FQ46" s="39" vm="8575">
        <f ca="1"/>
        <v>44.66</v>
      </c>
      <c r="FR46" s="39" vm="8531">
        <f ca="1"/>
        <v>44.854999999999997</v>
      </c>
      <c r="FS46" s="39" vm="8576">
        <f ca="1"/>
        <v>44.505000000000003</v>
      </c>
      <c r="FT46" s="39" vm="8577">
        <f ca="1"/>
        <v>43.564999999999998</v>
      </c>
      <c r="FU46" s="39" vm="8578">
        <f ca="1"/>
        <v>43.664999999999999</v>
      </c>
      <c r="FV46" s="39" vm="8579">
        <f ca="1"/>
        <v>43.814999999999998</v>
      </c>
      <c r="FW46" s="39" vm="8580">
        <f ca="1"/>
        <v>44.1</v>
      </c>
      <c r="FX46" s="39" vm="8517">
        <f ca="1"/>
        <v>43.43</v>
      </c>
      <c r="FY46" s="39" vm="8581">
        <f ca="1"/>
        <v>42.75</v>
      </c>
      <c r="FZ46" s="39" vm="8582">
        <f ca="1"/>
        <v>41.52</v>
      </c>
      <c r="GA46" s="39" vm="2695">
        <f ca="1"/>
        <v>42.655000000000001</v>
      </c>
      <c r="GB46" s="39" vm="8583">
        <f ca="1"/>
        <v>43.234999999999999</v>
      </c>
      <c r="GC46" s="39" vm="8584">
        <f ca="1"/>
        <v>42.835000000000001</v>
      </c>
      <c r="GD46" s="39" vm="8585">
        <f ca="1"/>
        <v>43.295000000000002</v>
      </c>
      <c r="GE46" s="39" vm="8586">
        <f ca="1"/>
        <v>43.05</v>
      </c>
      <c r="GF46" s="39" vm="8587">
        <f ca="1"/>
        <v>43.505000000000003</v>
      </c>
      <c r="GG46" s="39" vm="8588">
        <f ca="1"/>
        <v>43.59</v>
      </c>
      <c r="GH46" s="39" vm="8589">
        <f ca="1"/>
        <v>43.06</v>
      </c>
      <c r="GI46" s="39" vm="8590">
        <f ca="1"/>
        <v>43.34</v>
      </c>
      <c r="GJ46" s="39" vm="8591">
        <f ca="1"/>
        <v>43.3</v>
      </c>
      <c r="GK46" s="39" vm="8592">
        <f ca="1"/>
        <v>43.32</v>
      </c>
      <c r="GL46" s="39" vm="8593">
        <f ca="1"/>
        <v>43.005000000000003</v>
      </c>
      <c r="GM46" s="39" vm="8594">
        <f ca="1"/>
        <v>42.84</v>
      </c>
      <c r="GN46" s="39" vm="8595">
        <f ca="1"/>
        <v>42.47</v>
      </c>
      <c r="GO46" s="39" vm="8596">
        <f ca="1"/>
        <v>41.86</v>
      </c>
      <c r="GP46" s="39" vm="8597">
        <f ca="1"/>
        <v>42.094999999999999</v>
      </c>
      <c r="GQ46" s="39" vm="8598">
        <f ca="1"/>
        <v>41.094999999999999</v>
      </c>
      <c r="GR46" s="39" vm="8599">
        <f ca="1"/>
        <v>40.994999999999997</v>
      </c>
      <c r="GS46" s="39" vm="8600">
        <f ca="1"/>
        <v>41.475000000000001</v>
      </c>
      <c r="GT46" s="39" vm="8460">
        <f ca="1"/>
        <v>42.61</v>
      </c>
      <c r="GU46" s="39" vm="2695">
        <f ca="1"/>
        <v>42.655000000000001</v>
      </c>
      <c r="GV46" s="39" vm="8601">
        <f ca="1"/>
        <v>42.4</v>
      </c>
      <c r="GW46" s="39" vm="8602">
        <f ca="1"/>
        <v>42.73</v>
      </c>
      <c r="GX46" s="39" vm="8603">
        <f ca="1"/>
        <v>42.95</v>
      </c>
      <c r="GY46" s="39" vm="8604">
        <f ca="1"/>
        <v>43.56</v>
      </c>
      <c r="GZ46" s="39" vm="8605">
        <f ca="1"/>
        <v>44.08</v>
      </c>
      <c r="HA46" s="39" vm="8606">
        <f ca="1"/>
        <v>44.09</v>
      </c>
      <c r="HB46" s="39" vm="8607">
        <f ca="1"/>
        <v>44.104999999999997</v>
      </c>
      <c r="HC46" s="39" vm="8546">
        <f ca="1"/>
        <v>44.5</v>
      </c>
      <c r="HD46" s="39" vm="8527">
        <f ca="1"/>
        <v>44.44</v>
      </c>
      <c r="HE46" s="39" vm="8608">
        <f ca="1"/>
        <v>43.734999999999999</v>
      </c>
      <c r="HF46" s="39" vm="8588">
        <f ca="1"/>
        <v>43.59</v>
      </c>
      <c r="HG46" s="39" vm="8609">
        <f ca="1"/>
        <v>43.71</v>
      </c>
      <c r="HH46" s="39" vm="8610">
        <f ca="1"/>
        <v>43.72</v>
      </c>
      <c r="HI46" s="39" vm="8611">
        <f ca="1"/>
        <v>43.42</v>
      </c>
      <c r="HJ46" s="39" vm="8589">
        <f ca="1"/>
        <v>43.06</v>
      </c>
      <c r="HK46" s="39" vm="8612">
        <f ca="1"/>
        <v>42.765000000000001</v>
      </c>
      <c r="HL46" s="39" vm="8613">
        <f ca="1"/>
        <v>42.64</v>
      </c>
      <c r="HM46" s="39" vm="8614">
        <f ca="1"/>
        <v>41.704999999999998</v>
      </c>
      <c r="HN46" s="39" vm="8615">
        <f ca="1"/>
        <v>41.69</v>
      </c>
      <c r="HO46" s="39" vm="8616">
        <f ca="1"/>
        <v>42.5</v>
      </c>
      <c r="HP46" s="39" vm="8617">
        <f ca="1"/>
        <v>42.58</v>
      </c>
      <c r="HQ46" s="39" vm="8618">
        <f ca="1"/>
        <v>42.25</v>
      </c>
      <c r="HR46" s="39" vm="8619">
        <f ca="1"/>
        <v>42.39</v>
      </c>
      <c r="HS46" s="39" vm="8620">
        <f ca="1"/>
        <v>41.854999999999997</v>
      </c>
      <c r="HT46" s="39" vm="8621">
        <f ca="1"/>
        <v>41.76</v>
      </c>
      <c r="HU46" s="39" vm="8622">
        <f ca="1"/>
        <v>42.01</v>
      </c>
      <c r="HV46" s="39" vm="8623">
        <f ca="1"/>
        <v>41.65</v>
      </c>
      <c r="HW46" s="39" vm="8624">
        <f ca="1"/>
        <v>41</v>
      </c>
      <c r="HX46" s="39" vm="8623">
        <f ca="1"/>
        <v>41.65</v>
      </c>
      <c r="HY46" s="39" vm="8625">
        <f ca="1"/>
        <v>41.06</v>
      </c>
      <c r="HZ46" s="39" vm="8626">
        <f ca="1"/>
        <v>42.22</v>
      </c>
      <c r="IA46" s="39" vm="8627">
        <f ca="1"/>
        <v>42.234999999999999</v>
      </c>
      <c r="IB46" s="39" vm="8628">
        <f ca="1"/>
        <v>42.52</v>
      </c>
      <c r="IC46" s="39" vm="8629">
        <f ca="1"/>
        <v>42.125</v>
      </c>
      <c r="ID46" s="39" vm="8616">
        <f ca="1"/>
        <v>42.5</v>
      </c>
      <c r="IE46" s="39" vm="8630">
        <f ca="1"/>
        <v>42.615000000000002</v>
      </c>
      <c r="IF46" s="39" vm="8631">
        <f ca="1"/>
        <v>43.25</v>
      </c>
      <c r="IG46" s="39" vm="8632">
        <f ca="1"/>
        <v>43.16</v>
      </c>
      <c r="IH46" s="39" vm="8633">
        <f ca="1"/>
        <v>43.63</v>
      </c>
      <c r="II46" s="39" vm="8634">
        <f ca="1"/>
        <v>43.68</v>
      </c>
      <c r="IJ46" s="39" vm="8635">
        <f ca="1"/>
        <v>43.28</v>
      </c>
      <c r="IK46" s="39" vm="8636">
        <f ca="1"/>
        <v>43.23</v>
      </c>
      <c r="IL46" s="39" vm="8637">
        <f ca="1"/>
        <v>43.51</v>
      </c>
      <c r="IM46" s="39" vm="2726">
        <f ca="1"/>
        <v>43.48</v>
      </c>
      <c r="IN46" s="39" vm="8586">
        <f ca="1"/>
        <v>43.05</v>
      </c>
      <c r="IO46" s="39" vm="8638">
        <f ca="1"/>
        <v>42.88</v>
      </c>
      <c r="IP46" s="39" vm="8601">
        <f ca="1"/>
        <v>42.4</v>
      </c>
      <c r="IQ46" s="39" vm="8639">
        <f ca="1"/>
        <v>42.695</v>
      </c>
      <c r="IR46" s="39" vm="8640">
        <f ca="1"/>
        <v>42.36</v>
      </c>
      <c r="IS46" s="39" vm="8641">
        <f ca="1"/>
        <v>42.34</v>
      </c>
      <c r="IT46" s="39" vm="8642">
        <f ca="1"/>
        <v>42.38</v>
      </c>
      <c r="IU46" s="39" vm="8643">
        <f ca="1"/>
        <v>42.44</v>
      </c>
      <c r="IV46" s="39" vm="2704">
        <f ca="1"/>
        <v>42.734999999999999</v>
      </c>
      <c r="IW46" s="39" vm="8644">
        <f ca="1"/>
        <v>42.66</v>
      </c>
      <c r="IX46" s="39" vm="8645">
        <f ca="1"/>
        <v>42.82</v>
      </c>
      <c r="IY46" s="39" vm="8635">
        <f ca="1"/>
        <v>43.28</v>
      </c>
      <c r="IZ46" s="39" vm="8646">
        <f ca="1"/>
        <v>43.33</v>
      </c>
      <c r="JA46" s="39" vm="8647">
        <f ca="1"/>
        <v>43.255000000000003</v>
      </c>
      <c r="JB46" s="39" vm="8635">
        <f ca="1"/>
        <v>43.28</v>
      </c>
      <c r="JC46" s="39" vm="8648">
        <f ca="1"/>
        <v>43.1</v>
      </c>
      <c r="JD46" s="39" vm="8628">
        <f ca="1"/>
        <v>42.52</v>
      </c>
      <c r="JE46" s="39" vm="8649">
        <f ca="1"/>
        <v>42.56</v>
      </c>
      <c r="JF46" s="39" vm="8650">
        <f ca="1"/>
        <v>42.28</v>
      </c>
      <c r="JG46" s="39" vm="8651">
        <f ca="1"/>
        <v>41.954999999999998</v>
      </c>
      <c r="JH46" s="39" vm="8651">
        <f ca="1"/>
        <v>41.954999999999998</v>
      </c>
      <c r="JI46" s="39" vm="8652">
        <f ca="1"/>
        <v>42.12</v>
      </c>
      <c r="JJ46" s="39" vm="8653">
        <f ca="1"/>
        <v>40.435000000000002</v>
      </c>
      <c r="JK46" s="39" vm="8654">
        <f ca="1"/>
        <v>40.72</v>
      </c>
      <c r="JL46" s="39" vm="8655">
        <f ca="1"/>
        <v>40.57</v>
      </c>
      <c r="JM46" s="39" vm="8656">
        <f ca="1"/>
        <v>41.664999999999999</v>
      </c>
      <c r="JN46" s="39" vm="8657">
        <f ca="1"/>
        <v>41.59</v>
      </c>
      <c r="JO46" s="39" vm="8658">
        <f ca="1"/>
        <v>40.840000000000003</v>
      </c>
      <c r="JP46" s="39" vm="8659">
        <f ca="1"/>
        <v>40.96</v>
      </c>
      <c r="JQ46" s="39" vm="8660">
        <f ca="1"/>
        <v>41.67</v>
      </c>
      <c r="JR46" s="39" vm="8661">
        <f ca="1"/>
        <v>41.905000000000001</v>
      </c>
      <c r="JS46" s="39" vm="2686">
        <f ca="1"/>
        <v>41.78</v>
      </c>
      <c r="JT46" s="39" vm="8662">
        <f ca="1"/>
        <v>41.645000000000003</v>
      </c>
      <c r="JU46" s="39" vm="8663">
        <f ca="1"/>
        <v>41.01</v>
      </c>
      <c r="JV46" s="39" vm="8664">
        <f ca="1"/>
        <v>40.844999999999999</v>
      </c>
      <c r="JW46" s="39" vm="8665">
        <f ca="1"/>
        <v>40.380000000000003</v>
      </c>
      <c r="JX46" s="39" vm="8666">
        <f ca="1"/>
        <v>41.08</v>
      </c>
      <c r="JY46" s="39" vm="8667">
        <f ca="1"/>
        <v>40.814999999999998</v>
      </c>
      <c r="JZ46" s="39" vm="8668">
        <f ca="1"/>
        <v>39.905000000000001</v>
      </c>
      <c r="KA46" s="39" vm="8669">
        <f ca="1"/>
        <v>40.615000000000002</v>
      </c>
      <c r="KB46" s="39" vm="8670">
        <f ca="1"/>
        <v>40.9</v>
      </c>
    </row>
    <row r="47" spans="2:288" ht="20" customHeight="1" x14ac:dyDescent="0.6">
      <c r="B47" s="31"/>
      <c r="C47" s="32"/>
      <c r="D47" s="32"/>
      <c r="E47" s="32"/>
      <c r="F47" s="32"/>
      <c r="G47" s="32"/>
      <c r="H47" s="33"/>
      <c r="I47" s="34"/>
      <c r="J47" s="21">
        <f>SUBTOTAL(109,Table15[Qtd])</f>
        <v>2824</v>
      </c>
      <c r="K47" s="23">
        <f>SUBTOTAL(109,Table15[Valor de mercado])</f>
        <v>210073.2825</v>
      </c>
      <c r="L47" s="24"/>
      <c r="M47" s="24"/>
      <c r="N47" s="24"/>
      <c r="O47" s="24"/>
      <c r="P47" s="24"/>
      <c r="Q47" s="24"/>
      <c r="R47" s="24"/>
      <c r="S47" s="24"/>
      <c r="T47" s="25"/>
    </row>
  </sheetData>
  <conditionalFormatting sqref="J6:J46">
    <cfRule type="cellIs" dxfId="56" priority="10" operator="equal">
      <formula>0</formula>
    </cfRule>
  </conditionalFormatting>
  <conditionalFormatting sqref="K6:K46">
    <cfRule type="dataBar" priority="8">
      <dataBar>
        <cfvo type="min"/>
        <cfvo type="max"/>
        <color theme="5" tint="0.39997558519241921"/>
      </dataBar>
      <extLst>
        <ext xmlns:x14="http://schemas.microsoft.com/office/spreadsheetml/2009/9/main" uri="{B025F937-C7B1-47D3-B67F-A62EFF666E3E}">
          <x14:id>{667E7B4E-F5EA-4D55-9214-97C41A1A1DDB}</x14:id>
        </ext>
      </extLst>
    </cfRule>
    <cfRule type="cellIs" dxfId="55" priority="9" operator="equal">
      <formula>0</formula>
    </cfRule>
  </conditionalFormatting>
  <conditionalFormatting sqref="T6:T46">
    <cfRule type="cellIs" dxfId="54" priority="7" operator="equal">
      <formula>0</formula>
    </cfRule>
  </conditionalFormatting>
  <conditionalFormatting sqref="N6:N46">
    <cfRule type="colorScale" priority="6">
      <colorScale>
        <cfvo type="min"/>
        <cfvo type="percentile" val="50"/>
        <cfvo type="max"/>
        <color rgb="FF63BE7B"/>
        <color rgb="FFFFEB84"/>
        <color rgb="FFF8696B"/>
      </colorScale>
    </cfRule>
  </conditionalFormatting>
  <conditionalFormatting sqref="O6:O46">
    <cfRule type="colorScale" priority="5">
      <colorScale>
        <cfvo type="min"/>
        <cfvo type="percentile" val="50"/>
        <cfvo type="max"/>
        <color rgb="FFF8696B"/>
        <color rgb="FFFFEB84"/>
        <color rgb="FF63BE7B"/>
      </colorScale>
    </cfRule>
  </conditionalFormatting>
  <conditionalFormatting sqref="P6:P46">
    <cfRule type="colorScale" priority="4">
      <colorScale>
        <cfvo type="min"/>
        <cfvo type="percentile" val="50"/>
        <cfvo type="max"/>
        <color rgb="FFF8696B"/>
        <color rgb="FFFFEB84"/>
        <color rgb="FF63BE7B"/>
      </colorScale>
    </cfRule>
  </conditionalFormatting>
  <conditionalFormatting sqref="Q6:Q46">
    <cfRule type="iconSet" priority="3">
      <iconSet iconSet="5Arrows">
        <cfvo type="percent" val="0"/>
        <cfvo type="percent" val="20"/>
        <cfvo type="percent" val="40"/>
        <cfvo type="percent" val="60"/>
        <cfvo type="percent" val="80"/>
      </iconSet>
    </cfRule>
  </conditionalFormatting>
  <conditionalFormatting sqref="R6:R46">
    <cfRule type="iconSet" priority="2">
      <iconSet iconSet="5Arrows">
        <cfvo type="percent" val="0"/>
        <cfvo type="percent" val="20"/>
        <cfvo type="percent" val="40"/>
        <cfvo type="percent" val="60"/>
        <cfvo type="percent" val="80"/>
      </iconSet>
    </cfRule>
  </conditionalFormatting>
  <conditionalFormatting sqref="H6:H46">
    <cfRule type="colorScale" priority="1">
      <colorScale>
        <cfvo type="min"/>
        <cfvo type="percentile" val="50"/>
        <cfvo type="max"/>
        <color rgb="FF5A8AC6"/>
        <color rgb="FFFCFCFF"/>
        <color rgb="FFF8696B"/>
      </colorScale>
    </cfRule>
  </conditionalFormatting>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67E7B4E-F5EA-4D55-9214-97C41A1A1DDB}">
            <x14:dataBar minLength="0" maxLength="100" gradient="0">
              <x14:cfvo type="autoMin"/>
              <x14:cfvo type="autoMax"/>
              <x14:negativeFillColor rgb="FFFF0000"/>
              <x14:axisColor rgb="FF000000"/>
            </x14:dataBar>
          </x14:cfRule>
          <xm:sqref>K6:K46</xm:sqref>
        </x14:conditionalFormatting>
      </x14:conditionalFormattings>
    </ext>
    <ext xmlns:x14="http://schemas.microsoft.com/office/spreadsheetml/2009/9/main" uri="{05C60535-1F16-4fd2-B633-F4F36F0B64E0}">
      <x14:sparklineGroups xmlns:xm="http://schemas.microsoft.com/office/excel/2006/main">
        <x14:sparklineGroup displayEmptyCellsAs="gap" xr2:uid="{882DDA48-FC6E-4AD1-A94C-35C6C3812787}">
          <x14:colorSeries rgb="FF376092"/>
          <x14:colorNegative rgb="FFD00000"/>
          <x14:colorAxis rgb="FF000000"/>
          <x14:colorMarkers rgb="FFD00000"/>
          <x14:colorFirst rgb="FFD00000"/>
          <x14:colorLast rgb="FFD00000"/>
          <x14:colorHigh rgb="FFD00000"/>
          <x14:colorLow rgb="FFD00000"/>
          <x14:sparklines>
            <x14:sparkline>
              <xm:f>ETFs!AF6:KB6</xm:f>
              <xm:sqref>S6</xm:sqref>
            </x14:sparkline>
            <x14:sparkline>
              <xm:f>ETFs!AF7:KB7</xm:f>
              <xm:sqref>S7</xm:sqref>
            </x14:sparkline>
            <x14:sparkline>
              <xm:f>ETFs!AF8:KB8</xm:f>
              <xm:sqref>S8</xm:sqref>
            </x14:sparkline>
            <x14:sparkline>
              <xm:f>ETFs!AF9:KB9</xm:f>
              <xm:sqref>S9</xm:sqref>
            </x14:sparkline>
            <x14:sparkline>
              <xm:f>ETFs!AF10:KB10</xm:f>
              <xm:sqref>S10</xm:sqref>
            </x14:sparkline>
            <x14:sparkline>
              <xm:f>ETFs!AF11:KB11</xm:f>
              <xm:sqref>S11</xm:sqref>
            </x14:sparkline>
            <x14:sparkline>
              <xm:f>ETFs!AF12:KB12</xm:f>
              <xm:sqref>S12</xm:sqref>
            </x14:sparkline>
            <x14:sparkline>
              <xm:f>ETFs!AF13:KB13</xm:f>
              <xm:sqref>S13</xm:sqref>
            </x14:sparkline>
            <x14:sparkline>
              <xm:f>ETFs!AF14:KB14</xm:f>
              <xm:sqref>S14</xm:sqref>
            </x14:sparkline>
            <x14:sparkline>
              <xm:f>ETFs!AF15:KB15</xm:f>
              <xm:sqref>S15</xm:sqref>
            </x14:sparkline>
            <x14:sparkline>
              <xm:f>ETFs!AF16:KB16</xm:f>
              <xm:sqref>S16</xm:sqref>
            </x14:sparkline>
            <x14:sparkline>
              <xm:f>ETFs!AF17:KB17</xm:f>
              <xm:sqref>S17</xm:sqref>
            </x14:sparkline>
            <x14:sparkline>
              <xm:f>ETFs!AF18:KB18</xm:f>
              <xm:sqref>S18</xm:sqref>
            </x14:sparkline>
            <x14:sparkline>
              <xm:f>ETFs!AF19:KB19</xm:f>
              <xm:sqref>S19</xm:sqref>
            </x14:sparkline>
            <x14:sparkline>
              <xm:f>ETFs!AF20:KB20</xm:f>
              <xm:sqref>S20</xm:sqref>
            </x14:sparkline>
            <x14:sparkline>
              <xm:f>ETFs!AF21:KB21</xm:f>
              <xm:sqref>S21</xm:sqref>
            </x14:sparkline>
            <x14:sparkline>
              <xm:f>ETFs!AF22:KB22</xm:f>
              <xm:sqref>S22</xm:sqref>
            </x14:sparkline>
            <x14:sparkline>
              <xm:f>ETFs!AF23:KB23</xm:f>
              <xm:sqref>S23</xm:sqref>
            </x14:sparkline>
            <x14:sparkline>
              <xm:f>ETFs!AF24:KB24</xm:f>
              <xm:sqref>S24</xm:sqref>
            </x14:sparkline>
            <x14:sparkline>
              <xm:f>ETFs!AF25:KB25</xm:f>
              <xm:sqref>S25</xm:sqref>
            </x14:sparkline>
            <x14:sparkline>
              <xm:f>ETFs!AF26:KB26</xm:f>
              <xm:sqref>S26</xm:sqref>
            </x14:sparkline>
            <x14:sparkline>
              <xm:f>ETFs!AF27:KB27</xm:f>
              <xm:sqref>S27</xm:sqref>
            </x14:sparkline>
            <x14:sparkline>
              <xm:f>ETFs!AF28:KB28</xm:f>
              <xm:sqref>S28</xm:sqref>
            </x14:sparkline>
            <x14:sparkline>
              <xm:f>ETFs!AF29:KB29</xm:f>
              <xm:sqref>S29</xm:sqref>
            </x14:sparkline>
            <x14:sparkline>
              <xm:f>ETFs!AF30:KB30</xm:f>
              <xm:sqref>S30</xm:sqref>
            </x14:sparkline>
            <x14:sparkline>
              <xm:f>ETFs!AF31:KB31</xm:f>
              <xm:sqref>S31</xm:sqref>
            </x14:sparkline>
            <x14:sparkline>
              <xm:f>ETFs!AF32:KB32</xm:f>
              <xm:sqref>S32</xm:sqref>
            </x14:sparkline>
            <x14:sparkline>
              <xm:f>ETFs!AF33:KB33</xm:f>
              <xm:sqref>S33</xm:sqref>
            </x14:sparkline>
            <x14:sparkline>
              <xm:f>ETFs!AF34:KB34</xm:f>
              <xm:sqref>S34</xm:sqref>
            </x14:sparkline>
            <x14:sparkline>
              <xm:f>ETFs!AF35:KB35</xm:f>
              <xm:sqref>S35</xm:sqref>
            </x14:sparkline>
            <x14:sparkline>
              <xm:f>ETFs!AF36:KB36</xm:f>
              <xm:sqref>S36</xm:sqref>
            </x14:sparkline>
            <x14:sparkline>
              <xm:f>ETFs!AF37:KB37</xm:f>
              <xm:sqref>S37</xm:sqref>
            </x14:sparkline>
            <x14:sparkline>
              <xm:f>ETFs!AF38:KB38</xm:f>
              <xm:sqref>S38</xm:sqref>
            </x14:sparkline>
            <x14:sparkline>
              <xm:f>ETFs!AF39:KB39</xm:f>
              <xm:sqref>S39</xm:sqref>
            </x14:sparkline>
            <x14:sparkline>
              <xm:f>ETFs!AF40:KB40</xm:f>
              <xm:sqref>S40</xm:sqref>
            </x14:sparkline>
            <x14:sparkline>
              <xm:f>ETFs!AF41:KB41</xm:f>
              <xm:sqref>S41</xm:sqref>
            </x14:sparkline>
            <x14:sparkline>
              <xm:f>ETFs!AF42:KB42</xm:f>
              <xm:sqref>S42</xm:sqref>
            </x14:sparkline>
            <x14:sparkline>
              <xm:f>ETFs!AF43:KB43</xm:f>
              <xm:sqref>S43</xm:sqref>
            </x14:sparkline>
            <x14:sparkline>
              <xm:f>ETFs!AF44:KB44</xm:f>
              <xm:sqref>S44</xm:sqref>
            </x14:sparkline>
            <x14:sparkline>
              <xm:f>ETFs!AF45:KB45</xm:f>
              <xm:sqref>S45</xm:sqref>
            </x14:sparkline>
            <x14:sparkline>
              <xm:f>ETFs!AF46:KB46</xm:f>
              <xm:sqref>S46</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43686-4CE3-4DDC-8B04-F98880C64433}">
  <dimension ref="B1:O745"/>
  <sheetViews>
    <sheetView showGridLines="0" tabSelected="1" workbookViewId="0">
      <selection activeCell="J7" sqref="J7"/>
    </sheetView>
  </sheetViews>
  <sheetFormatPr defaultColWidth="12.64453125" defaultRowHeight="20" customHeight="1" x14ac:dyDescent="0.5"/>
  <cols>
    <col min="1" max="1" width="10.8203125" style="2" customWidth="1"/>
    <col min="2" max="2" width="9.5859375" style="2" customWidth="1"/>
    <col min="3" max="4" width="12.64453125" style="2"/>
    <col min="5" max="5" width="19.9375" style="2" customWidth="1"/>
    <col min="6" max="6" width="12.64453125" style="2"/>
    <col min="7" max="7" width="5.52734375" style="2" customWidth="1"/>
    <col min="8" max="8" width="4.87890625" style="2" customWidth="1"/>
    <col min="9" max="9" width="8.17578125" style="2" bestFit="1" customWidth="1"/>
    <col min="10" max="11" width="11.41015625" style="2" customWidth="1"/>
    <col min="12" max="12" width="16" style="2" customWidth="1"/>
    <col min="13" max="13" width="11.3515625" style="2" bestFit="1" customWidth="1"/>
    <col min="14" max="14" width="11.1171875" style="2" customWidth="1"/>
    <col min="15" max="15" width="16.703125" style="2" bestFit="1" customWidth="1"/>
    <col min="16" max="16384" width="12.64453125" style="2"/>
  </cols>
  <sheetData>
    <row r="1" spans="2:15" ht="69" customHeight="1" x14ac:dyDescent="1.45">
      <c r="B1" s="3" t="s">
        <v>119</v>
      </c>
      <c r="G1" s="3" t="s">
        <v>143</v>
      </c>
    </row>
    <row r="3" spans="2:15" ht="20" customHeight="1" x14ac:dyDescent="0.5">
      <c r="B3" s="49" t="s">
        <v>120</v>
      </c>
      <c r="C3" s="50"/>
      <c r="D3" s="50"/>
      <c r="E3" s="68">
        <v>6.7000000000000004E-2</v>
      </c>
      <c r="G3" s="32" t="s">
        <v>144</v>
      </c>
      <c r="H3" s="32" t="s">
        <v>145</v>
      </c>
      <c r="I3" s="32" t="s">
        <v>146</v>
      </c>
      <c r="J3" s="32" t="s">
        <v>147</v>
      </c>
      <c r="K3" s="32" t="s">
        <v>148</v>
      </c>
      <c r="L3" s="32" t="s">
        <v>149</v>
      </c>
      <c r="M3" s="32" t="s">
        <v>150</v>
      </c>
      <c r="N3" s="32" t="s">
        <v>151</v>
      </c>
      <c r="O3" s="32" t="s">
        <v>152</v>
      </c>
    </row>
    <row r="4" spans="2:15" ht="20" customHeight="1" x14ac:dyDescent="0.6">
      <c r="B4" s="51" t="s">
        <v>121</v>
      </c>
      <c r="C4" s="52"/>
      <c r="D4" s="52"/>
      <c r="E4" s="69">
        <f>POWER(rendimento_hist_anual+1,(1/12))-1</f>
        <v>5.4188769814262905E-3</v>
      </c>
      <c r="G4" s="70">
        <v>1</v>
      </c>
      <c r="H4" s="70">
        <f ca="1">YEAR(TODAY())-YEAR(data_de_nascimento)+Table20[[#This Row],[meses]]/12</f>
        <v>37.083333333333336</v>
      </c>
      <c r="I4" s="71">
        <f ca="1">EDATE(NOW(),1)</f>
        <v>44584</v>
      </c>
      <c r="J4" s="73">
        <f t="shared" ref="J4:J35" si="0">aportes</f>
        <v>4000</v>
      </c>
      <c r="K4" s="73"/>
      <c r="L4" s="74" cm="1">
        <f t="array" ref="L4">Riqueza_hoje+Table20[[#This Row],[aportes]]*(1-custo_remessa)-comissao-Table20[[#This Row],[saques]]</f>
        <v>214015.2825</v>
      </c>
      <c r="M4" s="72">
        <f>Table20[[#This Row],[riqueza]]*rendimento_hist_mensal</f>
        <v>1159.7224880126948</v>
      </c>
      <c r="N4" s="75">
        <f>((Table20[[#This Row],[riqueza]]*SWR)/12)*(1-imposto_GCAP)</f>
        <v>606.37663375</v>
      </c>
      <c r="O4" s="76">
        <f>Table20[[#This Row],[renda]]*cambio_hoje*(1-custo_repatriacao)</f>
        <v>3392.9509842437251</v>
      </c>
    </row>
    <row r="5" spans="2:15" ht="20" customHeight="1" x14ac:dyDescent="0.6">
      <c r="E5" s="46"/>
      <c r="G5" s="70">
        <v>2</v>
      </c>
      <c r="H5" s="70">
        <f ca="1">YEAR(TODAY())-YEAR(data_de_nascimento)+Table20[[#This Row],[meses]]/12</f>
        <v>37.166666666666664</v>
      </c>
      <c r="I5" s="71">
        <f ca="1">EDATE(I4,1)</f>
        <v>44615</v>
      </c>
      <c r="J5" s="73">
        <f t="shared" si="0"/>
        <v>4000</v>
      </c>
      <c r="K5" s="73"/>
      <c r="L5" s="74">
        <f>M4+L4*(1-TER_mensal-desconto_div_mensal)+Table20[[#This Row],[aportes]]*(1-custo_remessa)-comissao-Table20[[#This Row],[saques]]</f>
        <v>219037.78535944058</v>
      </c>
      <c r="M5" s="72">
        <f>Table20[[#This Row],[riqueza]]*rendimento_hist_mensal</f>
        <v>1186.938813146865</v>
      </c>
      <c r="N5" s="75">
        <f>((Table20[[#This Row],[riqueza]]*SWR)/12)*(1-imposto_GCAP)</f>
        <v>620.60705851841487</v>
      </c>
      <c r="O5" s="76">
        <f>Table20[[#This Row],[renda]]*cambio_hoje*(1-custo_repatriacao)</f>
        <v>3472.5766344367466</v>
      </c>
    </row>
    <row r="6" spans="2:15" ht="20" customHeight="1" x14ac:dyDescent="0.6">
      <c r="B6" s="65" t="s">
        <v>122</v>
      </c>
      <c r="C6" s="66"/>
      <c r="D6" s="66"/>
      <c r="E6" s="67">
        <v>0.04</v>
      </c>
      <c r="G6" s="70">
        <v>3</v>
      </c>
      <c r="H6" s="70">
        <f ca="1">YEAR(TODAY())-YEAR(data_de_nascimento)+Table20[[#This Row],[meses]]/12</f>
        <v>37.25</v>
      </c>
      <c r="I6" s="71">
        <f t="shared" ref="I6:I69" ca="1" si="1">EDATE(I5,1)</f>
        <v>44643</v>
      </c>
      <c r="J6" s="73">
        <f t="shared" si="0"/>
        <v>4000</v>
      </c>
      <c r="K6" s="73"/>
      <c r="L6" s="74">
        <f>M5+L5*(1-TER_mensal-desconto_div_mensal)+Table20[[#This Row],[aportes]]*(1-custo_remessa)-comissao-Table20[[#This Row],[saques]]</f>
        <v>224085.64542065564</v>
      </c>
      <c r="M6" s="72">
        <f>Table20[[#This Row],[riqueza]]*rendimento_hist_mensal</f>
        <v>1214.2925458380444</v>
      </c>
      <c r="N6" s="75">
        <f>((Table20[[#This Row],[riqueza]]*SWR)/12)*(1-imposto_GCAP)</f>
        <v>634.90932869185758</v>
      </c>
      <c r="O6" s="76">
        <f>Table20[[#This Row],[renda]]*cambio_hoje*(1-custo_repatriacao)</f>
        <v>3552.6042921019143</v>
      </c>
    </row>
    <row r="7" spans="2:15" ht="20" customHeight="1" x14ac:dyDescent="0.6">
      <c r="E7" s="46"/>
      <c r="G7" s="70">
        <v>4</v>
      </c>
      <c r="H7" s="70">
        <f ca="1">YEAR(TODAY())-YEAR(data_de_nascimento)+Table20[[#This Row],[meses]]/12</f>
        <v>37.333333333333336</v>
      </c>
      <c r="I7" s="71">
        <f t="shared" ca="1" si="1"/>
        <v>44674</v>
      </c>
      <c r="J7" s="73">
        <f t="shared" si="0"/>
        <v>4000</v>
      </c>
      <c r="K7" s="73"/>
      <c r="L7" s="74">
        <f>M6+L6*(1-TER_mensal-desconto_div_mensal)+Table20[[#This Row],[aportes]]*(1-custo_remessa)-comissao-Table20[[#This Row],[saques]]</f>
        <v>229158.9907050122</v>
      </c>
      <c r="M7" s="72">
        <f>Table20[[#This Row],[riqueza]]*rendimento_hist_mensal</f>
        <v>1241.7843798182719</v>
      </c>
      <c r="N7" s="75">
        <f>((Table20[[#This Row],[riqueza]]*SWR)/12)*(1-imposto_GCAP)</f>
        <v>649.2838069975345</v>
      </c>
      <c r="O7" s="76">
        <f>Table20[[#This Row],[renda]]*cambio_hoje*(1-custo_repatriacao)</f>
        <v>3633.0359868616843</v>
      </c>
    </row>
    <row r="8" spans="2:15" ht="20" customHeight="1" x14ac:dyDescent="0.6">
      <c r="B8" s="49" t="s">
        <v>123</v>
      </c>
      <c r="C8" s="50"/>
      <c r="D8" s="50"/>
      <c r="E8" s="64" cm="1">
        <f t="array" ref="E8">Riqueza_hoje</f>
        <v>210073.2825</v>
      </c>
      <c r="G8" s="70">
        <v>5</v>
      </c>
      <c r="H8" s="70">
        <f ca="1">YEAR(TODAY())-YEAR(data_de_nascimento)+Table20[[#This Row],[meses]]/12</f>
        <v>37.416666666666664</v>
      </c>
      <c r="I8" s="71">
        <f t="shared" ca="1" si="1"/>
        <v>44704</v>
      </c>
      <c r="J8" s="73">
        <f t="shared" si="0"/>
        <v>4000</v>
      </c>
      <c r="K8" s="73"/>
      <c r="L8" s="74">
        <f>M7+L7*(1-TER_mensal-desconto_div_mensal)+Table20[[#This Row],[aportes]]*(1-custo_remessa)-comissao-Table20[[#This Row],[saques]]</f>
        <v>234257.94988022104</v>
      </c>
      <c r="M8" s="72">
        <f>Table20[[#This Row],[riqueza]]*rendimento_hist_mensal</f>
        <v>1269.4150123220434</v>
      </c>
      <c r="N8" s="75">
        <f>((Table20[[#This Row],[riqueza]]*SWR)/12)*(1-imposto_GCAP)</f>
        <v>663.7308579939596</v>
      </c>
      <c r="O8" s="76">
        <f>Table20[[#This Row],[renda]]*cambio_hoje*(1-custo_repatriacao)</f>
        <v>3713.8737585855024</v>
      </c>
    </row>
    <row r="9" spans="2:15" ht="20" customHeight="1" x14ac:dyDescent="0.6">
      <c r="B9" s="51" t="s">
        <v>124</v>
      </c>
      <c r="C9" s="52"/>
      <c r="D9" s="52"/>
      <c r="E9" s="54" cm="1">
        <f t="array" ref="E9">Riqueza_hoje*cambio_hoje</f>
        <v>1192144.87085925</v>
      </c>
      <c r="G9" s="70">
        <v>6</v>
      </c>
      <c r="H9" s="70">
        <f ca="1">YEAR(TODAY())-YEAR(data_de_nascimento)+Table20[[#This Row],[meses]]/12</f>
        <v>37.5</v>
      </c>
      <c r="I9" s="71">
        <f t="shared" ca="1" si="1"/>
        <v>44735</v>
      </c>
      <c r="J9" s="73">
        <f t="shared" si="0"/>
        <v>4000</v>
      </c>
      <c r="K9" s="73"/>
      <c r="L9" s="74">
        <f>M8+L8*(1-TER_mensal-desconto_div_mensal)+Table20[[#This Row],[aportes]]*(1-custo_remessa)-comissao-Table20[[#This Row],[saques]]</f>
        <v>239382.6522636</v>
      </c>
      <c r="M9" s="72">
        <f>Table20[[#This Row],[riqueza]]*rendimento_hist_mensal</f>
        <v>1297.1851441039962</v>
      </c>
      <c r="N9" s="75">
        <f>((Table20[[#This Row],[riqueza]]*SWR)/12)*(1-imposto_GCAP)</f>
        <v>678.25084808019994</v>
      </c>
      <c r="O9" s="76">
        <f>Table20[[#This Row],[renda]]*cambio_hoje*(1-custo_repatriacao)</f>
        <v>3795.1196574415417</v>
      </c>
    </row>
    <row r="10" spans="2:15" ht="20" customHeight="1" x14ac:dyDescent="0.6">
      <c r="E10" s="46"/>
      <c r="G10" s="70">
        <v>7</v>
      </c>
      <c r="H10" s="70">
        <f ca="1">YEAR(TODAY())-YEAR(data_de_nascimento)+Table20[[#This Row],[meses]]/12</f>
        <v>37.583333333333336</v>
      </c>
      <c r="I10" s="71">
        <f t="shared" ca="1" si="1"/>
        <v>44765</v>
      </c>
      <c r="J10" s="73">
        <f t="shared" si="0"/>
        <v>4000</v>
      </c>
      <c r="K10" s="73"/>
      <c r="L10" s="74">
        <f>M9+L9*(1-TER_mensal-desconto_div_mensal)+Table20[[#This Row],[aportes]]*(1-custo_remessa)-comissao-Table20[[#This Row],[saques]]</f>
        <v>244533.22782535362</v>
      </c>
      <c r="M10" s="72">
        <f>Table20[[#This Row],[riqueza]]*rendimento_hist_mensal</f>
        <v>1325.0954794566796</v>
      </c>
      <c r="N10" s="75">
        <f>((Table20[[#This Row],[riqueza]]*SWR)/12)*(1-imposto_GCAP)</f>
        <v>692.84414550516851</v>
      </c>
      <c r="O10" s="76">
        <f>Table20[[#This Row],[renda]]*cambio_hoje*(1-custo_repatriacao)</f>
        <v>3876.7757439486991</v>
      </c>
    </row>
    <row r="11" spans="2:15" ht="20" customHeight="1" x14ac:dyDescent="0.6">
      <c r="B11" s="49" t="s">
        <v>125</v>
      </c>
      <c r="C11" s="50"/>
      <c r="D11" s="50"/>
      <c r="E11" s="55" cm="1">
        <f t="array" ref="E11">SUMPRODUCT(Table15[TER]*Table15[% Portfólio])</f>
        <v>1.4469808125171749E-3</v>
      </c>
      <c r="G11" s="70">
        <v>8</v>
      </c>
      <c r="H11" s="70">
        <f ca="1">YEAR(TODAY())-YEAR(data_de_nascimento)+Table20[[#This Row],[meses]]/12</f>
        <v>37.666666666666664</v>
      </c>
      <c r="I11" s="71">
        <f t="shared" ca="1" si="1"/>
        <v>44796</v>
      </c>
      <c r="J11" s="73">
        <f t="shared" si="0"/>
        <v>4000</v>
      </c>
      <c r="K11" s="73"/>
      <c r="L11" s="74">
        <f>M10+L10*(1-TER_mensal-desconto_div_mensal)+Table20[[#This Row],[aportes]]*(1-custo_remessa)-comissao-Table20[[#This Row],[saques]]</f>
        <v>249709.80719186933</v>
      </c>
      <c r="M11" s="72">
        <f>Table20[[#This Row],[riqueza]]*rendimento_hist_mensal</f>
        <v>1353.1467262284179</v>
      </c>
      <c r="N11" s="75">
        <f>((Table20[[#This Row],[riqueza]]*SWR)/12)*(1-imposto_GCAP)</f>
        <v>707.51112037696305</v>
      </c>
      <c r="O11" s="76">
        <f>Table20[[#This Row],[renda]]*cambio_hoje*(1-custo_repatriacao)</f>
        <v>3958.8440890288466</v>
      </c>
    </row>
    <row r="12" spans="2:15" ht="20" customHeight="1" x14ac:dyDescent="0.6">
      <c r="B12" s="56" t="s">
        <v>126</v>
      </c>
      <c r="C12" s="57"/>
      <c r="D12" s="57"/>
      <c r="E12" s="58">
        <f>POWER(TER_combinada+1,(1/12))-1</f>
        <v>1.2050183847667206E-4</v>
      </c>
      <c r="G12" s="70">
        <v>9</v>
      </c>
      <c r="H12" s="70">
        <f ca="1">YEAR(TODAY())-YEAR(data_de_nascimento)+Table20[[#This Row],[meses]]/12</f>
        <v>37.75</v>
      </c>
      <c r="I12" s="71">
        <f t="shared" ca="1" si="1"/>
        <v>44827</v>
      </c>
      <c r="J12" s="73">
        <f t="shared" si="0"/>
        <v>4000</v>
      </c>
      <c r="K12" s="73"/>
      <c r="L12" s="74">
        <f>M11+L11*(1-TER_mensal-desconto_div_mensal)+Table20[[#This Row],[aportes]]*(1-custo_remessa)-comissao-Table20[[#This Row],[saques]]</f>
        <v>254912.52164903044</v>
      </c>
      <c r="M12" s="72">
        <f>Table20[[#This Row],[riqueza]]*rendimento_hist_mensal</f>
        <v>1381.3395958412621</v>
      </c>
      <c r="N12" s="75">
        <f>((Table20[[#This Row],[riqueza]]*SWR)/12)*(1-imposto_GCAP)</f>
        <v>722.25214467225294</v>
      </c>
      <c r="O12" s="76">
        <f>Table20[[#This Row],[renda]]*cambio_hoje*(1-custo_repatriacao)</f>
        <v>4041.3267740593606</v>
      </c>
    </row>
    <row r="13" spans="2:15" ht="20" customHeight="1" x14ac:dyDescent="0.6">
      <c r="B13" s="56" t="s">
        <v>127</v>
      </c>
      <c r="C13" s="57"/>
      <c r="D13" s="57"/>
      <c r="E13" s="59">
        <v>2</v>
      </c>
      <c r="G13" s="70">
        <v>10</v>
      </c>
      <c r="H13" s="70">
        <f ca="1">YEAR(TODAY())-YEAR(data_de_nascimento)+Table20[[#This Row],[meses]]/12</f>
        <v>37.833333333333336</v>
      </c>
      <c r="I13" s="71">
        <f t="shared" ca="1" si="1"/>
        <v>44857</v>
      </c>
      <c r="J13" s="73">
        <f t="shared" si="0"/>
        <v>4000</v>
      </c>
      <c r="K13" s="73"/>
      <c r="L13" s="74">
        <f>M12+L12*(1-TER_mensal-desconto_div_mensal)+Table20[[#This Row],[aportes]]*(1-custo_remessa)-comissao-Table20[[#This Row],[saques]]</f>
        <v>260141.50314554572</v>
      </c>
      <c r="M13" s="72">
        <f>Table20[[#This Row],[riqueza]]*rendimento_hist_mensal</f>
        <v>1409.6748033090325</v>
      </c>
      <c r="N13" s="75">
        <f>((Table20[[#This Row],[riqueza]]*SWR)/12)*(1-imposto_GCAP)</f>
        <v>737.06759224571283</v>
      </c>
      <c r="O13" s="76">
        <f>Table20[[#This Row],[renda]]*cambio_hoje*(1-custo_repatriacao)</f>
        <v>4124.2258909259035</v>
      </c>
    </row>
    <row r="14" spans="2:15" ht="20" customHeight="1" x14ac:dyDescent="0.6">
      <c r="B14" s="56" t="s">
        <v>128</v>
      </c>
      <c r="C14" s="57"/>
      <c r="D14" s="57"/>
      <c r="E14" s="60">
        <v>0.02</v>
      </c>
      <c r="G14" s="70">
        <v>11</v>
      </c>
      <c r="H14" s="70">
        <f ca="1">YEAR(TODAY())-YEAR(data_de_nascimento)+Table20[[#This Row],[meses]]/12</f>
        <v>37.916666666666664</v>
      </c>
      <c r="I14" s="71">
        <f t="shared" ca="1" si="1"/>
        <v>44888</v>
      </c>
      <c r="J14" s="73">
        <f t="shared" si="0"/>
        <v>4000</v>
      </c>
      <c r="K14" s="73"/>
      <c r="L14" s="74">
        <f>M13+L13*(1-TER_mensal-desconto_div_mensal)+Table20[[#This Row],[aportes]]*(1-custo_remessa)-comissao-Table20[[#This Row],[saques]]</f>
        <v>265396.8842962957</v>
      </c>
      <c r="M14" s="72">
        <f>Table20[[#This Row],[riqueza]]*rendimento_hist_mensal</f>
        <v>1438.1530672554534</v>
      </c>
      <c r="N14" s="75">
        <f>((Table20[[#This Row],[riqueza]]*SWR)/12)*(1-imposto_GCAP)</f>
        <v>751.95783883950446</v>
      </c>
      <c r="O14" s="76">
        <f>Table20[[#This Row],[renda]]*cambio_hoje*(1-custo_repatriacao)</f>
        <v>4207.5435420754793</v>
      </c>
    </row>
    <row r="15" spans="2:15" ht="20" customHeight="1" x14ac:dyDescent="0.6">
      <c r="B15" s="56" t="s">
        <v>129</v>
      </c>
      <c r="C15" s="57"/>
      <c r="D15" s="57"/>
      <c r="E15" s="60">
        <v>0.15</v>
      </c>
      <c r="G15" s="70">
        <v>12</v>
      </c>
      <c r="H15" s="70">
        <f ca="1">YEAR(TODAY())-YEAR(data_de_nascimento)+Table20[[#This Row],[meses]]/12</f>
        <v>38</v>
      </c>
      <c r="I15" s="71">
        <f t="shared" ca="1" si="1"/>
        <v>44918</v>
      </c>
      <c r="J15" s="73">
        <f t="shared" si="0"/>
        <v>4000</v>
      </c>
      <c r="K15" s="73"/>
      <c r="L15" s="74">
        <f>M14+L14*(1-TER_mensal-desconto_div_mensal)+Table20[[#This Row],[aportes]]*(1-custo_remessa)-comissao-Table20[[#This Row],[saques]]</f>
        <v>270678.79838569614</v>
      </c>
      <c r="M15" s="72">
        <f>Table20[[#This Row],[riqueza]]*rendimento_hist_mensal</f>
        <v>1466.7751099323766</v>
      </c>
      <c r="N15" s="75">
        <f>((Table20[[#This Row],[riqueza]]*SWR)/12)*(1-imposto_GCAP)</f>
        <v>766.92326209280577</v>
      </c>
      <c r="O15" s="76">
        <f>Table20[[#This Row],[renda]]*cambio_hoje*(1-custo_repatriacao)</f>
        <v>4291.2818405697572</v>
      </c>
    </row>
    <row r="16" spans="2:15" ht="20" customHeight="1" x14ac:dyDescent="0.6">
      <c r="B16" s="56" t="s">
        <v>130</v>
      </c>
      <c r="C16" s="57"/>
      <c r="D16" s="57"/>
      <c r="E16" s="61">
        <f>E15*E14</f>
        <v>3.0000000000000001E-3</v>
      </c>
      <c r="G16" s="70">
        <v>13</v>
      </c>
      <c r="H16" s="70">
        <f ca="1">YEAR(TODAY())-YEAR(data_de_nascimento)+Table20[[#This Row],[meses]]/12</f>
        <v>38.083333333333336</v>
      </c>
      <c r="I16" s="71">
        <f t="shared" ca="1" si="1"/>
        <v>44949</v>
      </c>
      <c r="J16" s="73">
        <f t="shared" si="0"/>
        <v>4000</v>
      </c>
      <c r="K16" s="73"/>
      <c r="L16" s="74">
        <f>M15+L15*(1-TER_mensal-desconto_div_mensal)+Table20[[#This Row],[aportes]]*(1-custo_remessa)-comissao-Table20[[#This Row],[saques]]</f>
        <v>275987.37937107828</v>
      </c>
      <c r="M16" s="72">
        <f>Table20[[#This Row],[riqueza]]*rendimento_hist_mensal</f>
        <v>1495.5416572381012</v>
      </c>
      <c r="N16" s="75">
        <f>((Table20[[#This Row],[riqueza]]*SWR)/12)*(1-imposto_GCAP)</f>
        <v>781.96424155138857</v>
      </c>
      <c r="O16" s="76">
        <f>Table20[[#This Row],[renda]]*cambio_hoje*(1-custo_repatriacao)</f>
        <v>4375.442910138655</v>
      </c>
    </row>
    <row r="17" spans="2:15" ht="20" customHeight="1" x14ac:dyDescent="0.6">
      <c r="B17" s="56" t="s">
        <v>131</v>
      </c>
      <c r="C17" s="57"/>
      <c r="D17" s="57"/>
      <c r="E17" s="58">
        <f>POWER(desconto_div_anual+1,(1/12))-1</f>
        <v>2.4965690741618474E-4</v>
      </c>
      <c r="G17" s="70">
        <v>14</v>
      </c>
      <c r="H17" s="70">
        <f ca="1">YEAR(TODAY())-YEAR(data_de_nascimento)+Table20[[#This Row],[meses]]/12</f>
        <v>38.166666666666664</v>
      </c>
      <c r="I17" s="71">
        <f t="shared" ca="1" si="1"/>
        <v>44980</v>
      </c>
      <c r="J17" s="73">
        <f t="shared" si="0"/>
        <v>4000</v>
      </c>
      <c r="K17" s="73"/>
      <c r="L17" s="74">
        <f>M16+L16*(1-TER_mensal-desconto_div_mensal)+Table20[[#This Row],[aportes]]*(1-custo_remessa)-comissao-Table20[[#This Row],[saques]]</f>
        <v>281322.76188608614</v>
      </c>
      <c r="M17" s="72">
        <f>Table20[[#This Row],[riqueza]]*rendimento_hist_mensal</f>
        <v>1524.4534387357814</v>
      </c>
      <c r="N17" s="75">
        <f>((Table20[[#This Row],[riqueza]]*SWR)/12)*(1-imposto_GCAP)</f>
        <v>797.08115867724405</v>
      </c>
      <c r="O17" s="76">
        <f>Table20[[#This Row],[renda]]*cambio_hoje*(1-custo_repatriacao)</f>
        <v>4460.0288852342073</v>
      </c>
    </row>
    <row r="18" spans="2:15" ht="20" customHeight="1" x14ac:dyDescent="0.6">
      <c r="B18" s="56" t="s">
        <v>133</v>
      </c>
      <c r="C18" s="57"/>
      <c r="D18" s="57"/>
      <c r="E18" s="62">
        <v>1.4E-2</v>
      </c>
      <c r="G18" s="70">
        <v>15</v>
      </c>
      <c r="H18" s="70">
        <f ca="1">YEAR(TODAY())-YEAR(data_de_nascimento)+Table20[[#This Row],[meses]]/12</f>
        <v>38.25</v>
      </c>
      <c r="I18" s="71">
        <f t="shared" ca="1" si="1"/>
        <v>45008</v>
      </c>
      <c r="J18" s="73">
        <f t="shared" si="0"/>
        <v>4000</v>
      </c>
      <c r="K18" s="73"/>
      <c r="L18" s="74">
        <f>M17+L17*(1-TER_mensal-desconto_div_mensal)+Table20[[#This Row],[aportes]]*(1-custo_remessa)-comissao-Table20[[#This Row],[saques]]</f>
        <v>286685.0812440911</v>
      </c>
      <c r="M18" s="72">
        <f>Table20[[#This Row],[riqueza]]*rendimento_hist_mensal</f>
        <v>1553.5111876719311</v>
      </c>
      <c r="N18" s="75">
        <f>((Table20[[#This Row],[riqueza]]*SWR)/12)*(1-imposto_GCAP)</f>
        <v>812.274396858258</v>
      </c>
      <c r="O18" s="76">
        <f>Table20[[#This Row],[renda]]*cambio_hoje*(1-custo_repatriacao)</f>
        <v>4545.0419110846951</v>
      </c>
    </row>
    <row r="19" spans="2:15" ht="20" customHeight="1" x14ac:dyDescent="0.6">
      <c r="B19" s="56" t="s">
        <v>132</v>
      </c>
      <c r="C19" s="57"/>
      <c r="D19" s="57"/>
      <c r="E19" s="62">
        <v>1.4E-2</v>
      </c>
      <c r="G19" s="70">
        <v>16</v>
      </c>
      <c r="H19" s="70">
        <f ca="1">YEAR(TODAY())-YEAR(data_de_nascimento)+Table20[[#This Row],[meses]]/12</f>
        <v>38.333333333333336</v>
      </c>
      <c r="I19" s="71">
        <f t="shared" ca="1" si="1"/>
        <v>45039</v>
      </c>
      <c r="J19" s="73">
        <f t="shared" si="0"/>
        <v>4000</v>
      </c>
      <c r="K19" s="73"/>
      <c r="L19" s="74">
        <f>M18+L18*(1-TER_mensal-desconto_div_mensal)+Table20[[#This Row],[aportes]]*(1-custo_remessa)-comissao-Table20[[#This Row],[saques]]</f>
        <v>292074.4734416235</v>
      </c>
      <c r="M19" s="72">
        <f>Table20[[#This Row],[riqueza]]*rendimento_hist_mensal</f>
        <v>1582.715640995018</v>
      </c>
      <c r="N19" s="75">
        <f>((Table20[[#This Row],[riqueza]]*SWR)/12)*(1-imposto_GCAP)</f>
        <v>827.54434141793331</v>
      </c>
      <c r="O19" s="76">
        <f>Table20[[#This Row],[renda]]*cambio_hoje*(1-custo_repatriacao)</f>
        <v>4630.4841437490522</v>
      </c>
    </row>
    <row r="20" spans="2:15" ht="20" customHeight="1" x14ac:dyDescent="0.6">
      <c r="B20" s="56" t="s">
        <v>134</v>
      </c>
      <c r="C20" s="57"/>
      <c r="D20" s="57"/>
      <c r="E20" s="60">
        <v>0.15</v>
      </c>
      <c r="G20" s="70">
        <v>17</v>
      </c>
      <c r="H20" s="70">
        <f ca="1">YEAR(TODAY())-YEAR(data_de_nascimento)+Table20[[#This Row],[meses]]/12</f>
        <v>38.416666666666664</v>
      </c>
      <c r="I20" s="71">
        <f t="shared" ca="1" si="1"/>
        <v>45069</v>
      </c>
      <c r="J20" s="73">
        <f t="shared" si="0"/>
        <v>4000</v>
      </c>
      <c r="K20" s="73"/>
      <c r="L20" s="74">
        <f>M19+L19*(1-TER_mensal-desconto_div_mensal)+Table20[[#This Row],[aportes]]*(1-custo_remessa)-comissao-Table20[[#This Row],[saques]]</f>
        <v>297491.07516182202</v>
      </c>
      <c r="M20" s="72">
        <f>Table20[[#This Row],[riqueza]]*rendimento_hist_mensal</f>
        <v>1612.0675393741558</v>
      </c>
      <c r="N20" s="75">
        <f>((Table20[[#This Row],[riqueza]]*SWR)/12)*(1-imposto_GCAP)</f>
        <v>842.89137962516247</v>
      </c>
      <c r="O20" s="76">
        <f>Table20[[#This Row],[renda]]*cambio_hoje*(1-custo_repatriacao)</f>
        <v>4716.3577501715472</v>
      </c>
    </row>
    <row r="21" spans="2:15" ht="20" customHeight="1" x14ac:dyDescent="0.6">
      <c r="B21" s="51" t="s">
        <v>135</v>
      </c>
      <c r="C21" s="52"/>
      <c r="D21" s="52"/>
      <c r="E21" s="63">
        <v>30938</v>
      </c>
      <c r="G21" s="70">
        <v>18</v>
      </c>
      <c r="H21" s="70">
        <f ca="1">YEAR(TODAY())-YEAR(data_de_nascimento)+Table20[[#This Row],[meses]]/12</f>
        <v>38.5</v>
      </c>
      <c r="I21" s="71">
        <f t="shared" ca="1" si="1"/>
        <v>45100</v>
      </c>
      <c r="J21" s="73">
        <f t="shared" si="0"/>
        <v>4000</v>
      </c>
      <c r="K21" s="73"/>
      <c r="L21" s="74">
        <f>M20+L20*(1-TER_mensal-desconto_div_mensal)+Table20[[#This Row],[aportes]]*(1-custo_remessa)-comissao-Table20[[#This Row],[saques]]</f>
        <v>302935.02377789997</v>
      </c>
      <c r="M21" s="72">
        <f>Table20[[#This Row],[riqueza]]*rendimento_hist_mensal</f>
        <v>1641.5676272178882</v>
      </c>
      <c r="N21" s="75">
        <f>((Table20[[#This Row],[riqueza]]*SWR)/12)*(1-imposto_GCAP)</f>
        <v>858.31590070404991</v>
      </c>
      <c r="O21" s="76">
        <f>Table20[[#This Row],[renda]]*cambio_hoje*(1-custo_repatriacao)</f>
        <v>4802.6649082367376</v>
      </c>
    </row>
    <row r="22" spans="2:15" ht="20" customHeight="1" x14ac:dyDescent="0.6">
      <c r="E22" s="46"/>
      <c r="G22" s="70">
        <v>19</v>
      </c>
      <c r="H22" s="70">
        <f ca="1">YEAR(TODAY())-YEAR(data_de_nascimento)+Table20[[#This Row],[meses]]/12</f>
        <v>38.583333333333336</v>
      </c>
      <c r="I22" s="71">
        <f t="shared" ca="1" si="1"/>
        <v>45130</v>
      </c>
      <c r="J22" s="73">
        <f t="shared" si="0"/>
        <v>4000</v>
      </c>
      <c r="K22" s="73"/>
      <c r="L22" s="74">
        <f>M21+L21*(1-TER_mensal-desconto_div_mensal)+Table20[[#This Row],[aportes]]*(1-custo_remessa)-comissao-Table20[[#This Row],[saques]]</f>
        <v>308406.45735662925</v>
      </c>
      <c r="M22" s="72">
        <f>Table20[[#This Row],[riqueza]]*rendimento_hist_mensal</f>
        <v>1671.2166526930671</v>
      </c>
      <c r="N22" s="75">
        <f>((Table20[[#This Row],[riqueza]]*SWR)/12)*(1-imposto_GCAP)</f>
        <v>873.81829584378283</v>
      </c>
      <c r="O22" s="76">
        <f>Table20[[#This Row],[renda]]*cambio_hoje*(1-custo_repatriacao)</f>
        <v>4889.407806824709</v>
      </c>
    </row>
    <row r="23" spans="2:15" ht="20" customHeight="1" x14ac:dyDescent="0.6">
      <c r="B23" s="49" t="s">
        <v>136</v>
      </c>
      <c r="C23" s="50"/>
      <c r="D23" s="50"/>
      <c r="E23" s="48">
        <v>4000</v>
      </c>
      <c r="G23" s="70">
        <v>20</v>
      </c>
      <c r="H23" s="70">
        <f ca="1">YEAR(TODAY())-YEAR(data_de_nascimento)+Table20[[#This Row],[meses]]/12</f>
        <v>38.666666666666664</v>
      </c>
      <c r="I23" s="71">
        <f t="shared" ca="1" si="1"/>
        <v>45161</v>
      </c>
      <c r="J23" s="73">
        <f t="shared" si="0"/>
        <v>4000</v>
      </c>
      <c r="K23" s="73"/>
      <c r="L23" s="74">
        <f>M22+L22*(1-TER_mensal-desconto_div_mensal)+Table20[[#This Row],[aportes]]*(1-custo_remessa)-comissao-Table20[[#This Row],[saques]]</f>
        <v>313905.51466184191</v>
      </c>
      <c r="M23" s="72">
        <f>Table20[[#This Row],[riqueza]]*rendimento_hist_mensal</f>
        <v>1701.0153677438282</v>
      </c>
      <c r="N23" s="75">
        <f>((Table20[[#This Row],[riqueza]]*SWR)/12)*(1-imposto_GCAP)</f>
        <v>889.39895820855213</v>
      </c>
      <c r="O23" s="76">
        <f>Table20[[#This Row],[renda]]*cambio_hoje*(1-custo_repatriacao)</f>
        <v>4976.5886458665846</v>
      </c>
    </row>
    <row r="24" spans="2:15" ht="20" customHeight="1" x14ac:dyDescent="0.6">
      <c r="B24" s="51" t="s">
        <v>137</v>
      </c>
      <c r="C24" s="52"/>
      <c r="D24" s="52"/>
      <c r="E24" s="47">
        <v>3000</v>
      </c>
      <c r="G24" s="70">
        <v>21</v>
      </c>
      <c r="H24" s="70">
        <f ca="1">YEAR(TODAY())-YEAR(data_de_nascimento)+Table20[[#This Row],[meses]]/12</f>
        <v>38.75</v>
      </c>
      <c r="I24" s="71">
        <f t="shared" ca="1" si="1"/>
        <v>45192</v>
      </c>
      <c r="J24" s="73">
        <f t="shared" si="0"/>
        <v>4000</v>
      </c>
      <c r="K24" s="73"/>
      <c r="L24" s="74">
        <f>M23+L23*(1-TER_mensal-desconto_div_mensal)+Table20[[#This Row],[aportes]]*(1-custo_remessa)-comissao-Table20[[#This Row],[saques]]</f>
        <v>319432.33515794965</v>
      </c>
      <c r="M24" s="72">
        <f>Table20[[#This Row],[riqueza]]*rendimento_hist_mensal</f>
        <v>1730.9645281106614</v>
      </c>
      <c r="N24" s="75">
        <f>((Table20[[#This Row],[riqueza]]*SWR)/12)*(1-imposto_GCAP)</f>
        <v>905.05828294752405</v>
      </c>
      <c r="O24" s="76">
        <f>Table20[[#This Row],[renda]]*cambio_hoje*(1-custo_repatriacao)</f>
        <v>5064.2096364003191</v>
      </c>
    </row>
    <row r="25" spans="2:15" ht="20" customHeight="1" x14ac:dyDescent="0.6">
      <c r="E25" s="46"/>
      <c r="G25" s="70">
        <v>22</v>
      </c>
      <c r="H25" s="70">
        <f ca="1">YEAR(TODAY())-YEAR(data_de_nascimento)+Table20[[#This Row],[meses]]/12</f>
        <v>38.833333333333336</v>
      </c>
      <c r="I25" s="71">
        <f t="shared" ca="1" si="1"/>
        <v>45222</v>
      </c>
      <c r="J25" s="73">
        <f t="shared" si="0"/>
        <v>4000</v>
      </c>
      <c r="K25" s="73"/>
      <c r="L25" s="74">
        <f>M24+L24*(1-TER_mensal-desconto_div_mensal)+Table20[[#This Row],[aportes]]*(1-custo_remessa)-comissao-Table20[[#This Row],[saques]]</f>
        <v>324987.05901348061</v>
      </c>
      <c r="M25" s="72">
        <f>Table20[[#This Row],[riqueza]]*rendimento_hist_mensal</f>
        <v>1761.0648933495775</v>
      </c>
      <c r="N25" s="75">
        <f>((Table20[[#This Row],[riqueza]]*SWR)/12)*(1-imposto_GCAP)</f>
        <v>920.79666720486171</v>
      </c>
      <c r="O25" s="76">
        <f>Table20[[#This Row],[renda]]*cambio_hoje*(1-custo_repatriacao)</f>
        <v>5152.2730006267775</v>
      </c>
    </row>
    <row r="26" spans="2:15" ht="20" customHeight="1" x14ac:dyDescent="0.6">
      <c r="B26" s="2" t="s">
        <v>138</v>
      </c>
      <c r="E26" s="46"/>
      <c r="G26" s="70">
        <v>23</v>
      </c>
      <c r="H26" s="70">
        <f ca="1">YEAR(TODAY())-YEAR(data_de_nascimento)+Table20[[#This Row],[meses]]/12</f>
        <v>38.916666666666664</v>
      </c>
      <c r="I26" s="71">
        <f t="shared" ca="1" si="1"/>
        <v>45253</v>
      </c>
      <c r="J26" s="73">
        <f t="shared" si="0"/>
        <v>4000</v>
      </c>
      <c r="K26" s="73"/>
      <c r="L26" s="74">
        <f>M25+L25*(1-TER_mensal-desconto_div_mensal)+Table20[[#This Row],[aportes]]*(1-custo_remessa)-comissao-Table20[[#This Row],[saques]]</f>
        <v>330569.82710463437</v>
      </c>
      <c r="M26" s="72">
        <f>Table20[[#This Row],[riqueza]]*rendimento_hist_mensal</f>
        <v>1791.3172268513717</v>
      </c>
      <c r="N26" s="75">
        <f>((Table20[[#This Row],[riqueza]]*SWR)/12)*(1-imposto_GCAP)</f>
        <v>936.61451012979751</v>
      </c>
      <c r="O26" s="76">
        <f>Table20[[#This Row],[renda]]*cambio_hoje*(1-custo_repatriacao)</f>
        <v>5240.78097196609</v>
      </c>
    </row>
    <row r="27" spans="2:15" ht="20" customHeight="1" x14ac:dyDescent="0.6">
      <c r="B27" s="49" t="s">
        <v>136</v>
      </c>
      <c r="C27" s="50"/>
      <c r="D27" s="50"/>
      <c r="E27" s="53">
        <f>aportes*cambio_hoje</f>
        <v>22699.599999999999</v>
      </c>
      <c r="G27" s="70">
        <v>24</v>
      </c>
      <c r="H27" s="70">
        <f ca="1">YEAR(TODAY())-YEAR(data_de_nascimento)+Table20[[#This Row],[meses]]/12</f>
        <v>39</v>
      </c>
      <c r="I27" s="71">
        <f t="shared" ca="1" si="1"/>
        <v>45283</v>
      </c>
      <c r="J27" s="73">
        <f t="shared" si="0"/>
        <v>4000</v>
      </c>
      <c r="K27" s="73"/>
      <c r="L27" s="74">
        <f>M26+L26*(1-TER_mensal-desconto_div_mensal)+Table20[[#This Row],[aportes]]*(1-custo_remessa)-comissao-Table20[[#This Row],[saques]]</f>
        <v>336180.78101885464</v>
      </c>
      <c r="M27" s="72">
        <f>Table20[[#This Row],[riqueza]]*rendimento_hist_mensal</f>
        <v>1821.7222958609839</v>
      </c>
      <c r="N27" s="75">
        <f>((Table20[[#This Row],[riqueza]]*SWR)/12)*(1-imposto_GCAP)</f>
        <v>952.51221288675492</v>
      </c>
      <c r="O27" s="76">
        <f>Table20[[#This Row],[renda]]*cambio_hoje*(1-custo_repatriacao)</f>
        <v>5329.7357951142903</v>
      </c>
    </row>
    <row r="28" spans="2:15" ht="20" customHeight="1" x14ac:dyDescent="0.6">
      <c r="B28" s="51" t="s">
        <v>137</v>
      </c>
      <c r="C28" s="52"/>
      <c r="D28" s="52"/>
      <c r="E28" s="54">
        <f>saques*cambio_hoje</f>
        <v>17024.7</v>
      </c>
      <c r="G28" s="70">
        <v>25</v>
      </c>
      <c r="H28" s="70">
        <f ca="1">YEAR(TODAY())-YEAR(data_de_nascimento)+Table20[[#This Row],[meses]]/12</f>
        <v>39.083333333333336</v>
      </c>
      <c r="I28" s="71">
        <f t="shared" ca="1" si="1"/>
        <v>45314</v>
      </c>
      <c r="J28" s="73">
        <f t="shared" si="0"/>
        <v>4000</v>
      </c>
      <c r="K28" s="73"/>
      <c r="L28" s="74">
        <f>M27+L27*(1-TER_mensal-desconto_div_mensal)+Table20[[#This Row],[aportes]]*(1-custo_remessa)-comissao-Table20[[#This Row],[saques]]</f>
        <v>341820.06305842043</v>
      </c>
      <c r="M28" s="72">
        <f>Table20[[#This Row],[riqueza]]*rendimento_hist_mensal</f>
        <v>1852.2808714969576</v>
      </c>
      <c r="N28" s="75">
        <f>((Table20[[#This Row],[riqueza]]*SWR)/12)*(1-imposto_GCAP)</f>
        <v>968.49017866552447</v>
      </c>
      <c r="O28" s="76">
        <f>Table20[[#This Row],[renda]]*cambio_hoje*(1-custo_repatriacao)</f>
        <v>5419.1397261002585</v>
      </c>
    </row>
    <row r="29" spans="2:15" ht="20" customHeight="1" x14ac:dyDescent="0.6">
      <c r="G29" s="70">
        <v>26</v>
      </c>
      <c r="H29" s="70">
        <f ca="1">YEAR(TODAY())-YEAR(data_de_nascimento)+Table20[[#This Row],[meses]]/12</f>
        <v>39.166666666666664</v>
      </c>
      <c r="I29" s="71">
        <f t="shared" ca="1" si="1"/>
        <v>45345</v>
      </c>
      <c r="J29" s="73">
        <f t="shared" si="0"/>
        <v>4000</v>
      </c>
      <c r="K29" s="73"/>
      <c r="L29" s="74">
        <f>M28+L28*(1-TER_mensal-desconto_div_mensal)+Table20[[#This Row],[aportes]]*(1-custo_remessa)-comissao-Table20[[#This Row],[saques]]</f>
        <v>347487.81624405464</v>
      </c>
      <c r="M29" s="72">
        <f>Table20[[#This Row],[riqueza]]*rendimento_hist_mensal</f>
        <v>1882.9937287709963</v>
      </c>
      <c r="N29" s="75">
        <f>((Table20[[#This Row],[riqueza]]*SWR)/12)*(1-imposto_GCAP)</f>
        <v>984.54881269148802</v>
      </c>
      <c r="O29" s="76">
        <f>Table20[[#This Row],[renda]]*cambio_hoje*(1-custo_repatriacao)</f>
        <v>5508.9950323429248</v>
      </c>
    </row>
    <row r="30" spans="2:15" ht="20" customHeight="1" x14ac:dyDescent="0.6">
      <c r="G30" s="70">
        <v>27</v>
      </c>
      <c r="H30" s="70">
        <f ca="1">YEAR(TODAY())-YEAR(data_de_nascimento)+Table20[[#This Row],[meses]]/12</f>
        <v>39.25</v>
      </c>
      <c r="I30" s="71">
        <f t="shared" ca="1" si="1"/>
        <v>45374</v>
      </c>
      <c r="J30" s="73">
        <f t="shared" si="0"/>
        <v>4000</v>
      </c>
      <c r="K30" s="73"/>
      <c r="L30" s="74">
        <f>M29+L29*(1-TER_mensal-desconto_div_mensal)+Table20[[#This Row],[aportes]]*(1-custo_remessa)-comissao-Table20[[#This Row],[saques]]</f>
        <v>353184.18431855168</v>
      </c>
      <c r="M30" s="72">
        <f>Table20[[#This Row],[riqueza]]*rendimento_hist_mensal</f>
        <v>1913.8616466076198</v>
      </c>
      <c r="N30" s="75">
        <f>((Table20[[#This Row],[riqueza]]*SWR)/12)*(1-imposto_GCAP)</f>
        <v>1000.6885222358964</v>
      </c>
      <c r="O30" s="76">
        <f>Table20[[#This Row],[renda]]*cambio_hoje*(1-custo_repatriacao)</f>
        <v>5599.3039927087766</v>
      </c>
    </row>
    <row r="31" spans="2:15" ht="20" customHeight="1" x14ac:dyDescent="0.6">
      <c r="G31" s="70">
        <v>28</v>
      </c>
      <c r="H31" s="70">
        <f ca="1">YEAR(TODAY())-YEAR(data_de_nascimento)+Table20[[#This Row],[meses]]/12</f>
        <v>39.333333333333336</v>
      </c>
      <c r="I31" s="71">
        <f t="shared" ca="1" si="1"/>
        <v>45405</v>
      </c>
      <c r="J31" s="73">
        <f t="shared" si="0"/>
        <v>4000</v>
      </c>
      <c r="K31" s="73"/>
      <c r="L31" s="74">
        <f>M30+L30*(1-TER_mensal-desconto_div_mensal)+Table20[[#This Row],[aportes]]*(1-custo_remessa)-comissao-Table20[[#This Row],[saques]]</f>
        <v>358909.31175042276</v>
      </c>
      <c r="M31" s="72">
        <f>Table20[[#This Row],[riqueza]]*rendimento_hist_mensal</f>
        <v>1944.8854078639183</v>
      </c>
      <c r="N31" s="75">
        <f>((Table20[[#This Row],[riqueza]]*SWR)/12)*(1-imposto_GCAP)</f>
        <v>1016.9097166261978</v>
      </c>
      <c r="O31" s="76">
        <f>Table20[[#This Row],[renda]]*cambio_hoje*(1-custo_repatriacao)</f>
        <v>5690.0688975696621</v>
      </c>
    </row>
    <row r="32" spans="2:15" ht="20" customHeight="1" x14ac:dyDescent="0.6">
      <c r="G32" s="70">
        <v>29</v>
      </c>
      <c r="H32" s="70">
        <f ca="1">YEAR(TODAY())-YEAR(data_de_nascimento)+Table20[[#This Row],[meses]]/12</f>
        <v>39.416666666666664</v>
      </c>
      <c r="I32" s="71">
        <f t="shared" ca="1" si="1"/>
        <v>45435</v>
      </c>
      <c r="J32" s="73">
        <f t="shared" si="0"/>
        <v>4000</v>
      </c>
      <c r="K32" s="73"/>
      <c r="L32" s="74">
        <f>M31+L31*(1-TER_mensal-desconto_div_mensal)+Table20[[#This Row],[aportes]]*(1-custo_remessa)-comissao-Table20[[#This Row],[saques]]</f>
        <v>364663.34373755992</v>
      </c>
      <c r="M32" s="72">
        <f>Table20[[#This Row],[riqueza]]*rendimento_hist_mensal</f>
        <v>1976.0657993494065</v>
      </c>
      <c r="N32" s="75">
        <f>((Table20[[#This Row],[riqueza]]*SWR)/12)*(1-imposto_GCAP)</f>
        <v>1033.2128072564199</v>
      </c>
      <c r="O32" s="76">
        <f>Table20[[#This Row],[renda]]*cambio_hoje*(1-custo_repatriacao)</f>
        <v>5781.2920488608643</v>
      </c>
    </row>
    <row r="33" spans="7:15" ht="20" customHeight="1" x14ac:dyDescent="0.6">
      <c r="G33" s="70">
        <v>30</v>
      </c>
      <c r="H33" s="70">
        <f ca="1">YEAR(TODAY())-YEAR(data_de_nascimento)+Table20[[#This Row],[meses]]/12</f>
        <v>39.5</v>
      </c>
      <c r="I33" s="71">
        <f t="shared" ca="1" si="1"/>
        <v>45466</v>
      </c>
      <c r="J33" s="73">
        <f t="shared" si="0"/>
        <v>4000</v>
      </c>
      <c r="K33" s="73"/>
      <c r="L33" s="74">
        <f>M32+L32*(1-TER_mensal-desconto_div_mensal)+Table20[[#This Row],[aportes]]*(1-custo_remessa)-comissao-Table20[[#This Row],[saques]]</f>
        <v>370446.42621091835</v>
      </c>
      <c r="M33" s="72">
        <f>Table20[[#This Row],[riqueza]]*rendimento_hist_mensal</f>
        <v>2007.4036118459783</v>
      </c>
      <c r="N33" s="75">
        <f>((Table20[[#This Row],[riqueza]]*SWR)/12)*(1-imposto_GCAP)</f>
        <v>1049.5982075976019</v>
      </c>
      <c r="O33" s="76">
        <f>Table20[[#This Row],[renda]]*cambio_hoje*(1-custo_repatriacao)</f>
        <v>5872.9757601394922</v>
      </c>
    </row>
    <row r="34" spans="7:15" ht="20" customHeight="1" x14ac:dyDescent="0.6">
      <c r="G34" s="70">
        <v>31</v>
      </c>
      <c r="H34" s="70">
        <f ca="1">YEAR(TODAY())-YEAR(data_de_nascimento)+Table20[[#This Row],[meses]]/12</f>
        <v>39.583333333333336</v>
      </c>
      <c r="I34" s="71">
        <f t="shared" ca="1" si="1"/>
        <v>45496</v>
      </c>
      <c r="J34" s="73">
        <f t="shared" si="0"/>
        <v>4000</v>
      </c>
      <c r="K34" s="73"/>
      <c r="L34" s="74">
        <f>M33+L33*(1-TER_mensal-desconto_div_mensal)+Table20[[#This Row],[aportes]]*(1-custo_remessa)-comissao-Table20[[#This Row],[saques]]</f>
        <v>376258.70583821757</v>
      </c>
      <c r="M34" s="72">
        <f>Table20[[#This Row],[riqueza]]*rendimento_hist_mensal</f>
        <v>2038.899640127963</v>
      </c>
      <c r="N34" s="75">
        <f>((Table20[[#This Row],[riqueza]]*SWR)/12)*(1-imposto_GCAP)</f>
        <v>1066.0663332082829</v>
      </c>
      <c r="O34" s="76">
        <f>Table20[[#This Row],[renda]]*cambio_hoje*(1-custo_repatriacao)</f>
        <v>5965.1223566431527</v>
      </c>
    </row>
    <row r="35" spans="7:15" ht="20" customHeight="1" x14ac:dyDescent="0.6">
      <c r="G35" s="70">
        <v>32</v>
      </c>
      <c r="H35" s="70">
        <f ca="1">YEAR(TODAY())-YEAR(data_de_nascimento)+Table20[[#This Row],[meses]]/12</f>
        <v>39.666666666666664</v>
      </c>
      <c r="I35" s="71">
        <f t="shared" ca="1" si="1"/>
        <v>45527</v>
      </c>
      <c r="J35" s="73">
        <f t="shared" si="0"/>
        <v>4000</v>
      </c>
      <c r="K35" s="73"/>
      <c r="L35" s="74">
        <f>M34+L34*(1-TER_mensal-desconto_div_mensal)+Table20[[#This Row],[aportes]]*(1-custo_remessa)-comissao-Table20[[#This Row],[saques]]</f>
        <v>382100.33002766117</v>
      </c>
      <c r="M35" s="72">
        <f>Table20[[#This Row],[riqueza]]*rendimento_hist_mensal</f>
        <v>2070.554682982282</v>
      </c>
      <c r="N35" s="75">
        <f>((Table20[[#This Row],[riqueza]]*SWR)/12)*(1-imposto_GCAP)</f>
        <v>1082.61760174504</v>
      </c>
      <c r="O35" s="76">
        <f>Table20[[#This Row],[renda]]*cambio_hoje*(1-custo_repatriacao)</f>
        <v>6057.7341753489272</v>
      </c>
    </row>
    <row r="36" spans="7:15" ht="20" customHeight="1" x14ac:dyDescent="0.6">
      <c r="G36" s="70">
        <v>33</v>
      </c>
      <c r="H36" s="70">
        <f ca="1">YEAR(TODAY())-YEAR(data_de_nascimento)+Table20[[#This Row],[meses]]/12</f>
        <v>39.75</v>
      </c>
      <c r="I36" s="71">
        <f t="shared" ca="1" si="1"/>
        <v>45558</v>
      </c>
      <c r="J36" s="73">
        <f t="shared" ref="J36:J67" si="2">aportes</f>
        <v>4000</v>
      </c>
      <c r="K36" s="73"/>
      <c r="L36" s="74">
        <f>M35+L35*(1-TER_mensal-desconto_div_mensal)+Table20[[#This Row],[aportes]]*(1-custo_remessa)-comissao-Table20[[#This Row],[saques]]</f>
        <v>387971.44693167513</v>
      </c>
      <c r="M36" s="72">
        <f>Table20[[#This Row],[riqueza]]*rendimento_hist_mensal</f>
        <v>2102.3695432287059</v>
      </c>
      <c r="N36" s="75">
        <f>((Table20[[#This Row],[riqueza]]*SWR)/12)*(1-imposto_GCAP)</f>
        <v>1099.2524329730797</v>
      </c>
      <c r="O36" s="76">
        <f>Table20[[#This Row],[renda]]*cambio_hoje*(1-custo_repatriacao)</f>
        <v>6150.8135650326249</v>
      </c>
    </row>
    <row r="37" spans="7:15" ht="20" customHeight="1" x14ac:dyDescent="0.6">
      <c r="G37" s="70">
        <v>34</v>
      </c>
      <c r="H37" s="70">
        <f ca="1">YEAR(TODAY())-YEAR(data_de_nascimento)+Table20[[#This Row],[meses]]/12</f>
        <v>39.833333333333336</v>
      </c>
      <c r="I37" s="71">
        <f t="shared" ca="1" si="1"/>
        <v>45588</v>
      </c>
      <c r="J37" s="73">
        <f t="shared" si="2"/>
        <v>4000</v>
      </c>
      <c r="K37" s="73"/>
      <c r="L37" s="74">
        <f>M36+L36*(1-TER_mensal-desconto_div_mensal)+Table20[[#This Row],[aportes]]*(1-custo_remessa)-comissao-Table20[[#This Row],[saques]]</f>
        <v>393872.20545066538</v>
      </c>
      <c r="M37" s="72">
        <f>Table20[[#This Row],[riqueza]]*rendimento_hist_mensal</f>
        <v>2134.3450277402171</v>
      </c>
      <c r="N37" s="75">
        <f>((Table20[[#This Row],[riqueza]]*SWR)/12)*(1-imposto_GCAP)</f>
        <v>1115.9712487768852</v>
      </c>
      <c r="O37" s="76">
        <f>Table20[[#This Row],[renda]]*cambio_hoje*(1-custo_repatriacao)</f>
        <v>6244.3628863283702</v>
      </c>
    </row>
    <row r="38" spans="7:15" ht="20" customHeight="1" x14ac:dyDescent="0.6">
      <c r="G38" s="70">
        <v>35</v>
      </c>
      <c r="H38" s="70">
        <f ca="1">YEAR(TODAY())-YEAR(data_de_nascimento)+Table20[[#This Row],[meses]]/12</f>
        <v>39.916666666666664</v>
      </c>
      <c r="I38" s="71">
        <f t="shared" ca="1" si="1"/>
        <v>45619</v>
      </c>
      <c r="J38" s="73">
        <f t="shared" si="2"/>
        <v>4000</v>
      </c>
      <c r="K38" s="73"/>
      <c r="L38" s="74">
        <f>M37+L37*(1-TER_mensal-desconto_div_mensal)+Table20[[#This Row],[aportes]]*(1-custo_remessa)-comissao-Table20[[#This Row],[saques]]</f>
        <v>399802.75523679395</v>
      </c>
      <c r="M38" s="72">
        <f>Table20[[#This Row],[riqueza]]*rendimento_hist_mensal</f>
        <v>2166.4819474634719</v>
      </c>
      <c r="N38" s="75">
        <f>((Table20[[#This Row],[riqueza]]*SWR)/12)*(1-imposto_GCAP)</f>
        <v>1132.7744731709163</v>
      </c>
      <c r="O38" s="76">
        <f>Table20[[#This Row],[renda]]*cambio_hoje*(1-custo_repatriacao)</f>
        <v>6338.3845117884657</v>
      </c>
    </row>
    <row r="39" spans="7:15" ht="20" customHeight="1" x14ac:dyDescent="0.6">
      <c r="G39" s="70">
        <v>36</v>
      </c>
      <c r="H39" s="70">
        <f ca="1">YEAR(TODAY())-YEAR(data_de_nascimento)+Table20[[#This Row],[meses]]/12</f>
        <v>40</v>
      </c>
      <c r="I39" s="71">
        <f t="shared" ca="1" si="1"/>
        <v>45649</v>
      </c>
      <c r="J39" s="73">
        <f t="shared" si="2"/>
        <v>4000</v>
      </c>
      <c r="K39" s="73"/>
      <c r="L39" s="74">
        <f>M38+L38*(1-TER_mensal-desconto_div_mensal)+Table20[[#This Row],[aportes]]*(1-custo_remessa)-comissao-Table20[[#This Row],[saques]]</f>
        <v>405763.24669777445</v>
      </c>
      <c r="M39" s="72">
        <f>Table20[[#This Row],[riqueza]]*rendimento_hist_mensal</f>
        <v>2198.7811174393673</v>
      </c>
      <c r="N39" s="75">
        <f>((Table20[[#This Row],[riqueza]]*SWR)/12)*(1-imposto_GCAP)</f>
        <v>1149.662532310361</v>
      </c>
      <c r="O39" s="76">
        <f>Table20[[#This Row],[renda]]*cambio_hoje*(1-custo_repatriacao)</f>
        <v>6432.8808259435546</v>
      </c>
    </row>
    <row r="40" spans="7:15" ht="20" customHeight="1" x14ac:dyDescent="0.6">
      <c r="G40" s="70">
        <v>37</v>
      </c>
      <c r="H40" s="70">
        <f ca="1">YEAR(TODAY())-YEAR(data_de_nascimento)+Table20[[#This Row],[meses]]/12</f>
        <v>40.083333333333336</v>
      </c>
      <c r="I40" s="71">
        <f t="shared" ca="1" si="1"/>
        <v>45680</v>
      </c>
      <c r="J40" s="73">
        <f t="shared" si="2"/>
        <v>4000</v>
      </c>
      <c r="K40" s="73"/>
      <c r="L40" s="74">
        <f>M39+L39*(1-TER_mensal-desconto_div_mensal)+Table20[[#This Row],[aportes]]*(1-custo_remessa)-comissao-Table20[[#This Row],[saques]]</f>
        <v>411753.8310006868</v>
      </c>
      <c r="M40" s="72">
        <f>Table20[[#This Row],[riqueza]]*rendimento_hist_mensal</f>
        <v>2231.2433568237125</v>
      </c>
      <c r="N40" s="75">
        <f>((Table20[[#This Row],[riqueza]]*SWR)/12)*(1-imposto_GCAP)</f>
        <v>1166.6358545019459</v>
      </c>
      <c r="O40" s="76">
        <f>Table20[[#This Row],[renda]]*cambio_hoje*(1-custo_repatriacao)</f>
        <v>6527.8542253631094</v>
      </c>
    </row>
    <row r="41" spans="7:15" ht="20" customHeight="1" x14ac:dyDescent="0.6">
      <c r="G41" s="70">
        <v>38</v>
      </c>
      <c r="H41" s="70">
        <f ca="1">YEAR(TODAY())-YEAR(data_de_nascimento)+Table20[[#This Row],[meses]]/12</f>
        <v>40.166666666666664</v>
      </c>
      <c r="I41" s="71">
        <f t="shared" ca="1" si="1"/>
        <v>45711</v>
      </c>
      <c r="J41" s="73">
        <f t="shared" si="2"/>
        <v>4000</v>
      </c>
      <c r="K41" s="73"/>
      <c r="L41" s="74">
        <f>M40+L40*(1-TER_mensal-desconto_div_mensal)+Table20[[#This Row],[aportes]]*(1-custo_remessa)-comissao-Table20[[#This Row],[saques]]</f>
        <v>417774.66007581068</v>
      </c>
      <c r="M41" s="72">
        <f>Table20[[#This Row],[riqueza]]*rendimento_hist_mensal</f>
        <v>2263.8694889080034</v>
      </c>
      <c r="N41" s="75">
        <f>((Table20[[#This Row],[riqueza]]*SWR)/12)*(1-imposto_GCAP)</f>
        <v>1183.694870214797</v>
      </c>
      <c r="O41" s="76">
        <f>Table20[[#This Row],[renda]]*cambio_hoje*(1-custo_repatriacao)</f>
        <v>6623.3071187162041</v>
      </c>
    </row>
    <row r="42" spans="7:15" ht="20" customHeight="1" x14ac:dyDescent="0.6">
      <c r="G42" s="70">
        <v>39</v>
      </c>
      <c r="H42" s="70">
        <f ca="1">YEAR(TODAY())-YEAR(data_de_nascimento)+Table20[[#This Row],[meses]]/12</f>
        <v>40.25</v>
      </c>
      <c r="I42" s="71">
        <f t="shared" ca="1" si="1"/>
        <v>45739</v>
      </c>
      <c r="J42" s="73">
        <f t="shared" si="2"/>
        <v>4000</v>
      </c>
      <c r="K42" s="73"/>
      <c r="L42" s="74">
        <f>M41+L41*(1-TER_mensal-desconto_div_mensal)+Table20[[#This Row],[aportes]]*(1-custo_remessa)-comissao-Table20[[#This Row],[saques]]</f>
        <v>423825.88662047917</v>
      </c>
      <c r="M42" s="72">
        <f>Table20[[#This Row],[riqueza]]*rendimento_hist_mensal</f>
        <v>2296.6603411403034</v>
      </c>
      <c r="N42" s="75">
        <f>((Table20[[#This Row],[riqueza]]*SWR)/12)*(1-imposto_GCAP)</f>
        <v>1200.8400120913577</v>
      </c>
      <c r="O42" s="76">
        <f>Table20[[#This Row],[renda]]*cambio_hoje*(1-custo_repatriacao)</f>
        <v>6719.2419268326039</v>
      </c>
    </row>
    <row r="43" spans="7:15" ht="20" customHeight="1" x14ac:dyDescent="0.6">
      <c r="G43" s="70">
        <v>40</v>
      </c>
      <c r="H43" s="70">
        <f ca="1">YEAR(TODAY())-YEAR(data_de_nascimento)+Table20[[#This Row],[meses]]/12</f>
        <v>40.333333333333336</v>
      </c>
      <c r="I43" s="71">
        <f t="shared" ca="1" si="1"/>
        <v>45770</v>
      </c>
      <c r="J43" s="73">
        <f t="shared" si="2"/>
        <v>4000</v>
      </c>
      <c r="K43" s="73"/>
      <c r="L43" s="74">
        <f>M42+L42*(1-TER_mensal-desconto_div_mensal)+Table20[[#This Row],[aportes]]*(1-custo_remessa)-comissao-Table20[[#This Row],[saques]]</f>
        <v>429907.66410295112</v>
      </c>
      <c r="M43" s="72">
        <f>Table20[[#This Row],[riqueza]]*rendimento_hist_mensal</f>
        <v>2329.6167451462275</v>
      </c>
      <c r="N43" s="75">
        <f>((Table20[[#This Row],[riqueza]]*SWR)/12)*(1-imposto_GCAP)</f>
        <v>1218.0717149583616</v>
      </c>
      <c r="O43" s="76">
        <f>Table20[[#This Row],[renda]]*cambio_hoje*(1-custo_repatriacao)</f>
        <v>6815.6610827641653</v>
      </c>
    </row>
    <row r="44" spans="7:15" ht="20" customHeight="1" x14ac:dyDescent="0.6">
      <c r="G44" s="70">
        <v>41</v>
      </c>
      <c r="H44" s="70">
        <f ca="1">YEAR(TODAY())-YEAR(data_de_nascimento)+Table20[[#This Row],[meses]]/12</f>
        <v>40.416666666666664</v>
      </c>
      <c r="I44" s="71">
        <f t="shared" ca="1" si="1"/>
        <v>45800</v>
      </c>
      <c r="J44" s="73">
        <f t="shared" si="2"/>
        <v>4000</v>
      </c>
      <c r="K44" s="73"/>
      <c r="L44" s="74">
        <f>M43+L43*(1-TER_mensal-desconto_div_mensal)+Table20[[#This Row],[aportes]]*(1-custo_remessa)-comissao-Table20[[#This Row],[saques]]</f>
        <v>436020.14676630328</v>
      </c>
      <c r="M44" s="72">
        <f>Table20[[#This Row],[riqueza]]*rendimento_hist_mensal</f>
        <v>2362.7395367500335</v>
      </c>
      <c r="N44" s="75">
        <f>((Table20[[#This Row],[riqueza]]*SWR)/12)*(1-imposto_GCAP)</f>
        <v>1235.3904158378596</v>
      </c>
      <c r="O44" s="76">
        <f>Table20[[#This Row],[renda]]*cambio_hoje*(1-custo_repatriacao)</f>
        <v>6912.5670318465336</v>
      </c>
    </row>
    <row r="45" spans="7:15" ht="20" customHeight="1" x14ac:dyDescent="0.6">
      <c r="G45" s="70">
        <v>42</v>
      </c>
      <c r="H45" s="70">
        <f ca="1">YEAR(TODAY())-YEAR(data_de_nascimento)+Table20[[#This Row],[meses]]/12</f>
        <v>40.5</v>
      </c>
      <c r="I45" s="71">
        <f t="shared" ca="1" si="1"/>
        <v>45831</v>
      </c>
      <c r="J45" s="73">
        <f t="shared" si="2"/>
        <v>4000</v>
      </c>
      <c r="K45" s="73"/>
      <c r="L45" s="74">
        <f>M44+L44*(1-TER_mensal-desconto_div_mensal)+Table20[[#This Row],[aportes]]*(1-custo_remessa)-comissao-Table20[[#This Row],[saques]]</f>
        <v>442163.48963234224</v>
      </c>
      <c r="M45" s="72">
        <f>Table20[[#This Row],[riqueza]]*rendimento_hist_mensal</f>
        <v>2396.0295559958217</v>
      </c>
      <c r="N45" s="75">
        <f>((Table20[[#This Row],[riqueza]]*SWR)/12)*(1-imposto_GCAP)</f>
        <v>1252.7965539583031</v>
      </c>
      <c r="O45" s="76">
        <f>Table20[[#This Row],[renda]]*cambio_hoje*(1-custo_repatriacao)</f>
        <v>7009.962231761162</v>
      </c>
    </row>
    <row r="46" spans="7:15" ht="20" customHeight="1" x14ac:dyDescent="0.6">
      <c r="G46" s="70">
        <v>43</v>
      </c>
      <c r="H46" s="70">
        <f ca="1">YEAR(TODAY())-YEAR(data_de_nascimento)+Table20[[#This Row],[meses]]/12</f>
        <v>40.583333333333336</v>
      </c>
      <c r="I46" s="71">
        <f t="shared" ca="1" si="1"/>
        <v>45861</v>
      </c>
      <c r="J46" s="73">
        <f t="shared" si="2"/>
        <v>4000</v>
      </c>
      <c r="K46" s="73"/>
      <c r="L46" s="74">
        <f>M45+L45*(1-TER_mensal-desconto_div_mensal)+Table20[[#This Row],[aportes]]*(1-custo_remessa)-comissao-Table20[[#This Row],[saques]]</f>
        <v>448337.84850553615</v>
      </c>
      <c r="M46" s="72">
        <f>Table20[[#This Row],[riqueza]]*rendimento_hist_mensal</f>
        <v>2429.4876471688372</v>
      </c>
      <c r="N46" s="75">
        <f>((Table20[[#This Row],[riqueza]]*SWR)/12)*(1-imposto_GCAP)</f>
        <v>1270.2905707656857</v>
      </c>
      <c r="O46" s="76">
        <f>Table20[[#This Row],[renda]]*cambio_hoje*(1-custo_repatriacao)</f>
        <v>7107.8491525976551</v>
      </c>
    </row>
    <row r="47" spans="7:15" ht="20" customHeight="1" x14ac:dyDescent="0.6">
      <c r="G47" s="70">
        <v>44</v>
      </c>
      <c r="H47" s="70">
        <f ca="1">YEAR(TODAY())-YEAR(data_de_nascimento)+Table20[[#This Row],[meses]]/12</f>
        <v>40.666666666666664</v>
      </c>
      <c r="I47" s="71">
        <f t="shared" ca="1" si="1"/>
        <v>45892</v>
      </c>
      <c r="J47" s="73">
        <f t="shared" si="2"/>
        <v>4000</v>
      </c>
      <c r="K47" s="73"/>
      <c r="L47" s="74">
        <f>M46+L46*(1-TER_mensal-desconto_div_mensal)+Table20[[#This Row],[aportes]]*(1-custo_remessa)-comissao-Table20[[#This Row],[saques]]</f>
        <v>454543.37997696589</v>
      </c>
      <c r="M47" s="72">
        <f>Table20[[#This Row],[riqueza]]*rendimento_hist_mensal</f>
        <v>2463.1146588168845</v>
      </c>
      <c r="N47" s="75">
        <f>((Table20[[#This Row],[riqueza]]*SWR)/12)*(1-imposto_GCAP)</f>
        <v>1287.8729099347368</v>
      </c>
      <c r="O47" s="76">
        <f>Table20[[#This Row],[renda]]*cambio_hoje*(1-custo_repatriacao)</f>
        <v>7206.2302769163971</v>
      </c>
    </row>
    <row r="48" spans="7:15" ht="20" customHeight="1" x14ac:dyDescent="0.6">
      <c r="G48" s="70">
        <v>45</v>
      </c>
      <c r="H48" s="70">
        <f ca="1">YEAR(TODAY())-YEAR(data_de_nascimento)+Table20[[#This Row],[meses]]/12</f>
        <v>40.75</v>
      </c>
      <c r="I48" s="71">
        <f t="shared" ca="1" si="1"/>
        <v>45923</v>
      </c>
      <c r="J48" s="73">
        <f t="shared" si="2"/>
        <v>4000</v>
      </c>
      <c r="K48" s="73"/>
      <c r="L48" s="74">
        <f>M47+L47*(1-TER_mensal-desconto_div_mensal)+Table20[[#This Row],[aportes]]*(1-custo_remessa)-comissao-Table20[[#This Row],[saques]]</f>
        <v>460780.24142829661</v>
      </c>
      <c r="M48" s="72">
        <f>Table20[[#This Row],[riqueza]]*rendimento_hist_mensal</f>
        <v>2496.9114437718454</v>
      </c>
      <c r="N48" s="75">
        <f>((Table20[[#This Row],[riqueza]]*SWR)/12)*(1-imposto_GCAP)</f>
        <v>1305.5440173801737</v>
      </c>
      <c r="O48" s="76">
        <f>Table20[[#This Row],[renda]]*cambio_hoje*(1-custo_repatriacao)</f>
        <v>7305.1080998115176</v>
      </c>
    </row>
    <row r="49" spans="7:15" ht="20" customHeight="1" x14ac:dyDescent="0.6">
      <c r="G49" s="70">
        <v>46</v>
      </c>
      <c r="H49" s="70">
        <f ca="1">YEAR(TODAY())-YEAR(data_de_nascimento)+Table20[[#This Row],[meses]]/12</f>
        <v>40.833333333333336</v>
      </c>
      <c r="I49" s="71">
        <f t="shared" ca="1" si="1"/>
        <v>45953</v>
      </c>
      <c r="J49" s="73">
        <f t="shared" si="2"/>
        <v>4000</v>
      </c>
      <c r="K49" s="73"/>
      <c r="L49" s="74">
        <f>M48+L48*(1-TER_mensal-desconto_div_mensal)+Table20[[#This Row],[aportes]]*(1-custo_remessa)-comissao-Table20[[#This Row],[saques]]</f>
        <v>467048.59103576915</v>
      </c>
      <c r="M49" s="72">
        <f>Table20[[#This Row],[riqueza]]*rendimento_hist_mensal</f>
        <v>2530.8788591713105</v>
      </c>
      <c r="N49" s="75">
        <f>((Table20[[#This Row],[riqueza]]*SWR)/12)*(1-imposto_GCAP)</f>
        <v>1323.3043412680126</v>
      </c>
      <c r="O49" s="76">
        <f>Table20[[#This Row],[renda]]*cambio_hoje*(1-custo_repatriacao)</f>
        <v>7404.4851289741791</v>
      </c>
    </row>
    <row r="50" spans="7:15" ht="20" customHeight="1" x14ac:dyDescent="0.6">
      <c r="G50" s="70">
        <v>47</v>
      </c>
      <c r="H50" s="70">
        <f ca="1">YEAR(TODAY())-YEAR(data_de_nascimento)+Table20[[#This Row],[meses]]/12</f>
        <v>40.916666666666664</v>
      </c>
      <c r="I50" s="71">
        <f t="shared" ca="1" si="1"/>
        <v>45984</v>
      </c>
      <c r="J50" s="73">
        <f t="shared" si="2"/>
        <v>4000</v>
      </c>
      <c r="K50" s="73"/>
      <c r="L50" s="74">
        <f>M49+L49*(1-TER_mensal-desconto_div_mensal)+Table20[[#This Row],[aportes]]*(1-custo_remessa)-comissao-Table20[[#This Row],[saques]]</f>
        <v>473348.5877742116</v>
      </c>
      <c r="M50" s="72">
        <f>Table20[[#This Row],[riqueza]]*rendimento_hist_mensal</f>
        <v>2565.0177664803173</v>
      </c>
      <c r="N50" s="75">
        <f>((Table20[[#This Row],[riqueza]]*SWR)/12)*(1-imposto_GCAP)</f>
        <v>1341.1543320269327</v>
      </c>
      <c r="O50" s="76">
        <f>Table20[[#This Row],[renda]]*cambio_hoje*(1-custo_repatriacao)</f>
        <v>7504.363884756166</v>
      </c>
    </row>
    <row r="51" spans="7:15" ht="20" customHeight="1" x14ac:dyDescent="0.6">
      <c r="G51" s="70">
        <v>48</v>
      </c>
      <c r="H51" s="70">
        <f ca="1">YEAR(TODAY())-YEAR(data_de_nascimento)+Table20[[#This Row],[meses]]/12</f>
        <v>41</v>
      </c>
      <c r="I51" s="71">
        <f t="shared" ca="1" si="1"/>
        <v>46014</v>
      </c>
      <c r="J51" s="73">
        <f t="shared" si="2"/>
        <v>4000</v>
      </c>
      <c r="K51" s="73"/>
      <c r="L51" s="74">
        <f>M50+L50*(1-TER_mensal-desconto_div_mensal)+Table20[[#This Row],[aportes]]*(1-custo_remessa)-comissao-Table20[[#This Row],[saques]]</f>
        <v>479680.39142107125</v>
      </c>
      <c r="M51" s="72">
        <f>Table20[[#This Row],[riqueza]]*rendimento_hist_mensal</f>
        <v>2599.3290315131962</v>
      </c>
      <c r="N51" s="75">
        <f>((Table20[[#This Row],[riqueza]]*SWR)/12)*(1-imposto_GCAP)</f>
        <v>1359.0944423597018</v>
      </c>
      <c r="O51" s="76">
        <f>Table20[[#This Row],[renda]]*cambio_hoje*(1-custo_repatriacao)</f>
        <v>7604.746900233813</v>
      </c>
    </row>
    <row r="52" spans="7:15" ht="20" customHeight="1" x14ac:dyDescent="0.6">
      <c r="G52" s="70">
        <v>49</v>
      </c>
      <c r="H52" s="70">
        <f ca="1">YEAR(TODAY())-YEAR(data_de_nascimento)+Table20[[#This Row],[meses]]/12</f>
        <v>41.083333333333336</v>
      </c>
      <c r="I52" s="71">
        <f t="shared" ca="1" si="1"/>
        <v>46045</v>
      </c>
      <c r="J52" s="73">
        <f t="shared" si="2"/>
        <v>4000</v>
      </c>
      <c r="K52" s="73"/>
      <c r="L52" s="74">
        <f>M51+L51*(1-TER_mensal-desconto_div_mensal)+Table20[[#This Row],[aportes]]*(1-custo_remessa)-comissao-Table20[[#This Row],[saques]]</f>
        <v>486044.16256046662</v>
      </c>
      <c r="M52" s="72">
        <f>Table20[[#This Row],[riqueza]]*rendimento_hist_mensal</f>
        <v>2633.8135244555306</v>
      </c>
      <c r="N52" s="75">
        <f>((Table20[[#This Row],[riqueza]]*SWR)/12)*(1-imposto_GCAP)</f>
        <v>1377.1251272546554</v>
      </c>
      <c r="O52" s="76">
        <f>Table20[[#This Row],[renda]]*cambio_hoje*(1-custo_repatriacao)</f>
        <v>7705.6367212722398</v>
      </c>
    </row>
    <row r="53" spans="7:15" ht="20" customHeight="1" x14ac:dyDescent="0.6">
      <c r="G53" s="70">
        <v>50</v>
      </c>
      <c r="H53" s="70">
        <f ca="1">YEAR(TODAY())-YEAR(data_de_nascimento)+Table20[[#This Row],[meses]]/12</f>
        <v>41.166666666666664</v>
      </c>
      <c r="I53" s="71">
        <f t="shared" ca="1" si="1"/>
        <v>46076</v>
      </c>
      <c r="J53" s="73">
        <f t="shared" si="2"/>
        <v>4000</v>
      </c>
      <c r="K53" s="73"/>
      <c r="L53" s="74">
        <f>M52+L52*(1-TER_mensal-desconto_div_mensal)+Table20[[#This Row],[aportes]]*(1-custo_remessa)-comissao-Table20[[#This Row],[saques]]</f>
        <v>492440.06258726021</v>
      </c>
      <c r="M53" s="72">
        <f>Table20[[#This Row],[riqueza]]*rendimento_hist_mensal</f>
        <v>2668.4721198862262</v>
      </c>
      <c r="N53" s="75">
        <f>((Table20[[#This Row],[riqueza]]*SWR)/12)*(1-imposto_GCAP)</f>
        <v>1395.2468439972372</v>
      </c>
      <c r="O53" s="76">
        <f>Table20[[#This Row],[renda]]*cambio_hoje*(1-custo_repatriacao)</f>
        <v>7807.0359065899229</v>
      </c>
    </row>
    <row r="54" spans="7:15" ht="20" customHeight="1" x14ac:dyDescent="0.6">
      <c r="G54" s="70">
        <v>51</v>
      </c>
      <c r="H54" s="70">
        <f ca="1">YEAR(TODAY())-YEAR(data_de_nascimento)+Table20[[#This Row],[meses]]/12</f>
        <v>41.25</v>
      </c>
      <c r="I54" s="71">
        <f t="shared" ca="1" si="1"/>
        <v>46104</v>
      </c>
      <c r="J54" s="73">
        <f t="shared" si="2"/>
        <v>4000</v>
      </c>
      <c r="K54" s="73"/>
      <c r="L54" s="74">
        <f>M53+L53*(1-TER_mensal-desconto_div_mensal)+Table20[[#This Row],[aportes]]*(1-custo_remessa)-comissao-Table20[[#This Row],[saques]]</f>
        <v>498868.25371115177</v>
      </c>
      <c r="M54" s="72">
        <f>Table20[[#This Row],[riqueza]]*rendimento_hist_mensal</f>
        <v>2703.3056967996908</v>
      </c>
      <c r="N54" s="75">
        <f>((Table20[[#This Row],[riqueza]]*SWR)/12)*(1-imposto_GCAP)</f>
        <v>1413.4600521815969</v>
      </c>
      <c r="O54" s="76">
        <f>Table20[[#This Row],[renda]]*cambio_hoje*(1-custo_repatriacao)</f>
        <v>7908.9470278235895</v>
      </c>
    </row>
    <row r="55" spans="7:15" ht="20" customHeight="1" x14ac:dyDescent="0.6">
      <c r="G55" s="70">
        <v>52</v>
      </c>
      <c r="H55" s="70">
        <f ca="1">YEAR(TODAY())-YEAR(data_de_nascimento)+Table20[[#This Row],[meses]]/12</f>
        <v>41.333333333333336</v>
      </c>
      <c r="I55" s="71">
        <f t="shared" ca="1" si="1"/>
        <v>46135</v>
      </c>
      <c r="J55" s="73">
        <f t="shared" si="2"/>
        <v>4000</v>
      </c>
      <c r="K55" s="73"/>
      <c r="L55" s="74">
        <f>M54+L54*(1-TER_mensal-desconto_div_mensal)+Table20[[#This Row],[aportes]]*(1-custo_remessa)-comissao-Table20[[#This Row],[saques]]</f>
        <v>505328.89896079199</v>
      </c>
      <c r="M55" s="72">
        <f>Table20[[#This Row],[riqueza]]*rendimento_hist_mensal</f>
        <v>2738.3151386281274</v>
      </c>
      <c r="N55" s="75">
        <f>((Table20[[#This Row],[riqueza]]*SWR)/12)*(1-imposto_GCAP)</f>
        <v>1431.765213722244</v>
      </c>
      <c r="O55" s="76">
        <f>Table20[[#This Row],[renda]]*cambio_hoje*(1-custo_repatriacao)</f>
        <v>8011.3726695934292</v>
      </c>
    </row>
    <row r="56" spans="7:15" ht="20" customHeight="1" x14ac:dyDescent="0.6">
      <c r="G56" s="70">
        <v>53</v>
      </c>
      <c r="H56" s="70">
        <f ca="1">YEAR(TODAY())-YEAR(data_de_nascimento)+Table20[[#This Row],[meses]]/12</f>
        <v>41.416666666666664</v>
      </c>
      <c r="I56" s="71">
        <f t="shared" ca="1" si="1"/>
        <v>46165</v>
      </c>
      <c r="J56" s="73">
        <f t="shared" si="2"/>
        <v>4000</v>
      </c>
      <c r="K56" s="73"/>
      <c r="L56" s="74">
        <f>M55+L55*(1-TER_mensal-desconto_div_mensal)+Table20[[#This Row],[aportes]]*(1-custo_remessa)-comissao-Table20[[#This Row],[saques]]</f>
        <v>511822.16218791739</v>
      </c>
      <c r="M56" s="72">
        <f>Table20[[#This Row],[riqueza]]*rendimento_hist_mensal</f>
        <v>2773.5013332639392</v>
      </c>
      <c r="N56" s="75">
        <f>((Table20[[#This Row],[riqueza]]*SWR)/12)*(1-imposto_GCAP)</f>
        <v>1450.1627928657658</v>
      </c>
      <c r="O56" s="76">
        <f>Table20[[#This Row],[renda]]*cambio_hoje*(1-custo_repatriacao)</f>
        <v>8114.31542956866</v>
      </c>
    </row>
    <row r="57" spans="7:15" ht="20" customHeight="1" x14ac:dyDescent="0.6">
      <c r="G57" s="70">
        <v>54</v>
      </c>
      <c r="H57" s="70">
        <f ca="1">YEAR(TODAY())-YEAR(data_de_nascimento)+Table20[[#This Row],[meses]]/12</f>
        <v>41.5</v>
      </c>
      <c r="I57" s="71">
        <f t="shared" ca="1" si="1"/>
        <v>46196</v>
      </c>
      <c r="J57" s="73">
        <f t="shared" si="2"/>
        <v>4000</v>
      </c>
      <c r="K57" s="73"/>
      <c r="L57" s="74">
        <f>M56+L56*(1-TER_mensal-desconto_div_mensal)+Table20[[#This Row],[aportes]]*(1-custo_remessa)-comissao-Table20[[#This Row],[saques]]</f>
        <v>518348.20807150565</v>
      </c>
      <c r="M57" s="72">
        <f>Table20[[#This Row],[riqueza]]*rendimento_hist_mensal</f>
        <v>2808.8651730822471</v>
      </c>
      <c r="N57" s="75">
        <f>((Table20[[#This Row],[riqueza]]*SWR)/12)*(1-imposto_GCAP)</f>
        <v>1468.6532562025993</v>
      </c>
      <c r="O57" s="76">
        <f>Table20[[#This Row],[renda]]*cambio_hoje*(1-custo_repatriacao)</f>
        <v>8217.7779185333929</v>
      </c>
    </row>
    <row r="58" spans="7:15" ht="20" customHeight="1" x14ac:dyDescent="0.6">
      <c r="G58" s="70">
        <v>55</v>
      </c>
      <c r="H58" s="70">
        <f ca="1">YEAR(TODAY())-YEAR(data_de_nascimento)+Table20[[#This Row],[meses]]/12</f>
        <v>41.583333333333336</v>
      </c>
      <c r="I58" s="71">
        <f t="shared" ca="1" si="1"/>
        <v>46226</v>
      </c>
      <c r="J58" s="73">
        <f t="shared" si="2"/>
        <v>4000</v>
      </c>
      <c r="K58" s="73"/>
      <c r="L58" s="74">
        <f>M57+L57*(1-TER_mensal-desconto_div_mensal)+Table20[[#This Row],[aportes]]*(1-custo_remessa)-comissao-Table20[[#This Row],[saques]]</f>
        <v>524907.20212195232</v>
      </c>
      <c r="M58" s="72">
        <f>Table20[[#This Row],[riqueza]]*rendimento_hist_mensal</f>
        <v>2844.4075549635245</v>
      </c>
      <c r="N58" s="75">
        <f>((Table20[[#This Row],[riqueza]]*SWR)/12)*(1-imposto_GCAP)</f>
        <v>1487.2370726788649</v>
      </c>
      <c r="O58" s="76">
        <f>Table20[[#This Row],[renda]]*cambio_hoje*(1-custo_repatriacao)</f>
        <v>8321.7627604528552</v>
      </c>
    </row>
    <row r="59" spans="7:15" ht="20" customHeight="1" x14ac:dyDescent="0.6">
      <c r="G59" s="70">
        <v>56</v>
      </c>
      <c r="H59" s="70">
        <f ca="1">YEAR(TODAY())-YEAR(data_de_nascimento)+Table20[[#This Row],[meses]]/12</f>
        <v>41.666666666666664</v>
      </c>
      <c r="I59" s="71">
        <f t="shared" ca="1" si="1"/>
        <v>46257</v>
      </c>
      <c r="J59" s="73">
        <f t="shared" si="2"/>
        <v>4000</v>
      </c>
      <c r="K59" s="73"/>
      <c r="L59" s="74">
        <f>M58+L58*(1-TER_mensal-desconto_div_mensal)+Table20[[#This Row],[aportes]]*(1-custo_remessa)-comissao-Table20[[#This Row],[saques]]</f>
        <v>531499.31068526825</v>
      </c>
      <c r="M59" s="72">
        <f>Table20[[#This Row],[riqueza]]*rendimento_hist_mensal</f>
        <v>2880.1293803163408</v>
      </c>
      <c r="N59" s="75">
        <f>((Table20[[#This Row],[riqueza]]*SWR)/12)*(1-imposto_GCAP)</f>
        <v>1505.9147136082602</v>
      </c>
      <c r="O59" s="76">
        <f>Table20[[#This Row],[renda]]*cambio_hoje*(1-custo_repatriacao)</f>
        <v>8426.2725925399391</v>
      </c>
    </row>
    <row r="60" spans="7:15" ht="20" customHeight="1" x14ac:dyDescent="0.6">
      <c r="G60" s="70">
        <v>57</v>
      </c>
      <c r="H60" s="70">
        <f ca="1">YEAR(TODAY())-YEAR(data_de_nascimento)+Table20[[#This Row],[meses]]/12</f>
        <v>41.75</v>
      </c>
      <c r="I60" s="71">
        <f t="shared" ca="1" si="1"/>
        <v>46288</v>
      </c>
      <c r="J60" s="73">
        <f t="shared" si="2"/>
        <v>4000</v>
      </c>
      <c r="K60" s="73"/>
      <c r="L60" s="74">
        <f>M59+L59*(1-TER_mensal-desconto_div_mensal)+Table20[[#This Row],[aportes]]*(1-custo_remessa)-comissao-Table20[[#This Row],[saques]]</f>
        <v>538124.70094729844</v>
      </c>
      <c r="M60" s="72">
        <f>Table20[[#This Row],[riqueza]]*rendimento_hist_mensal</f>
        <v>2916.0315551002218</v>
      </c>
      <c r="N60" s="75">
        <f>((Table20[[#This Row],[riqueza]]*SWR)/12)*(1-imposto_GCAP)</f>
        <v>1524.6866526840122</v>
      </c>
      <c r="O60" s="76">
        <f>Table20[[#This Row],[renda]]*cambio_hoje*(1-custo_repatriacao)</f>
        <v>8531.3100653220681</v>
      </c>
    </row>
    <row r="61" spans="7:15" ht="20" customHeight="1" x14ac:dyDescent="0.6">
      <c r="G61" s="70">
        <v>58</v>
      </c>
      <c r="H61" s="70">
        <f ca="1">YEAR(TODAY())-YEAR(data_de_nascimento)+Table20[[#This Row],[meses]]/12</f>
        <v>41.833333333333336</v>
      </c>
      <c r="I61" s="71">
        <f t="shared" ca="1" si="1"/>
        <v>46318</v>
      </c>
      <c r="J61" s="73">
        <f t="shared" si="2"/>
        <v>4000</v>
      </c>
      <c r="K61" s="73"/>
      <c r="L61" s="74">
        <f>M60+L60*(1-TER_mensal-desconto_div_mensal)+Table20[[#This Row],[aportes]]*(1-custo_remessa)-comissao-Table20[[#This Row],[saques]]</f>
        <v>544783.54093796201</v>
      </c>
      <c r="M61" s="72">
        <f>Table20[[#This Row],[riqueza]]*rendimento_hist_mensal</f>
        <v>2952.1149898486296</v>
      </c>
      <c r="N61" s="75">
        <f>((Table20[[#This Row],[riqueza]]*SWR)/12)*(1-imposto_GCAP)</f>
        <v>1543.5533659908924</v>
      </c>
      <c r="O61" s="76">
        <f>Table20[[#This Row],[renda]]*cambio_hoje*(1-custo_repatriacao)</f>
        <v>8636.8778427084508</v>
      </c>
    </row>
    <row r="62" spans="7:15" ht="20" customHeight="1" x14ac:dyDescent="0.6">
      <c r="G62" s="70">
        <v>59</v>
      </c>
      <c r="H62" s="70">
        <f ca="1">YEAR(TODAY())-YEAR(data_de_nascimento)+Table20[[#This Row],[meses]]/12</f>
        <v>41.916666666666664</v>
      </c>
      <c r="I62" s="71">
        <f t="shared" ca="1" si="1"/>
        <v>46349</v>
      </c>
      <c r="J62" s="73">
        <f t="shared" si="2"/>
        <v>4000</v>
      </c>
      <c r="K62" s="73"/>
      <c r="L62" s="74">
        <f>M61+L61*(1-TER_mensal-desconto_div_mensal)+Table20[[#This Row],[aportes]]*(1-custo_remessa)-comissao-Table20[[#This Row],[saques]]</f>
        <v>551475.99953551393</v>
      </c>
      <c r="M62" s="72">
        <f>Table20[[#This Row],[riqueza]]*rendimento_hist_mensal</f>
        <v>2988.3805996920519</v>
      </c>
      <c r="N62" s="75">
        <f>((Table20[[#This Row],[riqueza]]*SWR)/12)*(1-imposto_GCAP)</f>
        <v>1562.5153320172894</v>
      </c>
      <c r="O62" s="76">
        <f>Table20[[#This Row],[renda]]*cambio_hoje*(1-custo_repatriacao)</f>
        <v>8742.9786020576066</v>
      </c>
    </row>
    <row r="63" spans="7:15" ht="20" customHeight="1" x14ac:dyDescent="0.6">
      <c r="G63" s="70">
        <v>60</v>
      </c>
      <c r="H63" s="70">
        <f ca="1">YEAR(TODAY())-YEAR(data_de_nascimento)+Table20[[#This Row],[meses]]/12</f>
        <v>42</v>
      </c>
      <c r="I63" s="71">
        <f t="shared" ca="1" si="1"/>
        <v>46379</v>
      </c>
      <c r="J63" s="73">
        <f t="shared" si="2"/>
        <v>4000</v>
      </c>
      <c r="K63" s="73"/>
      <c r="L63" s="74">
        <f>M62+L62*(1-TER_mensal-desconto_div_mensal)+Table20[[#This Row],[aportes]]*(1-custo_remessa)-comissao-Table20[[#This Row],[saques]]</f>
        <v>558202.24647082784</v>
      </c>
      <c r="M63" s="72">
        <f>Table20[[#This Row],[riqueza]]*rendimento_hist_mensal</f>
        <v>3024.8293043812137</v>
      </c>
      <c r="N63" s="75">
        <f>((Table20[[#This Row],[riqueza]]*SWR)/12)*(1-imposto_GCAP)</f>
        <v>1581.5730316673455</v>
      </c>
      <c r="O63" s="76">
        <f>Table20[[#This Row],[renda]]*cambio_hoje*(1-custo_repatriacao)</f>
        <v>8849.6150342452929</v>
      </c>
    </row>
    <row r="64" spans="7:15" ht="20" customHeight="1" x14ac:dyDescent="0.6">
      <c r="G64" s="70">
        <v>61</v>
      </c>
      <c r="H64" s="70">
        <f ca="1">YEAR(TODAY())-YEAR(data_de_nascimento)+Table20[[#This Row],[meses]]/12</f>
        <v>42.083333333333336</v>
      </c>
      <c r="I64" s="71">
        <f t="shared" ca="1" si="1"/>
        <v>46410</v>
      </c>
      <c r="J64" s="73">
        <f t="shared" si="2"/>
        <v>4000</v>
      </c>
      <c r="K64" s="73"/>
      <c r="L64" s="74">
        <f>M63+L63*(1-TER_mensal-desconto_div_mensal)+Table20[[#This Row],[aportes]]*(1-custo_remessa)-comissao-Table20[[#This Row],[saques]]</f>
        <v>564962.45233170083</v>
      </c>
      <c r="M64" s="72">
        <f>Table20[[#This Row],[riqueza]]*rendimento_hist_mensal</f>
        <v>3061.4620283104014</v>
      </c>
      <c r="N64" s="75">
        <f>((Table20[[#This Row],[riqueza]]*SWR)/12)*(1-imposto_GCAP)</f>
        <v>1600.7269482731522</v>
      </c>
      <c r="O64" s="76">
        <f>Table20[[#This Row],[renda]]*cambio_hoje*(1-custo_repatriacao)</f>
        <v>8956.7898437327367</v>
      </c>
    </row>
    <row r="65" spans="7:15" ht="20" customHeight="1" x14ac:dyDescent="0.6">
      <c r="G65" s="70">
        <v>62</v>
      </c>
      <c r="H65" s="70">
        <f ca="1">YEAR(TODAY())-YEAR(data_de_nascimento)+Table20[[#This Row],[meses]]/12</f>
        <v>42.166666666666664</v>
      </c>
      <c r="I65" s="71">
        <f t="shared" ca="1" si="1"/>
        <v>46441</v>
      </c>
      <c r="J65" s="73">
        <f t="shared" si="2"/>
        <v>4000</v>
      </c>
      <c r="K65" s="73"/>
      <c r="L65" s="74">
        <f>M64+L64*(1-TER_mensal-desconto_div_mensal)+Table20[[#This Row],[aportes]]*(1-custo_remessa)-comissao-Table20[[#This Row],[saques]]</f>
        <v>571756.78856717958</v>
      </c>
      <c r="M65" s="72">
        <f>Table20[[#This Row],[riqueza]]*rendimento_hist_mensal</f>
        <v>3098.2797005409079</v>
      </c>
      <c r="N65" s="75">
        <f>((Table20[[#This Row],[riqueza]]*SWR)/12)*(1-imposto_GCAP)</f>
        <v>1619.9775676070087</v>
      </c>
      <c r="O65" s="76">
        <f>Table20[[#This Row],[renda]]*cambio_hoje*(1-custo_repatriacao)</f>
        <v>9064.5057486352307</v>
      </c>
    </row>
    <row r="66" spans="7:15" ht="20" customHeight="1" x14ac:dyDescent="0.6">
      <c r="G66" s="70">
        <v>63</v>
      </c>
      <c r="H66" s="70">
        <f ca="1">YEAR(TODAY())-YEAR(data_de_nascimento)+Table20[[#This Row],[meses]]/12</f>
        <v>42.25</v>
      </c>
      <c r="I66" s="71">
        <f t="shared" ca="1" si="1"/>
        <v>46469</v>
      </c>
      <c r="J66" s="73">
        <f t="shared" si="2"/>
        <v>4000</v>
      </c>
      <c r="K66" s="73"/>
      <c r="L66" s="74">
        <f>M65+L65*(1-TER_mensal-desconto_div_mensal)+Table20[[#This Row],[aportes]]*(1-custo_remessa)-comissao-Table20[[#This Row],[saques]]</f>
        <v>578585.42749190878</v>
      </c>
      <c r="M66" s="72">
        <f>Table20[[#This Row],[riqueza]]*rendimento_hist_mensal</f>
        <v>3135.2832548245947</v>
      </c>
      <c r="N66" s="75">
        <f>((Table20[[#This Row],[riqueza]]*SWR)/12)*(1-imposto_GCAP)</f>
        <v>1639.3253778937417</v>
      </c>
      <c r="O66" s="76">
        <f>Table20[[#This Row],[renda]]*cambio_hoje*(1-custo_repatriacao)</f>
        <v>9172.7654807910658</v>
      </c>
    </row>
    <row r="67" spans="7:15" ht="20" customHeight="1" x14ac:dyDescent="0.6">
      <c r="G67" s="70">
        <v>64</v>
      </c>
      <c r="H67" s="70">
        <f ca="1">YEAR(TODAY())-YEAR(data_de_nascimento)+Table20[[#This Row],[meses]]/12</f>
        <v>42.333333333333336</v>
      </c>
      <c r="I67" s="71">
        <f t="shared" ca="1" si="1"/>
        <v>46500</v>
      </c>
      <c r="J67" s="73">
        <f t="shared" si="2"/>
        <v>4000</v>
      </c>
      <c r="K67" s="73"/>
      <c r="L67" s="74">
        <f>M66+L66*(1-TER_mensal-desconto_div_mensal)+Table20[[#This Row],[aportes]]*(1-custo_remessa)-comissao-Table20[[#This Row],[saques]]</f>
        <v>585448.54229050106</v>
      </c>
      <c r="M67" s="72">
        <f>Table20[[#This Row],[riqueza]]*rendimento_hist_mensal</f>
        <v>3172.4736296275723</v>
      </c>
      <c r="N67" s="75">
        <f>((Table20[[#This Row],[riqueza]]*SWR)/12)*(1-imposto_GCAP)</f>
        <v>1658.7708698230863</v>
      </c>
      <c r="O67" s="76">
        <f>Table20[[#This Row],[renda]]*cambio_hoje*(1-custo_repatriacao)</f>
        <v>9281.5717858308053</v>
      </c>
    </row>
    <row r="68" spans="7:15" ht="20" customHeight="1" x14ac:dyDescent="0.6">
      <c r="G68" s="70">
        <v>65</v>
      </c>
      <c r="H68" s="70">
        <f ca="1">YEAR(TODAY())-YEAR(data_de_nascimento)+Table20[[#This Row],[meses]]/12</f>
        <v>42.416666666666664</v>
      </c>
      <c r="I68" s="71">
        <f t="shared" ca="1" si="1"/>
        <v>46530</v>
      </c>
      <c r="J68" s="73">
        <f t="shared" ref="J68:J99" si="3">aportes</f>
        <v>4000</v>
      </c>
      <c r="K68" s="73"/>
      <c r="L68" s="74">
        <f>M67+L67*(1-TER_mensal-desconto_div_mensal)+Table20[[#This Row],[aportes]]*(1-custo_remessa)-comissao-Table20[[#This Row],[saques]]</f>
        <v>592346.30702192965</v>
      </c>
      <c r="M68" s="72">
        <f>Table20[[#This Row],[riqueza]]*rendimento_hist_mensal</f>
        <v>3209.8517681540047</v>
      </c>
      <c r="N68" s="75">
        <f>((Table20[[#This Row],[riqueza]]*SWR)/12)*(1-imposto_GCAP)</f>
        <v>1678.314536562134</v>
      </c>
      <c r="O68" s="76">
        <f>Table20[[#This Row],[renda]]*cambio_hoje*(1-custo_repatriacao)</f>
        <v>9390.9274232469452</v>
      </c>
    </row>
    <row r="69" spans="7:15" ht="20" customHeight="1" x14ac:dyDescent="0.6">
      <c r="G69" s="70">
        <v>66</v>
      </c>
      <c r="H69" s="70">
        <f ca="1">YEAR(TODAY())-YEAR(data_de_nascimento)+Table20[[#This Row],[meses]]/12</f>
        <v>42.5</v>
      </c>
      <c r="I69" s="71">
        <f t="shared" ca="1" si="1"/>
        <v>46561</v>
      </c>
      <c r="J69" s="73">
        <f t="shared" si="3"/>
        <v>4000</v>
      </c>
      <c r="K69" s="73"/>
      <c r="L69" s="74">
        <f>M68+L68*(1-TER_mensal-desconto_div_mensal)+Table20[[#This Row],[aportes]]*(1-custo_remessa)-comissao-Table20[[#This Row],[saques]]</f>
        <v>599278.89662394207</v>
      </c>
      <c r="M69" s="72">
        <f>Table20[[#This Row],[riqueza]]*rendimento_hist_mensal</f>
        <v>3247.4186183700253</v>
      </c>
      <c r="N69" s="75">
        <f>((Table20[[#This Row],[riqueza]]*SWR)/12)*(1-imposto_GCAP)</f>
        <v>1697.9568737678358</v>
      </c>
      <c r="O69" s="76">
        <f>Table20[[#This Row],[renda]]*cambio_hoje*(1-custo_repatriacao)</f>
        <v>9500.8351664638594</v>
      </c>
    </row>
    <row r="70" spans="7:15" ht="20" customHeight="1" x14ac:dyDescent="0.6">
      <c r="G70" s="70">
        <v>67</v>
      </c>
      <c r="H70" s="70">
        <f ca="1">YEAR(TODAY())-YEAR(data_de_nascimento)+Table20[[#This Row],[meses]]/12</f>
        <v>42.583333333333336</v>
      </c>
      <c r="I70" s="71">
        <f t="shared" ref="I70:I133" ca="1" si="4">EDATE(I69,1)</f>
        <v>46591</v>
      </c>
      <c r="J70" s="73">
        <f t="shared" si="3"/>
        <v>4000</v>
      </c>
      <c r="K70" s="73"/>
      <c r="L70" s="74">
        <f>M69+L69*(1-TER_mensal-desconto_div_mensal)+Table20[[#This Row],[aportes]]*(1-custo_remessa)-comissao-Table20[[#This Row],[saques]]</f>
        <v>606246.48691749782</v>
      </c>
      <c r="M70" s="72">
        <f>Table20[[#This Row],[riqueza]]*rendimento_hist_mensal</f>
        <v>3285.1751330277839</v>
      </c>
      <c r="N70" s="75">
        <f>((Table20[[#This Row],[riqueza]]*SWR)/12)*(1-imposto_GCAP)</f>
        <v>1717.698379599577</v>
      </c>
      <c r="O70" s="76">
        <f>Table20[[#This Row],[renda]]*cambio_hoje*(1-custo_repatriacao)</f>
        <v>9611.297802908186</v>
      </c>
    </row>
    <row r="71" spans="7:15" ht="20" customHeight="1" x14ac:dyDescent="0.6">
      <c r="G71" s="70">
        <v>68</v>
      </c>
      <c r="H71" s="70">
        <f ca="1">YEAR(TODAY())-YEAR(data_de_nascimento)+Table20[[#This Row],[meses]]/12</f>
        <v>42.666666666666664</v>
      </c>
      <c r="I71" s="71">
        <f t="shared" ca="1" si="4"/>
        <v>46622</v>
      </c>
      <c r="J71" s="73">
        <f t="shared" si="3"/>
        <v>4000</v>
      </c>
      <c r="K71" s="73"/>
      <c r="L71" s="74">
        <f>M70+L70*(1-TER_mensal-desconto_div_mensal)+Table20[[#This Row],[aportes]]*(1-custo_remessa)-comissao-Table20[[#This Row],[saques]]</f>
        <v>613249.25461122638</v>
      </c>
      <c r="M71" s="72">
        <f>Table20[[#This Row],[riqueza]]*rendimento_hist_mensal</f>
        <v>3323.1222696896052</v>
      </c>
      <c r="N71" s="75">
        <f>((Table20[[#This Row],[riqueza]]*SWR)/12)*(1-imposto_GCAP)</f>
        <v>1737.539554731808</v>
      </c>
      <c r="O71" s="76">
        <f>Table20[[#This Row],[renda]]*cambio_hoje*(1-custo_repatriacao)</f>
        <v>9722.3181340794708</v>
      </c>
    </row>
    <row r="72" spans="7:15" ht="20" customHeight="1" x14ac:dyDescent="0.6">
      <c r="G72" s="70">
        <v>69</v>
      </c>
      <c r="H72" s="70">
        <f ca="1">YEAR(TODAY())-YEAR(data_de_nascimento)+Table20[[#This Row],[meses]]/12</f>
        <v>42.75</v>
      </c>
      <c r="I72" s="71">
        <f t="shared" ca="1" si="4"/>
        <v>46653</v>
      </c>
      <c r="J72" s="73">
        <f t="shared" si="3"/>
        <v>4000</v>
      </c>
      <c r="K72" s="73"/>
      <c r="L72" s="74">
        <f>M71+L71*(1-TER_mensal-desconto_div_mensal)+Table20[[#This Row],[aportes]]*(1-custo_remessa)-comissao-Table20[[#This Row],[saques]]</f>
        <v>620287.37730590929</v>
      </c>
      <c r="M72" s="72">
        <f>Table20[[#This Row],[riqueza]]*rendimento_hist_mensal</f>
        <v>3361.2609907522765</v>
      </c>
      <c r="N72" s="75">
        <f>((Table20[[#This Row],[riqueza]]*SWR)/12)*(1-imposto_GCAP)</f>
        <v>1757.4809023667428</v>
      </c>
      <c r="O72" s="76">
        <f>Table20[[#This Row],[renda]]*cambio_hoje*(1-custo_repatriacao)</f>
        <v>9833.8989756212541</v>
      </c>
    </row>
    <row r="73" spans="7:15" ht="20" customHeight="1" x14ac:dyDescent="0.6">
      <c r="G73" s="70">
        <v>70</v>
      </c>
      <c r="H73" s="70">
        <f ca="1">YEAR(TODAY())-YEAR(data_de_nascimento)+Table20[[#This Row],[meses]]/12</f>
        <v>42.833333333333336</v>
      </c>
      <c r="I73" s="71">
        <f t="shared" ca="1" si="4"/>
        <v>46683</v>
      </c>
      <c r="J73" s="73">
        <f t="shared" si="3"/>
        <v>4000</v>
      </c>
      <c r="K73" s="73"/>
      <c r="L73" s="74">
        <f>M72+L72*(1-TER_mensal-desconto_div_mensal)+Table20[[#This Row],[aportes]]*(1-custo_remessa)-comissao-Table20[[#This Row],[saques]]</f>
        <v>627361.03349898488</v>
      </c>
      <c r="M73" s="72">
        <f>Table20[[#This Row],[riqueza]]*rendimento_hist_mensal</f>
        <v>3399.592263471457</v>
      </c>
      <c r="N73" s="75">
        <f>((Table20[[#This Row],[riqueza]]*SWR)/12)*(1-imposto_GCAP)</f>
        <v>1777.5229282471239</v>
      </c>
      <c r="O73" s="76">
        <f>Table20[[#This Row],[renda]]*cambio_hoje*(1-custo_repatriacao)</f>
        <v>9946.0431573924689</v>
      </c>
    </row>
    <row r="74" spans="7:15" ht="20" customHeight="1" x14ac:dyDescent="0.6">
      <c r="G74" s="70">
        <v>71</v>
      </c>
      <c r="H74" s="70">
        <f ca="1">YEAR(TODAY())-YEAR(data_de_nascimento)+Table20[[#This Row],[meses]]/12</f>
        <v>42.916666666666664</v>
      </c>
      <c r="I74" s="71">
        <f t="shared" ca="1" si="4"/>
        <v>46714</v>
      </c>
      <c r="J74" s="73">
        <f t="shared" si="3"/>
        <v>4000</v>
      </c>
      <c r="K74" s="73"/>
      <c r="L74" s="74">
        <f>M73+L73*(1-TER_mensal-desconto_div_mensal)+Table20[[#This Row],[aportes]]*(1-custo_remessa)-comissao-Table20[[#This Row],[saques]]</f>
        <v>634470.40258907434</v>
      </c>
      <c r="M74" s="72">
        <f>Table20[[#This Row],[riqueza]]*rendimento_hist_mensal</f>
        <v>3438.1170599862066</v>
      </c>
      <c r="N74" s="75">
        <f>((Table20[[#This Row],[riqueza]]*SWR)/12)*(1-imposto_GCAP)</f>
        <v>1797.6661406690439</v>
      </c>
      <c r="O74" s="76">
        <f>Table20[[#This Row],[renda]]*cambio_hoje*(1-custo_repatriacao)</f>
        <v>10058.753523539199</v>
      </c>
    </row>
    <row r="75" spans="7:15" ht="20" customHeight="1" x14ac:dyDescent="0.6">
      <c r="G75" s="70">
        <v>72</v>
      </c>
      <c r="H75" s="70">
        <f ca="1">YEAR(TODAY())-YEAR(data_de_nascimento)+Table20[[#This Row],[meses]]/12</f>
        <v>43</v>
      </c>
      <c r="I75" s="71">
        <f t="shared" ca="1" si="4"/>
        <v>46744</v>
      </c>
      <c r="J75" s="73">
        <f t="shared" si="3"/>
        <v>4000</v>
      </c>
      <c r="K75" s="73"/>
      <c r="L75" s="74">
        <f>M74+L74*(1-TER_mensal-desconto_div_mensal)+Table20[[#This Row],[aportes]]*(1-custo_remessa)-comissao-Table20[[#This Row],[saques]]</f>
        <v>641615.66488053207</v>
      </c>
      <c r="M75" s="72">
        <f>Table20[[#This Row],[riqueza]]*rendimento_hist_mensal</f>
        <v>3476.83635734364</v>
      </c>
      <c r="N75" s="75">
        <f>((Table20[[#This Row],[riqueza]]*SWR)/12)*(1-imposto_GCAP)</f>
        <v>1817.911050494841</v>
      </c>
      <c r="O75" s="76">
        <f>Table20[[#This Row],[renda]]*cambio_hoje*(1-custo_repatriacao)</f>
        <v>10172.03293256683</v>
      </c>
    </row>
    <row r="76" spans="7:15" ht="20" customHeight="1" x14ac:dyDescent="0.6">
      <c r="G76" s="70">
        <v>73</v>
      </c>
      <c r="H76" s="70">
        <f ca="1">YEAR(TODAY())-YEAR(data_de_nascimento)+Table20[[#This Row],[meses]]/12</f>
        <v>43.083333333333336</v>
      </c>
      <c r="I76" s="71">
        <f t="shared" ca="1" si="4"/>
        <v>46775</v>
      </c>
      <c r="J76" s="73">
        <f t="shared" si="3"/>
        <v>4000</v>
      </c>
      <c r="K76" s="73"/>
      <c r="L76" s="74">
        <f>M75+L75*(1-TER_mensal-desconto_div_mensal)+Table20[[#This Row],[aportes]]*(1-custo_remessa)-comissao-Table20[[#This Row],[saques]]</f>
        <v>648797.00158801826</v>
      </c>
      <c r="M76" s="72">
        <f>Table20[[#This Row],[riqueza]]*rendimento_hist_mensal</f>
        <v>3515.7511375237086</v>
      </c>
      <c r="N76" s="75">
        <f>((Table20[[#This Row],[riqueza]]*SWR)/12)*(1-imposto_GCAP)</f>
        <v>1838.2581711660519</v>
      </c>
      <c r="O76" s="76">
        <f>Table20[[#This Row],[renda]]*cambio_hoje*(1-custo_repatriacao)</f>
        <v>10285.884257412525</v>
      </c>
    </row>
    <row r="77" spans="7:15" ht="20" customHeight="1" x14ac:dyDescent="0.6">
      <c r="G77" s="70">
        <v>74</v>
      </c>
      <c r="H77" s="70">
        <f ca="1">YEAR(TODAY())-YEAR(data_de_nascimento)+Table20[[#This Row],[meses]]/12</f>
        <v>43.166666666666664</v>
      </c>
      <c r="I77" s="71">
        <f t="shared" ca="1" si="4"/>
        <v>46806</v>
      </c>
      <c r="J77" s="73">
        <f t="shared" si="3"/>
        <v>4000</v>
      </c>
      <c r="K77" s="73"/>
      <c r="L77" s="74">
        <f>M76+L76*(1-TER_mensal-desconto_div_mensal)+Table20[[#This Row],[aportes]]*(1-custo_remessa)-comissao-Table20[[#This Row],[saques]]</f>
        <v>656014.59484109504</v>
      </c>
      <c r="M77" s="72">
        <f>Table20[[#This Row],[riqueza]]*rendimento_hist_mensal</f>
        <v>3554.8623874641039</v>
      </c>
      <c r="N77" s="75">
        <f>((Table20[[#This Row],[riqueza]]*SWR)/12)*(1-imposto_GCAP)</f>
        <v>1858.7080187164361</v>
      </c>
      <c r="O77" s="76">
        <f>Table20[[#This Row],[renda]]*cambio_hoje*(1-custo_repatriacao)</f>
        <v>10400.310385518109</v>
      </c>
    </row>
    <row r="78" spans="7:15" ht="20" customHeight="1" x14ac:dyDescent="0.6">
      <c r="G78" s="70">
        <v>75</v>
      </c>
      <c r="H78" s="70">
        <f ca="1">YEAR(TODAY())-YEAR(data_de_nascimento)+Table20[[#This Row],[meses]]/12</f>
        <v>43.25</v>
      </c>
      <c r="I78" s="71">
        <f t="shared" ca="1" si="4"/>
        <v>46835</v>
      </c>
      <c r="J78" s="73">
        <f t="shared" si="3"/>
        <v>4000</v>
      </c>
      <c r="K78" s="73"/>
      <c r="L78" s="74">
        <f>M77+L77*(1-TER_mensal-desconto_div_mensal)+Table20[[#This Row],[aportes]]*(1-custo_remessa)-comissao-Table20[[#This Row],[saques]]</f>
        <v>663268.62768884539</v>
      </c>
      <c r="M78" s="72">
        <f>Table20[[#This Row],[riqueza]]*rendimento_hist_mensal</f>
        <v>3594.1710990852885</v>
      </c>
      <c r="N78" s="75">
        <f>((Table20[[#This Row],[riqueza]]*SWR)/12)*(1-imposto_GCAP)</f>
        <v>1879.261111785062</v>
      </c>
      <c r="O78" s="76">
        <f>Table20[[#This Row],[renda]]*cambio_hoje*(1-custo_repatriacao)</f>
        <v>10515.314218903281</v>
      </c>
    </row>
    <row r="79" spans="7:15" ht="20" customHeight="1" x14ac:dyDescent="0.6">
      <c r="G79" s="70">
        <v>76</v>
      </c>
      <c r="H79" s="70">
        <f ca="1">YEAR(TODAY())-YEAR(data_de_nascimento)+Table20[[#This Row],[meses]]/12</f>
        <v>43.333333333333336</v>
      </c>
      <c r="I79" s="71">
        <f t="shared" ca="1" si="4"/>
        <v>46866</v>
      </c>
      <c r="J79" s="73">
        <f t="shared" si="3"/>
        <v>4000</v>
      </c>
      <c r="K79" s="73"/>
      <c r="L79" s="74">
        <f>M78+L78*(1-TER_mensal-desconto_div_mensal)+Table20[[#This Row],[aportes]]*(1-custo_remessa)-comissao-Table20[[#This Row],[saques]]</f>
        <v>670559.28410451522</v>
      </c>
      <c r="M79" s="72">
        <f>Table20[[#This Row],[riqueza]]*rendimento_hist_mensal</f>
        <v>3633.6782693156497</v>
      </c>
      <c r="N79" s="75">
        <f>((Table20[[#This Row],[riqueza]]*SWR)/12)*(1-imposto_GCAP)</f>
        <v>1899.9179716294598</v>
      </c>
      <c r="O79" s="76">
        <f>Table20[[#This Row],[renda]]*cambio_hoje*(1-custo_repatriacao)</f>
        <v>10630.898674239221</v>
      </c>
    </row>
    <row r="80" spans="7:15" ht="20" customHeight="1" x14ac:dyDescent="0.6">
      <c r="G80" s="70">
        <v>77</v>
      </c>
      <c r="H80" s="70">
        <f ca="1">YEAR(TODAY())-YEAR(data_de_nascimento)+Table20[[#This Row],[meses]]/12</f>
        <v>43.416666666666664</v>
      </c>
      <c r="I80" s="71">
        <f t="shared" ca="1" si="4"/>
        <v>46896</v>
      </c>
      <c r="J80" s="73">
        <f t="shared" si="3"/>
        <v>4000</v>
      </c>
      <c r="K80" s="73"/>
      <c r="L80" s="74">
        <f>M79+L79*(1-TER_mensal-desconto_div_mensal)+Table20[[#This Row],[aportes]]*(1-custo_remessa)-comissao-Table20[[#This Row],[saques]]</f>
        <v>677886.74899017985</v>
      </c>
      <c r="M80" s="72">
        <f>Table20[[#This Row],[riqueza]]*rendimento_hist_mensal</f>
        <v>3673.3849001167873</v>
      </c>
      <c r="N80" s="75">
        <f>((Table20[[#This Row],[riqueza]]*SWR)/12)*(1-imposto_GCAP)</f>
        <v>1920.6791221388428</v>
      </c>
      <c r="O80" s="76">
        <f>Table20[[#This Row],[renda]]*cambio_hoje*(1-custo_repatriacao)</f>
        <v>10747.066682922559</v>
      </c>
    </row>
    <row r="81" spans="7:15" ht="20" customHeight="1" x14ac:dyDescent="0.6">
      <c r="G81" s="70">
        <v>78</v>
      </c>
      <c r="H81" s="70">
        <f ca="1">YEAR(TODAY())-YEAR(data_de_nascimento)+Table20[[#This Row],[meses]]/12</f>
        <v>43.5</v>
      </c>
      <c r="I81" s="71">
        <f t="shared" ca="1" si="4"/>
        <v>46927</v>
      </c>
      <c r="J81" s="73">
        <f t="shared" si="3"/>
        <v>4000</v>
      </c>
      <c r="K81" s="73"/>
      <c r="L81" s="74">
        <f>M80+L80*(1-TER_mensal-desconto_div_mensal)+Table20[[#This Row],[aportes]]*(1-custo_remessa)-comissao-Table20[[#This Row],[saques]]</f>
        <v>685251.20818143315</v>
      </c>
      <c r="M81" s="72">
        <f>Table20[[#This Row],[riqueza]]*rendimento_hist_mensal</f>
        <v>3713.2919985089229</v>
      </c>
      <c r="N81" s="75">
        <f>((Table20[[#This Row],[riqueza]]*SWR)/12)*(1-imposto_GCAP)</f>
        <v>1941.5450898473939</v>
      </c>
      <c r="O81" s="76">
        <f>Table20[[#This Row],[renda]]*cambio_hoje*(1-custo_repatriacao)</f>
        <v>10863.821191149726</v>
      </c>
    </row>
    <row r="82" spans="7:15" ht="20" customHeight="1" x14ac:dyDescent="0.6">
      <c r="G82" s="70">
        <v>79</v>
      </c>
      <c r="H82" s="70">
        <f ca="1">YEAR(TODAY())-YEAR(data_de_nascimento)+Table20[[#This Row],[meses]]/12</f>
        <v>43.583333333333336</v>
      </c>
      <c r="I82" s="71">
        <f t="shared" ca="1" si="4"/>
        <v>46957</v>
      </c>
      <c r="J82" s="73">
        <f t="shared" si="3"/>
        <v>4000</v>
      </c>
      <c r="K82" s="73"/>
      <c r="L82" s="74">
        <f>M81+L81*(1-TER_mensal-desconto_div_mensal)+Table20[[#This Row],[aportes]]*(1-custo_remessa)-comissao-Table20[[#This Row],[saques]]</f>
        <v>692652.84845210006</v>
      </c>
      <c r="M82" s="72">
        <f>Table20[[#This Row],[riqueza]]*rendimento_hist_mensal</f>
        <v>3753.400576596438</v>
      </c>
      <c r="N82" s="75">
        <f>((Table20[[#This Row],[riqueza]]*SWR)/12)*(1-imposto_GCAP)</f>
        <v>1962.5164039476169</v>
      </c>
      <c r="O82" s="76">
        <f>Table20[[#This Row],[renda]]*cambio_hoje*(1-custo_repatriacao)</f>
        <v>10981.165159991659</v>
      </c>
    </row>
    <row r="83" spans="7:15" ht="20" customHeight="1" x14ac:dyDescent="0.6">
      <c r="G83" s="70">
        <v>80</v>
      </c>
      <c r="H83" s="70">
        <f ca="1">YEAR(TODAY())-YEAR(data_de_nascimento)+Table20[[#This Row],[meses]]/12</f>
        <v>43.666666666666664</v>
      </c>
      <c r="I83" s="71">
        <f t="shared" ca="1" si="4"/>
        <v>46988</v>
      </c>
      <c r="J83" s="73">
        <f t="shared" si="3"/>
        <v>4000</v>
      </c>
      <c r="K83" s="73"/>
      <c r="L83" s="74">
        <f>M82+L82*(1-TER_mensal-desconto_div_mensal)+Table20[[#This Row],[aportes]]*(1-custo_remessa)-comissao-Table20[[#This Row],[saques]]</f>
        <v>700091.85751897434</v>
      </c>
      <c r="M83" s="72">
        <f>Table20[[#This Row],[riqueza]]*rendimento_hist_mensal</f>
        <v>3793.7116515935445</v>
      </c>
      <c r="N83" s="75">
        <f>((Table20[[#This Row],[riqueza]]*SWR)/12)*(1-imposto_GCAP)</f>
        <v>1983.5935963037609</v>
      </c>
      <c r="O83" s="76">
        <f>Table20[[#This Row],[renda]]*cambio_hoje*(1-custo_repatriacao)</f>
        <v>11099.101565468913</v>
      </c>
    </row>
    <row r="84" spans="7:15" ht="20" customHeight="1" x14ac:dyDescent="0.6">
      <c r="G84" s="70">
        <v>81</v>
      </c>
      <c r="H84" s="70">
        <f ca="1">YEAR(TODAY())-YEAR(data_de_nascimento)+Table20[[#This Row],[meses]]/12</f>
        <v>43.75</v>
      </c>
      <c r="I84" s="71">
        <f t="shared" ca="1" si="4"/>
        <v>47019</v>
      </c>
      <c r="J84" s="73">
        <f t="shared" si="3"/>
        <v>4000</v>
      </c>
      <c r="K84" s="73"/>
      <c r="L84" s="74">
        <f>M83+L83*(1-TER_mensal-desconto_div_mensal)+Table20[[#This Row],[aportes]]*(1-custo_remessa)-comissao-Table20[[#This Row],[saques]]</f>
        <v>707568.42404657893</v>
      </c>
      <c r="M84" s="72">
        <f>Table20[[#This Row],[riqueza]]*rendimento_hist_mensal</f>
        <v>3834.2262458500832</v>
      </c>
      <c r="N84" s="75">
        <f>((Table20[[#This Row],[riqueza]]*SWR)/12)*(1-imposto_GCAP)</f>
        <v>2004.7772014653069</v>
      </c>
      <c r="O84" s="76">
        <f>Table20[[#This Row],[renda]]*cambio_hoje*(1-custo_repatriacao)</f>
        <v>11217.633398627133</v>
      </c>
    </row>
    <row r="85" spans="7:15" ht="20" customHeight="1" x14ac:dyDescent="0.6">
      <c r="G85" s="70">
        <v>82</v>
      </c>
      <c r="H85" s="70">
        <f ca="1">YEAR(TODAY())-YEAR(data_de_nascimento)+Table20[[#This Row],[meses]]/12</f>
        <v>43.833333333333336</v>
      </c>
      <c r="I85" s="71">
        <f t="shared" ca="1" si="4"/>
        <v>47049</v>
      </c>
      <c r="J85" s="73">
        <f t="shared" si="3"/>
        <v>4000</v>
      </c>
      <c r="K85" s="73"/>
      <c r="L85" s="74">
        <f>M84+L84*(1-TER_mensal-desconto_div_mensal)+Table20[[#This Row],[aportes]]*(1-custo_remessa)-comissao-Table20[[#This Row],[saques]]</f>
        <v>715082.73765195056</v>
      </c>
      <c r="M85" s="72">
        <f>Table20[[#This Row],[riqueza]]*rendimento_hist_mensal</f>
        <v>3874.9453868774499</v>
      </c>
      <c r="N85" s="75">
        <f>((Table20[[#This Row],[riqueza]]*SWR)/12)*(1-imposto_GCAP)</f>
        <v>2026.0677566805264</v>
      </c>
      <c r="O85" s="76">
        <f>Table20[[#This Row],[renda]]*cambio_hoje*(1-custo_repatriacao)</f>
        <v>11336.763665612911</v>
      </c>
    </row>
    <row r="86" spans="7:15" ht="20" customHeight="1" x14ac:dyDescent="0.6">
      <c r="G86" s="70">
        <v>83</v>
      </c>
      <c r="H86" s="70">
        <f ca="1">YEAR(TODAY())-YEAR(data_de_nascimento)+Table20[[#This Row],[meses]]/12</f>
        <v>43.916666666666664</v>
      </c>
      <c r="I86" s="71">
        <f t="shared" ca="1" si="4"/>
        <v>47080</v>
      </c>
      <c r="J86" s="73">
        <f t="shared" si="3"/>
        <v>4000</v>
      </c>
      <c r="K86" s="73"/>
      <c r="L86" s="74">
        <f>M85+L85*(1-TER_mensal-desconto_div_mensal)+Table20[[#This Row],[aportes]]*(1-custo_remessa)-comissao-Table20[[#This Row],[saques]]</f>
        <v>722634.98890944908</v>
      </c>
      <c r="M86" s="72">
        <f>Table20[[#This Row],[riqueza]]*rendimento_hist_mensal</f>
        <v>3915.8701073746565</v>
      </c>
      <c r="N86" s="75">
        <f>((Table20[[#This Row],[riqueza]]*SWR)/12)*(1-imposto_GCAP)</f>
        <v>2047.4658019101057</v>
      </c>
      <c r="O86" s="76">
        <f>Table20[[#This Row],[renda]]*cambio_hoje*(1-custo_repatriacao)</f>
        <v>11456.495387750023</v>
      </c>
    </row>
    <row r="87" spans="7:15" ht="20" customHeight="1" x14ac:dyDescent="0.6">
      <c r="G87" s="70">
        <v>84</v>
      </c>
      <c r="H87" s="70">
        <f ca="1">YEAR(TODAY())-YEAR(data_de_nascimento)+Table20[[#This Row],[meses]]/12</f>
        <v>44</v>
      </c>
      <c r="I87" s="71">
        <f t="shared" ca="1" si="4"/>
        <v>47110</v>
      </c>
      <c r="J87" s="73">
        <f t="shared" si="3"/>
        <v>4000</v>
      </c>
      <c r="K87" s="73"/>
      <c r="L87" s="74">
        <f>M86+L86*(1-TER_mensal-desconto_div_mensal)+Table20[[#This Row],[aportes]]*(1-custo_remessa)-comissao-Table20[[#This Row],[saques]]</f>
        <v>730225.36935559066</v>
      </c>
      <c r="M87" s="72">
        <f>Table20[[#This Row],[riqueza]]*rendimento_hist_mensal</f>
        <v>3957.0014452545211</v>
      </c>
      <c r="N87" s="75">
        <f>((Table20[[#This Row],[riqueza]]*SWR)/12)*(1-imposto_GCAP)</f>
        <v>2068.9718798408403</v>
      </c>
      <c r="O87" s="76">
        <f>Table20[[#This Row],[renda]]*cambio_hoje*(1-custo_repatriacao)</f>
        <v>11576.831601616062</v>
      </c>
    </row>
    <row r="88" spans="7:15" ht="20" customHeight="1" x14ac:dyDescent="0.6">
      <c r="G88" s="70">
        <v>85</v>
      </c>
      <c r="H88" s="70">
        <f ca="1">YEAR(TODAY())-YEAR(data_de_nascimento)+Table20[[#This Row],[meses]]/12</f>
        <v>44.083333333333336</v>
      </c>
      <c r="I88" s="71">
        <f t="shared" ca="1" si="4"/>
        <v>47141</v>
      </c>
      <c r="J88" s="73">
        <f t="shared" si="3"/>
        <v>4000</v>
      </c>
      <c r="K88" s="73"/>
      <c r="L88" s="74">
        <f>M87+L87*(1-TER_mensal-desconto_div_mensal)+Table20[[#This Row],[aportes]]*(1-custo_remessa)-comissao-Table20[[#This Row],[saques]]</f>
        <v>737854.07149390539</v>
      </c>
      <c r="M88" s="72">
        <f>Table20[[#This Row],[riqueza]]*rendimento_hist_mensal</f>
        <v>3998.3404436699925</v>
      </c>
      <c r="N88" s="75">
        <f>((Table20[[#This Row],[riqueza]]*SWR)/12)*(1-imposto_GCAP)</f>
        <v>2090.5865358993988</v>
      </c>
      <c r="O88" s="76">
        <f>Table20[[#This Row],[renda]]*cambio_hoje*(1-custo_repatriacao)</f>
        <v>11697.775359119441</v>
      </c>
    </row>
    <row r="89" spans="7:15" ht="20" customHeight="1" x14ac:dyDescent="0.6">
      <c r="G89" s="70">
        <v>86</v>
      </c>
      <c r="H89" s="70">
        <f ca="1">YEAR(TODAY())-YEAR(data_de_nascimento)+Table20[[#This Row],[meses]]/12</f>
        <v>44.166666666666664</v>
      </c>
      <c r="I89" s="71">
        <f t="shared" ca="1" si="4"/>
        <v>47172</v>
      </c>
      <c r="J89" s="73">
        <f t="shared" si="3"/>
        <v>4000</v>
      </c>
      <c r="K89" s="73"/>
      <c r="L89" s="74">
        <f>M88+L88*(1-TER_mensal-desconto_div_mensal)+Table20[[#This Row],[aportes]]*(1-custo_remessa)-comissao-Table20[[#This Row],[saques]]</f>
        <v>745521.28879981919</v>
      </c>
      <c r="M89" s="72">
        <f>Table20[[#This Row],[riqueza]]*rendimento_hist_mensal</f>
        <v>4039.8881510406018</v>
      </c>
      <c r="N89" s="75">
        <f>((Table20[[#This Row],[riqueza]]*SWR)/12)*(1-imposto_GCAP)</f>
        <v>2112.3103182661544</v>
      </c>
      <c r="O89" s="76">
        <f>Table20[[#This Row],[renda]]*cambio_hoje*(1-custo_repatriacao)</f>
        <v>11819.329727576798</v>
      </c>
    </row>
    <row r="90" spans="7:15" ht="20" customHeight="1" x14ac:dyDescent="0.6">
      <c r="G90" s="70">
        <v>87</v>
      </c>
      <c r="H90" s="70">
        <f ca="1">YEAR(TODAY())-YEAR(data_de_nascimento)+Table20[[#This Row],[meses]]/12</f>
        <v>44.25</v>
      </c>
      <c r="I90" s="71">
        <f t="shared" ca="1" si="4"/>
        <v>47200</v>
      </c>
      <c r="J90" s="73">
        <f t="shared" si="3"/>
        <v>4000</v>
      </c>
      <c r="K90" s="73"/>
      <c r="L90" s="74">
        <f>M89+L89*(1-TER_mensal-desconto_div_mensal)+Table20[[#This Row],[aportes]]*(1-custo_remessa)-comissao-Table20[[#This Row],[saques]]</f>
        <v>753227.21572556125</v>
      </c>
      <c r="M90" s="72">
        <f>Table20[[#This Row],[riqueza]]*rendimento_hist_mensal</f>
        <v>4081.6456210790589</v>
      </c>
      <c r="N90" s="75">
        <f>((Table20[[#This Row],[riqueza]]*SWR)/12)*(1-imposto_GCAP)</f>
        <v>2134.1437778890904</v>
      </c>
      <c r="O90" s="76">
        <f>Table20[[#This Row],[renda]]*cambio_hoje*(1-custo_repatriacao)</f>
        <v>11941.497789790799</v>
      </c>
    </row>
    <row r="91" spans="7:15" ht="20" customHeight="1" x14ac:dyDescent="0.6">
      <c r="G91" s="70">
        <v>88</v>
      </c>
      <c r="H91" s="70">
        <f ca="1">YEAR(TODAY())-YEAR(data_de_nascimento)+Table20[[#This Row],[meses]]/12</f>
        <v>44.333333333333336</v>
      </c>
      <c r="I91" s="71">
        <f t="shared" ca="1" si="4"/>
        <v>47231</v>
      </c>
      <c r="J91" s="73">
        <f t="shared" si="3"/>
        <v>4000</v>
      </c>
      <c r="K91" s="73"/>
      <c r="L91" s="74">
        <f>M90+L90*(1-TER_mensal-desconto_div_mensal)+Table20[[#This Row],[aportes]]*(1-custo_remessa)-comissao-Table20[[#This Row],[saques]]</f>
        <v>760972.04770509491</v>
      </c>
      <c r="M91" s="72">
        <f>Table20[[#This Row],[riqueza]]*rendimento_hist_mensal</f>
        <v>4123.6139128179675</v>
      </c>
      <c r="N91" s="75">
        <f>((Table20[[#This Row],[riqueza]]*SWR)/12)*(1-imposto_GCAP)</f>
        <v>2156.0874684977689</v>
      </c>
      <c r="O91" s="76">
        <f>Table20[[#This Row],[renda]]*cambio_hoje*(1-custo_repatriacao)</f>
        <v>12064.282644128296</v>
      </c>
    </row>
    <row r="92" spans="7:15" ht="20" customHeight="1" x14ac:dyDescent="0.6">
      <c r="G92" s="70">
        <v>89</v>
      </c>
      <c r="H92" s="70">
        <f ca="1">YEAR(TODAY())-YEAR(data_de_nascimento)+Table20[[#This Row],[meses]]/12</f>
        <v>44.416666666666664</v>
      </c>
      <c r="I92" s="71">
        <f t="shared" ca="1" si="4"/>
        <v>47261</v>
      </c>
      <c r="J92" s="73">
        <f t="shared" si="3"/>
        <v>4000</v>
      </c>
      <c r="K92" s="73"/>
      <c r="L92" s="74">
        <f>M91+L91*(1-TER_mensal-desconto_div_mensal)+Table20[[#This Row],[aportes]]*(1-custo_remessa)-comissao-Table20[[#This Row],[saques]]</f>
        <v>768755.98115907493</v>
      </c>
      <c r="M92" s="72">
        <f>Table20[[#This Row],[riqueza]]*rendimento_hist_mensal</f>
        <v>4165.7940906366939</v>
      </c>
      <c r="N92" s="75">
        <f>((Table20[[#This Row],[riqueza]]*SWR)/12)*(1-imposto_GCAP)</f>
        <v>2178.1419466173788</v>
      </c>
      <c r="O92" s="76">
        <f>Table20[[#This Row],[renda]]*cambio_hoje*(1-custo_repatriacao)</f>
        <v>12187.687404598937</v>
      </c>
    </row>
    <row r="93" spans="7:15" ht="20" customHeight="1" x14ac:dyDescent="0.6">
      <c r="G93" s="70">
        <v>90</v>
      </c>
      <c r="H93" s="70">
        <f ca="1">YEAR(TODAY())-YEAR(data_de_nascimento)+Table20[[#This Row],[meses]]/12</f>
        <v>44.5</v>
      </c>
      <c r="I93" s="71">
        <f t="shared" ca="1" si="4"/>
        <v>47292</v>
      </c>
      <c r="J93" s="73">
        <f t="shared" si="3"/>
        <v>4000</v>
      </c>
      <c r="K93" s="73"/>
      <c r="L93" s="74">
        <f>M92+L92*(1-TER_mensal-desconto_div_mensal)+Table20[[#This Row],[aportes]]*(1-custo_remessa)-comissao-Table20[[#This Row],[saques]]</f>
        <v>776579.21349982813</v>
      </c>
      <c r="M93" s="72">
        <f>Table20[[#This Row],[riqueza]]*rendimento_hist_mensal</f>
        <v>4208.187224288351</v>
      </c>
      <c r="N93" s="75">
        <f>((Table20[[#This Row],[riqueza]]*SWR)/12)*(1-imposto_GCAP)</f>
        <v>2200.3077715828463</v>
      </c>
      <c r="O93" s="76">
        <f>Table20[[#This Row],[renda]]*cambio_hoje*(1-custo_repatriacao)</f>
        <v>12311.715200934117</v>
      </c>
    </row>
    <row r="94" spans="7:15" ht="20" customHeight="1" x14ac:dyDescent="0.6">
      <c r="G94" s="70">
        <v>91</v>
      </c>
      <c r="H94" s="70">
        <f ca="1">YEAR(TODAY())-YEAR(data_de_nascimento)+Table20[[#This Row],[meses]]/12</f>
        <v>44.583333333333336</v>
      </c>
      <c r="I94" s="71">
        <f t="shared" ca="1" si="4"/>
        <v>47322</v>
      </c>
      <c r="J94" s="73">
        <f t="shared" si="3"/>
        <v>4000</v>
      </c>
      <c r="K94" s="73"/>
      <c r="L94" s="74">
        <f>M93+L93*(1-TER_mensal-desconto_div_mensal)+Table20[[#This Row],[aportes]]*(1-custo_remessa)-comissao-Table20[[#This Row],[saques]]</f>
        <v>784441.94313636096</v>
      </c>
      <c r="M94" s="72">
        <f>Table20[[#This Row],[riqueza]]*rendimento_hist_mensal</f>
        <v>4250.7943889269372</v>
      </c>
      <c r="N94" s="75">
        <f>((Table20[[#This Row],[riqueza]]*SWR)/12)*(1-imposto_GCAP)</f>
        <v>2222.5855055530228</v>
      </c>
      <c r="O94" s="76">
        <f>Table20[[#This Row],[renda]]*cambio_hoje*(1-custo_repatriacao)</f>
        <v>12436.369178666368</v>
      </c>
    </row>
    <row r="95" spans="7:15" ht="20" customHeight="1" x14ac:dyDescent="0.6">
      <c r="G95" s="70">
        <v>92</v>
      </c>
      <c r="H95" s="70">
        <f ca="1">YEAR(TODAY())-YEAR(data_de_nascimento)+Table20[[#This Row],[meses]]/12</f>
        <v>44.666666666666664</v>
      </c>
      <c r="I95" s="71">
        <f t="shared" ca="1" si="4"/>
        <v>47353</v>
      </c>
      <c r="J95" s="73">
        <f t="shared" si="3"/>
        <v>4000</v>
      </c>
      <c r="K95" s="73"/>
      <c r="L95" s="74">
        <f>M94+L94*(1-TER_mensal-desconto_div_mensal)+Table20[[#This Row],[aportes]]*(1-custo_remessa)-comissao-Table20[[#This Row],[saques]]</f>
        <v>792344.36947939079</v>
      </c>
      <c r="M95" s="72">
        <f>Table20[[#This Row],[riqueza]]*rendimento_hist_mensal</f>
        <v>4293.6166651345984</v>
      </c>
      <c r="N95" s="75">
        <f>((Table20[[#This Row],[riqueza]]*SWR)/12)*(1-imposto_GCAP)</f>
        <v>2244.9757135249406</v>
      </c>
      <c r="O95" s="76">
        <f>Table20[[#This Row],[renda]]*cambio_hoje*(1-custo_repatriacao)</f>
        <v>12561.652499209127</v>
      </c>
    </row>
    <row r="96" spans="7:15" ht="20" customHeight="1" x14ac:dyDescent="0.6">
      <c r="G96" s="70">
        <v>93</v>
      </c>
      <c r="H96" s="70">
        <f ca="1">YEAR(TODAY())-YEAR(data_de_nascimento)+Table20[[#This Row],[meses]]/12</f>
        <v>44.75</v>
      </c>
      <c r="I96" s="71">
        <f t="shared" ca="1" si="4"/>
        <v>47384</v>
      </c>
      <c r="J96" s="73">
        <f t="shared" si="3"/>
        <v>4000</v>
      </c>
      <c r="K96" s="73"/>
      <c r="L96" s="74">
        <f>M95+L95*(1-TER_mensal-desconto_div_mensal)+Table20[[#This Row],[aportes]]*(1-custo_remessa)-comissao-Table20[[#This Row],[saques]]</f>
        <v>800286.69294640364</v>
      </c>
      <c r="M96" s="72">
        <f>Table20[[#This Row],[riqueza]]*rendimento_hist_mensal</f>
        <v>4336.655138949036</v>
      </c>
      <c r="N96" s="75">
        <f>((Table20[[#This Row],[riqueza]]*SWR)/12)*(1-imposto_GCAP)</f>
        <v>2267.4789633481437</v>
      </c>
      <c r="O96" s="76">
        <f>Table20[[#This Row],[renda]]*cambio_hoje*(1-custo_repatriacao)</f>
        <v>12687.568339936919</v>
      </c>
    </row>
    <row r="97" spans="7:15" ht="20" customHeight="1" x14ac:dyDescent="0.6">
      <c r="G97" s="70">
        <v>94</v>
      </c>
      <c r="H97" s="70">
        <f ca="1">YEAR(TODAY())-YEAR(data_de_nascimento)+Table20[[#This Row],[meses]]/12</f>
        <v>44.833333333333336</v>
      </c>
      <c r="I97" s="71">
        <f t="shared" ca="1" si="4"/>
        <v>47414</v>
      </c>
      <c r="J97" s="73">
        <f t="shared" si="3"/>
        <v>4000</v>
      </c>
      <c r="K97" s="73"/>
      <c r="L97" s="74">
        <f>M96+L96*(1-TER_mensal-desconto_div_mensal)+Table20[[#This Row],[aportes]]*(1-custo_remessa)-comissao-Table20[[#This Row],[saques]]</f>
        <v>808269.11496673687</v>
      </c>
      <c r="M97" s="72">
        <f>Table20[[#This Row],[riqueza]]*rendimento_hist_mensal</f>
        <v>4379.9109018910503</v>
      </c>
      <c r="N97" s="75">
        <f>((Table20[[#This Row],[riqueza]]*SWR)/12)*(1-imposto_GCAP)</f>
        <v>2290.095825739088</v>
      </c>
      <c r="O97" s="76">
        <f>Table20[[#This Row],[renda]]*cambio_hoje*(1-custo_repatriacao)</f>
        <v>12814.119894265936</v>
      </c>
    </row>
    <row r="98" spans="7:15" ht="20" customHeight="1" x14ac:dyDescent="0.6">
      <c r="G98" s="70">
        <v>95</v>
      </c>
      <c r="H98" s="70">
        <f ca="1">YEAR(TODAY())-YEAR(data_de_nascimento)+Table20[[#This Row],[meses]]/12</f>
        <v>44.916666666666664</v>
      </c>
      <c r="I98" s="71">
        <f t="shared" ca="1" si="4"/>
        <v>47445</v>
      </c>
      <c r="J98" s="73">
        <f t="shared" si="3"/>
        <v>4000</v>
      </c>
      <c r="K98" s="73"/>
      <c r="L98" s="74">
        <f>M97+L97*(1-TER_mensal-desconto_div_mensal)+Table20[[#This Row],[aportes]]*(1-custo_remessa)-comissao-Table20[[#This Row],[saques]]</f>
        <v>816291.8379866879</v>
      </c>
      <c r="M98" s="72">
        <f>Table20[[#This Row],[riqueza]]*rendimento_hist_mensal</f>
        <v>4423.3850509922222</v>
      </c>
      <c r="N98" s="75">
        <f>((Table20[[#This Row],[riqueza]]*SWR)/12)*(1-imposto_GCAP)</f>
        <v>2312.8268742956157</v>
      </c>
      <c r="O98" s="76">
        <f>Table20[[#This Row],[renda]]*cambio_hoje*(1-custo_repatriacao)</f>
        <v>12941.310371735026</v>
      </c>
    </row>
    <row r="99" spans="7:15" ht="20" customHeight="1" x14ac:dyDescent="0.6">
      <c r="G99" s="70">
        <v>96</v>
      </c>
      <c r="H99" s="70">
        <f ca="1">YEAR(TODAY())-YEAR(data_de_nascimento)+Table20[[#This Row],[meses]]/12</f>
        <v>45</v>
      </c>
      <c r="I99" s="71">
        <f t="shared" ca="1" si="4"/>
        <v>47475</v>
      </c>
      <c r="J99" s="73">
        <f t="shared" si="3"/>
        <v>4000</v>
      </c>
      <c r="K99" s="73"/>
      <c r="L99" s="74">
        <f>M98+L98*(1-TER_mensal-desconto_div_mensal)+Table20[[#This Row],[aportes]]*(1-custo_remessa)-comissao-Table20[[#This Row],[saques]]</f>
        <v>824355.06547464838</v>
      </c>
      <c r="M99" s="72">
        <f>Table20[[#This Row],[riqueza]]*rendimento_hist_mensal</f>
        <v>4467.0786888227349</v>
      </c>
      <c r="N99" s="75">
        <f>((Table20[[#This Row],[riqueza]]*SWR)/12)*(1-imposto_GCAP)</f>
        <v>2335.6726855115039</v>
      </c>
      <c r="O99" s="76">
        <f>Table20[[#This Row],[renda]]*cambio_hoje*(1-custo_repatriacao)</f>
        <v>13069.142998087103</v>
      </c>
    </row>
    <row r="100" spans="7:15" ht="20" customHeight="1" x14ac:dyDescent="0.6">
      <c r="G100" s="70">
        <v>97</v>
      </c>
      <c r="H100" s="70">
        <f ca="1">YEAR(TODAY())-YEAR(data_de_nascimento)+Table20[[#This Row],[meses]]/12</f>
        <v>45.083333333333336</v>
      </c>
      <c r="I100" s="71">
        <f t="shared" ca="1" si="4"/>
        <v>47506</v>
      </c>
      <c r="J100" s="73">
        <f t="shared" ref="J100:J131" si="5">aportes</f>
        <v>4000</v>
      </c>
      <c r="K100" s="73"/>
      <c r="L100" s="74">
        <f>M99+L99*(1-TER_mensal-desconto_div_mensal)+Table20[[#This Row],[aportes]]*(1-custo_remessa)-comissao-Table20[[#This Row],[saques]]</f>
        <v>832459.00192626449</v>
      </c>
      <c r="M100" s="72">
        <f>Table20[[#This Row],[riqueza]]*rendimento_hist_mensal</f>
        <v>4510.9929235193385</v>
      </c>
      <c r="N100" s="75">
        <f>((Table20[[#This Row],[riqueza]]*SWR)/12)*(1-imposto_GCAP)</f>
        <v>2358.6338387910828</v>
      </c>
      <c r="O100" s="76">
        <f>Table20[[#This Row],[renda]]*cambio_hoje*(1-custo_repatriacao)</f>
        <v>13197.621015350938</v>
      </c>
    </row>
    <row r="101" spans="7:15" ht="20" customHeight="1" x14ac:dyDescent="0.6">
      <c r="G101" s="70">
        <v>98</v>
      </c>
      <c r="H101" s="70">
        <f ca="1">YEAR(TODAY())-YEAR(data_de_nascimento)+Table20[[#This Row],[meses]]/12</f>
        <v>45.166666666666664</v>
      </c>
      <c r="I101" s="71">
        <f t="shared" ca="1" si="4"/>
        <v>47537</v>
      </c>
      <c r="J101" s="73">
        <f t="shared" si="5"/>
        <v>4000</v>
      </c>
      <c r="K101" s="73"/>
      <c r="L101" s="74">
        <f>M100+L100*(1-TER_mensal-desconto_div_mensal)+Table20[[#This Row],[aportes]]*(1-custo_remessa)-comissao-Table20[[#This Row],[saques]]</f>
        <v>840603.85286962357</v>
      </c>
      <c r="M101" s="72">
        <f>Table20[[#This Row],[riqueza]]*rendimento_hist_mensal</f>
        <v>4555.1288688134555</v>
      </c>
      <c r="N101" s="75">
        <f>((Table20[[#This Row],[riqueza]]*SWR)/12)*(1-imposto_GCAP)</f>
        <v>2381.7109164639332</v>
      </c>
      <c r="O101" s="76">
        <f>Table20[[#This Row],[renda]]*cambio_hoje*(1-custo_repatriacao)</f>
        <v>13326.747681923398</v>
      </c>
    </row>
    <row r="102" spans="7:15" ht="20" customHeight="1" x14ac:dyDescent="0.6">
      <c r="G102" s="70">
        <v>99</v>
      </c>
      <c r="H102" s="70">
        <f ca="1">YEAR(TODAY())-YEAR(data_de_nascimento)+Table20[[#This Row],[meses]]/12</f>
        <v>45.25</v>
      </c>
      <c r="I102" s="71">
        <f t="shared" ca="1" si="4"/>
        <v>47565</v>
      </c>
      <c r="J102" s="73">
        <f t="shared" si="5"/>
        <v>4000</v>
      </c>
      <c r="K102" s="73"/>
      <c r="L102" s="74">
        <f>M101+L101*(1-TER_mensal-desconto_div_mensal)+Table20[[#This Row],[aportes]]*(1-custo_remessa)-comissao-Table20[[#This Row],[saques]]</f>
        <v>848789.82487046614</v>
      </c>
      <c r="M102" s="72">
        <f>Table20[[#This Row],[riqueza]]*rendimento_hist_mensal</f>
        <v>4599.4876440594217</v>
      </c>
      <c r="N102" s="75">
        <f>((Table20[[#This Row],[riqueza]]*SWR)/12)*(1-imposto_GCAP)</f>
        <v>2404.9045037996543</v>
      </c>
      <c r="O102" s="76">
        <f>Table20[[#This Row],[renda]]*cambio_hoje*(1-custo_repatriacao)</f>
        <v>13456.526272652081</v>
      </c>
    </row>
    <row r="103" spans="7:15" ht="20" customHeight="1" x14ac:dyDescent="0.6">
      <c r="G103" s="70">
        <v>100</v>
      </c>
      <c r="H103" s="70">
        <f ca="1">YEAR(TODAY())-YEAR(data_de_nascimento)+Table20[[#This Row],[meses]]/12</f>
        <v>45.333333333333336</v>
      </c>
      <c r="I103" s="71">
        <f t="shared" ca="1" si="4"/>
        <v>47596</v>
      </c>
      <c r="J103" s="73">
        <f t="shared" si="5"/>
        <v>4000</v>
      </c>
      <c r="K103" s="73"/>
      <c r="L103" s="74">
        <f>M102+L102*(1-TER_mensal-desconto_div_mensal)+Table20[[#This Row],[aportes]]*(1-custo_remessa)-comissao-Table20[[#This Row],[saques]]</f>
        <v>857017.12553742493</v>
      </c>
      <c r="M103" s="72">
        <f>Table20[[#This Row],[riqueza]]*rendimento_hist_mensal</f>
        <v>4644.0703742628775</v>
      </c>
      <c r="N103" s="75">
        <f>((Table20[[#This Row],[riqueza]]*SWR)/12)*(1-imposto_GCAP)</f>
        <v>2428.2151890227037</v>
      </c>
      <c r="O103" s="76">
        <f>Table20[[#This Row],[renda]]*cambio_hoje*(1-custo_repatriacao)</f>
        <v>13586.960078918351</v>
      </c>
    </row>
    <row r="104" spans="7:15" ht="20" customHeight="1" x14ac:dyDescent="0.6">
      <c r="G104" s="70">
        <v>101</v>
      </c>
      <c r="H104" s="70">
        <f ca="1">YEAR(TODAY())-YEAR(data_de_nascimento)+Table20[[#This Row],[meses]]/12</f>
        <v>45.416666666666664</v>
      </c>
      <c r="I104" s="71">
        <f t="shared" ca="1" si="4"/>
        <v>47626</v>
      </c>
      <c r="J104" s="73">
        <f t="shared" si="5"/>
        <v>4000</v>
      </c>
      <c r="K104" s="73"/>
      <c r="L104" s="74">
        <f>M103+L103*(1-TER_mensal-desconto_div_mensal)+Table20[[#This Row],[aportes]]*(1-custo_remessa)-comissao-Table20[[#This Row],[saques]]</f>
        <v>865285.96352729015</v>
      </c>
      <c r="M104" s="72">
        <f>Table20[[#This Row],[riqueza]]*rendimento_hist_mensal</f>
        <v>4688.8781901093016</v>
      </c>
      <c r="N104" s="75">
        <f>((Table20[[#This Row],[riqueza]]*SWR)/12)*(1-imposto_GCAP)</f>
        <v>2451.6435633273222</v>
      </c>
      <c r="O104" s="76">
        <f>Table20[[#This Row],[renda]]*cambio_hoje*(1-custo_repatriacao)</f>
        <v>13718.052408720854</v>
      </c>
    </row>
    <row r="105" spans="7:15" ht="20" customHeight="1" x14ac:dyDescent="0.6">
      <c r="G105" s="70">
        <v>102</v>
      </c>
      <c r="H105" s="70">
        <f ca="1">YEAR(TODAY())-YEAR(data_de_nascimento)+Table20[[#This Row],[meses]]/12</f>
        <v>45.5</v>
      </c>
      <c r="I105" s="71">
        <f t="shared" ca="1" si="4"/>
        <v>47657</v>
      </c>
      <c r="J105" s="73">
        <f t="shared" si="5"/>
        <v>4000</v>
      </c>
      <c r="K105" s="73"/>
      <c r="L105" s="74">
        <f>M104+L104*(1-TER_mensal-desconto_div_mensal)+Table20[[#This Row],[aportes]]*(1-custo_remessa)-comissao-Table20[[#This Row],[saques]]</f>
        <v>873596.54855030146</v>
      </c>
      <c r="M105" s="72">
        <f>Table20[[#This Row],[riqueza]]*rendimento_hist_mensal</f>
        <v>4733.9122279926833</v>
      </c>
      <c r="N105" s="75">
        <f>((Table20[[#This Row],[riqueza]]*SWR)/12)*(1-imposto_GCAP)</f>
        <v>2475.1902208925208</v>
      </c>
      <c r="O105" s="76">
        <f>Table20[[#This Row],[renda]]*cambio_hoje*(1-custo_repatriacao)</f>
        <v>13849.806586759365</v>
      </c>
    </row>
    <row r="106" spans="7:15" ht="20" customHeight="1" x14ac:dyDescent="0.6">
      <c r="G106" s="70">
        <v>103</v>
      </c>
      <c r="H106" s="70">
        <f ca="1">YEAR(TODAY())-YEAR(data_de_nascimento)+Table20[[#This Row],[meses]]/12</f>
        <v>45.583333333333336</v>
      </c>
      <c r="I106" s="71">
        <f t="shared" ca="1" si="4"/>
        <v>47687</v>
      </c>
      <c r="J106" s="73">
        <f t="shared" si="5"/>
        <v>4000</v>
      </c>
      <c r="K106" s="73"/>
      <c r="L106" s="74">
        <f>M105+L105*(1-TER_mensal-desconto_div_mensal)+Table20[[#This Row],[aportes]]*(1-custo_remessa)-comissao-Table20[[#This Row],[saques]]</f>
        <v>881949.09137546644</v>
      </c>
      <c r="M106" s="72">
        <f>Table20[[#This Row],[riqueza]]*rendimento_hist_mensal</f>
        <v>4779.1736300443472</v>
      </c>
      <c r="N106" s="75">
        <f>((Table20[[#This Row],[riqueza]]*SWR)/12)*(1-imposto_GCAP)</f>
        <v>2498.8557588971548</v>
      </c>
      <c r="O106" s="76">
        <f>Table20[[#This Row],[renda]]*cambio_hoje*(1-custo_repatriacao)</f>
        <v>13982.225954519148</v>
      </c>
    </row>
    <row r="107" spans="7:15" ht="20" customHeight="1" x14ac:dyDescent="0.6">
      <c r="G107" s="70">
        <v>104</v>
      </c>
      <c r="H107" s="70">
        <f ca="1">YEAR(TODAY())-YEAR(data_de_nascimento)+Table20[[#This Row],[meses]]/12</f>
        <v>45.666666666666664</v>
      </c>
      <c r="I107" s="71">
        <f t="shared" ca="1" si="4"/>
        <v>47718</v>
      </c>
      <c r="J107" s="73">
        <f t="shared" si="5"/>
        <v>4000</v>
      </c>
      <c r="K107" s="73"/>
      <c r="L107" s="74">
        <f>M106+L106*(1-TER_mensal-desconto_div_mensal)+Table20[[#This Row],[aportes]]*(1-custo_remessa)-comissao-Table20[[#This Row],[saques]]</f>
        <v>890343.80383590586</v>
      </c>
      <c r="M107" s="72">
        <f>Table20[[#This Row],[riqueza]]*rendimento_hist_mensal</f>
        <v>4824.6635441619146</v>
      </c>
      <c r="N107" s="75">
        <f>((Table20[[#This Row],[riqueza]]*SWR)/12)*(1-imposto_GCAP)</f>
        <v>2522.6407775350667</v>
      </c>
      <c r="O107" s="76">
        <f>Table20[[#This Row],[renda]]*cambio_hoje*(1-custo_repatriacao)</f>
        <v>14115.313870355678</v>
      </c>
    </row>
    <row r="108" spans="7:15" ht="20" customHeight="1" x14ac:dyDescent="0.6">
      <c r="G108" s="70">
        <v>105</v>
      </c>
      <c r="H108" s="70">
        <f ca="1">YEAR(TODAY())-YEAR(data_de_nascimento)+Table20[[#This Row],[meses]]/12</f>
        <v>45.75</v>
      </c>
      <c r="I108" s="71">
        <f t="shared" ca="1" si="4"/>
        <v>47749</v>
      </c>
      <c r="J108" s="73">
        <f t="shared" si="5"/>
        <v>4000</v>
      </c>
      <c r="K108" s="73"/>
      <c r="L108" s="74">
        <f>M107+L107*(1-TER_mensal-desconto_div_mensal)+Table20[[#This Row],[aportes]]*(1-custo_remessa)-comissao-Table20[[#This Row],[saques]]</f>
        <v>898780.89883422642</v>
      </c>
      <c r="M108" s="72">
        <f>Table20[[#This Row],[riqueza]]*rendimento_hist_mensal</f>
        <v>4870.3831240384206</v>
      </c>
      <c r="N108" s="75">
        <f>((Table20[[#This Row],[riqueza]]*SWR)/12)*(1-imposto_GCAP)</f>
        <v>2546.5458800303077</v>
      </c>
      <c r="O108" s="76">
        <f>Table20[[#This Row],[renda]]*cambio_hoje*(1-custo_repatriacao)</f>
        <v>14249.073709579818</v>
      </c>
    </row>
    <row r="109" spans="7:15" ht="20" customHeight="1" x14ac:dyDescent="0.6">
      <c r="G109" s="70">
        <v>106</v>
      </c>
      <c r="H109" s="70">
        <f ca="1">YEAR(TODAY())-YEAR(data_de_nascimento)+Table20[[#This Row],[meses]]/12</f>
        <v>45.833333333333336</v>
      </c>
      <c r="I109" s="71">
        <f t="shared" ca="1" si="4"/>
        <v>47779</v>
      </c>
      <c r="J109" s="73">
        <f t="shared" si="5"/>
        <v>4000</v>
      </c>
      <c r="K109" s="73"/>
      <c r="L109" s="74">
        <f>M108+L108*(1-TER_mensal-desconto_div_mensal)+Table20[[#This Row],[aportes]]*(1-custo_remessa)-comissao-Table20[[#This Row],[saques]]</f>
        <v>907260.59034791996</v>
      </c>
      <c r="M109" s="72">
        <f>Table20[[#This Row],[riqueza]]*rendimento_hist_mensal</f>
        <v>4916.333529191571</v>
      </c>
      <c r="N109" s="75">
        <f>((Table20[[#This Row],[riqueza]]*SWR)/12)*(1-imposto_GCAP)</f>
        <v>2570.5716726524402</v>
      </c>
      <c r="O109" s="76">
        <f>Table20[[#This Row],[renda]]*cambio_hoje*(1-custo_repatriacao)</f>
        <v>14383.508864543437</v>
      </c>
    </row>
    <row r="110" spans="7:15" ht="20" customHeight="1" x14ac:dyDescent="0.6">
      <c r="G110" s="70">
        <v>107</v>
      </c>
      <c r="H110" s="70">
        <f ca="1">YEAR(TODAY())-YEAR(data_de_nascimento)+Table20[[#This Row],[meses]]/12</f>
        <v>45.916666666666664</v>
      </c>
      <c r="I110" s="71">
        <f t="shared" ca="1" si="4"/>
        <v>47810</v>
      </c>
      <c r="J110" s="73">
        <f t="shared" si="5"/>
        <v>4000</v>
      </c>
      <c r="K110" s="73"/>
      <c r="L110" s="74">
        <f>M109+L109*(1-TER_mensal-desconto_div_mensal)+Table20[[#This Row],[aportes]]*(1-custo_remessa)-comissao-Table20[[#This Row],[saques]]</f>
        <v>915783.09343479027</v>
      </c>
      <c r="M110" s="72">
        <f>Table20[[#This Row],[riqueza]]*rendimento_hist_mensal</f>
        <v>4962.5159249931467</v>
      </c>
      <c r="N110" s="75">
        <f>((Table20[[#This Row],[riqueza]]*SWR)/12)*(1-imposto_GCAP)</f>
        <v>2594.718764731906</v>
      </c>
      <c r="O110" s="76">
        <f>Table20[[#This Row],[renda]]*cambio_hoje*(1-custo_repatriacao)</f>
        <v>14518.622744725415</v>
      </c>
    </row>
    <row r="111" spans="7:15" ht="20" customHeight="1" x14ac:dyDescent="0.6">
      <c r="G111" s="70">
        <v>108</v>
      </c>
      <c r="H111" s="70">
        <f ca="1">YEAR(TODAY())-YEAR(data_de_nascimento)+Table20[[#This Row],[meses]]/12</f>
        <v>46</v>
      </c>
      <c r="I111" s="71">
        <f t="shared" ca="1" si="4"/>
        <v>47840</v>
      </c>
      <c r="J111" s="73">
        <f t="shared" si="5"/>
        <v>4000</v>
      </c>
      <c r="K111" s="73"/>
      <c r="L111" s="74">
        <f>M110+L110*(1-TER_mensal-desconto_div_mensal)+Table20[[#This Row],[aportes]]*(1-custo_remessa)-comissao-Table20[[#This Row],[saques]]</f>
        <v>924348.62423840782</v>
      </c>
      <c r="M111" s="72">
        <f>Table20[[#This Row],[riqueza]]*rendimento_hist_mensal</f>
        <v>5008.9314826985674</v>
      </c>
      <c r="N111" s="75">
        <f>((Table20[[#This Row],[riqueza]]*SWR)/12)*(1-imposto_GCAP)</f>
        <v>2618.987768675489</v>
      </c>
      <c r="O111" s="76">
        <f>Table20[[#This Row],[renda]]*cambio_hoje*(1-custo_repatriacao)</f>
        <v>14654.41877681814</v>
      </c>
    </row>
    <row r="112" spans="7:15" ht="20" customHeight="1" x14ac:dyDescent="0.6">
      <c r="G112" s="70">
        <v>109</v>
      </c>
      <c r="H112" s="70">
        <f ca="1">YEAR(TODAY())-YEAR(data_de_nascimento)+Table20[[#This Row],[meses]]/12</f>
        <v>46.083333333333336</v>
      </c>
      <c r="I112" s="71">
        <f t="shared" ca="1" si="4"/>
        <v>47871</v>
      </c>
      <c r="J112" s="73">
        <f t="shared" si="5"/>
        <v>4000</v>
      </c>
      <c r="K112" s="73"/>
      <c r="L112" s="74">
        <f>M111+L111*(1-TER_mensal-desconto_div_mensal)+Table20[[#This Row],[aportes]]*(1-custo_remessa)-comissao-Table20[[#This Row],[saques]]</f>
        <v>932957.39999359043</v>
      </c>
      <c r="M112" s="72">
        <f>Table20[[#This Row],[riqueza]]*rendimento_hist_mensal</f>
        <v>5055.5813794765872</v>
      </c>
      <c r="N112" s="75">
        <f>((Table20[[#This Row],[riqueza]]*SWR)/12)*(1-imposto_GCAP)</f>
        <v>2643.3792999818393</v>
      </c>
      <c r="O112" s="76">
        <f>Table20[[#This Row],[renda]]*cambio_hoje*(1-custo_repatriacao)</f>
        <v>14790.900404814402</v>
      </c>
    </row>
    <row r="113" spans="7:15" ht="20" customHeight="1" x14ac:dyDescent="0.6">
      <c r="G113" s="70">
        <v>110</v>
      </c>
      <c r="H113" s="70">
        <f ca="1">YEAR(TODAY())-YEAR(data_de_nascimento)+Table20[[#This Row],[meses]]/12</f>
        <v>46.166666666666664</v>
      </c>
      <c r="I113" s="71">
        <f t="shared" ca="1" si="4"/>
        <v>47902</v>
      </c>
      <c r="J113" s="73">
        <f t="shared" si="5"/>
        <v>4000</v>
      </c>
      <c r="K113" s="73"/>
      <c r="L113" s="74">
        <f>M112+L112*(1-TER_mensal-desconto_div_mensal)+Table20[[#This Row],[aportes]]*(1-custo_remessa)-comissao-Table20[[#This Row],[saques]]</f>
        <v>941609.63903191395</v>
      </c>
      <c r="M113" s="72">
        <f>Table20[[#This Row],[riqueza]]*rendimento_hist_mensal</f>
        <v>5102.4667984391572</v>
      </c>
      <c r="N113" s="75">
        <f>((Table20[[#This Row],[riqueza]]*SWR)/12)*(1-imposto_GCAP)</f>
        <v>2667.8939772570898</v>
      </c>
      <c r="O113" s="76">
        <f>Table20[[#This Row],[renda]]*cambio_hoje*(1-custo_repatriacao)</f>
        <v>14928.071090094751</v>
      </c>
    </row>
    <row r="114" spans="7:15" ht="20" customHeight="1" x14ac:dyDescent="0.6">
      <c r="G114" s="70">
        <v>111</v>
      </c>
      <c r="H114" s="70">
        <f ca="1">YEAR(TODAY())-YEAR(data_de_nascimento)+Table20[[#This Row],[meses]]/12</f>
        <v>46.25</v>
      </c>
      <c r="I114" s="71">
        <f t="shared" ca="1" si="4"/>
        <v>47930</v>
      </c>
      <c r="J114" s="73">
        <f t="shared" si="5"/>
        <v>4000</v>
      </c>
      <c r="K114" s="73"/>
      <c r="L114" s="74">
        <f>M113+L113*(1-TER_mensal-desconto_div_mensal)+Table20[[#This Row],[aportes]]*(1-custo_remessa)-comissao-Table20[[#This Row],[saques]]</f>
        <v>950305.56078724843</v>
      </c>
      <c r="M114" s="72">
        <f>Table20[[#This Row],[riqueza]]*rendimento_hist_mensal</f>
        <v>5149.5889286714228</v>
      </c>
      <c r="N114" s="75">
        <f>((Table20[[#This Row],[riqueza]]*SWR)/12)*(1-imposto_GCAP)</f>
        <v>2692.5324222305371</v>
      </c>
      <c r="O114" s="76">
        <f>Table20[[#This Row],[renda]]*cambio_hoje*(1-custo_repatriacao)</f>
        <v>15065.93431151525</v>
      </c>
    </row>
    <row r="115" spans="7:15" ht="20" customHeight="1" x14ac:dyDescent="0.6">
      <c r="G115" s="70">
        <v>112</v>
      </c>
      <c r="H115" s="70">
        <f ca="1">YEAR(TODAY())-YEAR(data_de_nascimento)+Table20[[#This Row],[meses]]/12</f>
        <v>46.333333333333336</v>
      </c>
      <c r="I115" s="71">
        <f t="shared" ca="1" si="4"/>
        <v>47961</v>
      </c>
      <c r="J115" s="73">
        <f t="shared" si="5"/>
        <v>4000</v>
      </c>
      <c r="K115" s="73"/>
      <c r="L115" s="74">
        <f>M114+L114*(1-TER_mensal-desconto_div_mensal)+Table20[[#This Row],[aportes]]*(1-custo_remessa)-comissao-Table20[[#This Row],[saques]]</f>
        <v>959045.38580132381</v>
      </c>
      <c r="M115" s="72">
        <f>Table20[[#This Row],[riqueza]]*rendimento_hist_mensal</f>
        <v>5196.9489652618895</v>
      </c>
      <c r="N115" s="75">
        <f>((Table20[[#This Row],[riqueza]]*SWR)/12)*(1-imposto_GCAP)</f>
        <v>2717.295259770417</v>
      </c>
      <c r="O115" s="76">
        <f>Table20[[#This Row],[renda]]*cambio_hoje*(1-custo_repatriacao)</f>
        <v>15204.493565495744</v>
      </c>
    </row>
    <row r="116" spans="7:15" ht="20" customHeight="1" x14ac:dyDescent="0.6">
      <c r="G116" s="70">
        <v>113</v>
      </c>
      <c r="H116" s="70">
        <f ca="1">YEAR(TODAY())-YEAR(data_de_nascimento)+Table20[[#This Row],[meses]]/12</f>
        <v>46.416666666666664</v>
      </c>
      <c r="I116" s="71">
        <f t="shared" ca="1" si="4"/>
        <v>47991</v>
      </c>
      <c r="J116" s="73">
        <f t="shared" si="5"/>
        <v>4000</v>
      </c>
      <c r="K116" s="73"/>
      <c r="L116" s="74">
        <f>M115+L115*(1-TER_mensal-desconto_div_mensal)+Table20[[#This Row],[aportes]]*(1-custo_remessa)-comissao-Table20[[#This Row],[saques]]</f>
        <v>967829.33572932321</v>
      </c>
      <c r="M116" s="72">
        <f>Table20[[#This Row],[riqueza]]*rendimento_hist_mensal</f>
        <v>5244.5481093327271</v>
      </c>
      <c r="N116" s="75">
        <f>((Table20[[#This Row],[riqueza]]*SWR)/12)*(1-imposto_GCAP)</f>
        <v>2742.183117899749</v>
      </c>
      <c r="O116" s="76">
        <f>Table20[[#This Row],[renda]]*cambio_hoje*(1-custo_repatriacao)</f>
        <v>15343.752366108516</v>
      </c>
    </row>
    <row r="117" spans="7:15" ht="20" customHeight="1" x14ac:dyDescent="0.6">
      <c r="G117" s="70">
        <v>114</v>
      </c>
      <c r="H117" s="70">
        <f ca="1">YEAR(TODAY())-YEAR(data_de_nascimento)+Table20[[#This Row],[meses]]/12</f>
        <v>46.5</v>
      </c>
      <c r="I117" s="71">
        <f t="shared" ca="1" si="4"/>
        <v>48022</v>
      </c>
      <c r="J117" s="73">
        <f t="shared" si="5"/>
        <v>4000</v>
      </c>
      <c r="K117" s="73"/>
      <c r="L117" s="74">
        <f>M116+L116*(1-TER_mensal-desconto_div_mensal)+Table20[[#This Row],[aportes]]*(1-custo_remessa)-comissao-Table20[[#This Row],[saques]]</f>
        <v>976657.63334550406</v>
      </c>
      <c r="M117" s="72">
        <f>Table20[[#This Row],[riqueza]]*rendimento_hist_mensal</f>
        <v>5292.3875680702295</v>
      </c>
      <c r="N117" s="75">
        <f>((Table20[[#This Row],[riqueza]]*SWR)/12)*(1-imposto_GCAP)</f>
        <v>2767.1966278122618</v>
      </c>
      <c r="O117" s="76">
        <f>Table20[[#This Row],[renda]]*cambio_hoje*(1-custo_repatriacao)</f>
        <v>15483.714245167399</v>
      </c>
    </row>
    <row r="118" spans="7:15" ht="20" customHeight="1" x14ac:dyDescent="0.6">
      <c r="G118" s="70">
        <v>115</v>
      </c>
      <c r="H118" s="70">
        <f ca="1">YEAR(TODAY())-YEAR(data_de_nascimento)+Table20[[#This Row],[meses]]/12</f>
        <v>46.583333333333336</v>
      </c>
      <c r="I118" s="71">
        <f t="shared" ca="1" si="4"/>
        <v>48052</v>
      </c>
      <c r="J118" s="73">
        <f t="shared" si="5"/>
        <v>4000</v>
      </c>
      <c r="K118" s="73"/>
      <c r="L118" s="74">
        <f>M117+L117*(1-TER_mensal-desconto_div_mensal)+Table20[[#This Row],[aportes]]*(1-custo_remessa)-comissao-Table20[[#This Row],[saques]]</f>
        <v>985530.5025488484</v>
      </c>
      <c r="M118" s="72">
        <f>Table20[[#This Row],[riqueza]]*rendimento_hist_mensal</f>
        <v>5340.4685547554391</v>
      </c>
      <c r="N118" s="75">
        <f>((Table20[[#This Row],[riqueza]]*SWR)/12)*(1-imposto_GCAP)</f>
        <v>2792.3364238884037</v>
      </c>
      <c r="O118" s="76">
        <f>Table20[[#This Row],[renda]]*cambio_hoje*(1-custo_repatriacao)</f>
        <v>15624.382752317362</v>
      </c>
    </row>
    <row r="119" spans="7:15" ht="20" customHeight="1" x14ac:dyDescent="0.6">
      <c r="G119" s="70">
        <v>116</v>
      </c>
      <c r="H119" s="70">
        <f ca="1">YEAR(TODAY())-YEAR(data_de_nascimento)+Table20[[#This Row],[meses]]/12</f>
        <v>46.666666666666664</v>
      </c>
      <c r="I119" s="71">
        <f t="shared" ca="1" si="4"/>
        <v>48083</v>
      </c>
      <c r="J119" s="73">
        <f t="shared" si="5"/>
        <v>4000</v>
      </c>
      <c r="K119" s="73"/>
      <c r="L119" s="74">
        <f>M118+L118*(1-TER_mensal-desconto_div_mensal)+Table20[[#This Row],[aportes]]*(1-custo_remessa)-comissao-Table20[[#This Row],[saques]]</f>
        <v>994448.16836874117</v>
      </c>
      <c r="M119" s="72">
        <f>Table20[[#This Row],[riqueza]]*rendimento_hist_mensal</f>
        <v>5388.792288794908</v>
      </c>
      <c r="N119" s="75">
        <f>((Table20[[#This Row],[riqueza]]*SWR)/12)*(1-imposto_GCAP)</f>
        <v>2817.6031437114334</v>
      </c>
      <c r="O119" s="76">
        <f>Table20[[#This Row],[renda]]*cambio_hoje*(1-custo_repatriacao)</f>
        <v>15765.761455124541</v>
      </c>
    </row>
    <row r="120" spans="7:15" ht="20" customHeight="1" x14ac:dyDescent="0.6">
      <c r="G120" s="70">
        <v>117</v>
      </c>
      <c r="H120" s="70">
        <f ca="1">YEAR(TODAY())-YEAR(data_de_nascimento)+Table20[[#This Row],[meses]]/12</f>
        <v>46.75</v>
      </c>
      <c r="I120" s="71">
        <f t="shared" ca="1" si="4"/>
        <v>48114</v>
      </c>
      <c r="J120" s="73">
        <f t="shared" si="5"/>
        <v>4000</v>
      </c>
      <c r="K120" s="73"/>
      <c r="L120" s="74">
        <f>M119+L119*(1-TER_mensal-desconto_div_mensal)+Table20[[#This Row],[aportes]]*(1-custo_remessa)-comissao-Table20[[#This Row],[saques]]</f>
        <v>1003410.8569706773</v>
      </c>
      <c r="M120" s="72">
        <f>Table20[[#This Row],[riqueza]]*rendimento_hist_mensal</f>
        <v>5437.3599957516308</v>
      </c>
      <c r="N120" s="75">
        <f>((Table20[[#This Row],[riqueza]]*SWR)/12)*(1-imposto_GCAP)</f>
        <v>2842.9974280835859</v>
      </c>
      <c r="O120" s="76">
        <f>Table20[[#This Row],[renda]]*cambio_hoje*(1-custo_repatriacao)</f>
        <v>15907.8539391667</v>
      </c>
    </row>
    <row r="121" spans="7:15" ht="20" customHeight="1" x14ac:dyDescent="0.6">
      <c r="G121" s="70">
        <v>118</v>
      </c>
      <c r="H121" s="70">
        <f ca="1">YEAR(TODAY())-YEAR(data_de_nascimento)+Table20[[#This Row],[meses]]/12</f>
        <v>46.833333333333336</v>
      </c>
      <c r="I121" s="71">
        <f t="shared" ca="1" si="4"/>
        <v>48144</v>
      </c>
      <c r="J121" s="73">
        <f t="shared" si="5"/>
        <v>4000</v>
      </c>
      <c r="K121" s="73"/>
      <c r="L121" s="74">
        <f>M120+L120*(1-TER_mensal-desconto_div_mensal)+Table20[[#This Row],[aportes]]*(1-custo_remessa)-comissao-Table20[[#This Row],[saques]]</f>
        <v>1012418.7956619974</v>
      </c>
      <c r="M121" s="72">
        <f>Table20[[#This Row],[riqueza]]*rendimento_hist_mensal</f>
        <v>5486.1729073761253</v>
      </c>
      <c r="N121" s="75">
        <f>((Table20[[#This Row],[riqueza]]*SWR)/12)*(1-imposto_GCAP)</f>
        <v>2868.5199210423261</v>
      </c>
      <c r="O121" s="76">
        <f>Table20[[#This Row],[renda]]*cambio_hoje*(1-custo_repatriacao)</f>
        <v>16050.663808124174</v>
      </c>
    </row>
    <row r="122" spans="7:15" ht="20" customHeight="1" x14ac:dyDescent="0.6">
      <c r="G122" s="70">
        <v>119</v>
      </c>
      <c r="H122" s="70">
        <f ca="1">YEAR(TODAY())-YEAR(data_de_nascimento)+Table20[[#This Row],[meses]]/12</f>
        <v>46.916666666666664</v>
      </c>
      <c r="I122" s="71">
        <f t="shared" ca="1" si="4"/>
        <v>48175</v>
      </c>
      <c r="J122" s="73">
        <f t="shared" si="5"/>
        <v>4000</v>
      </c>
      <c r="K122" s="73"/>
      <c r="L122" s="74">
        <f>M121+L121*(1-TER_mensal-desconto_div_mensal)+Table20[[#This Row],[aportes]]*(1-custo_remessa)-comissao-Table20[[#This Row],[saques]]</f>
        <v>1021472.2128976529</v>
      </c>
      <c r="M122" s="72">
        <f>Table20[[#This Row],[riqueza]]*rendimento_hist_mensal</f>
        <v>5535.2322616376659</v>
      </c>
      <c r="N122" s="75">
        <f>((Table20[[#This Row],[riqueza]]*SWR)/12)*(1-imposto_GCAP)</f>
        <v>2894.1712698766833</v>
      </c>
      <c r="O122" s="76">
        <f>Table20[[#This Row],[renda]]*cambio_hoje*(1-custo_repatriacao)</f>
        <v>16194.194683871265</v>
      </c>
    </row>
    <row r="123" spans="7:15" ht="20" customHeight="1" x14ac:dyDescent="0.6">
      <c r="G123" s="70">
        <v>120</v>
      </c>
      <c r="H123" s="70">
        <f ca="1">YEAR(TODAY())-YEAR(data_de_nascimento)+Table20[[#This Row],[meses]]/12</f>
        <v>47</v>
      </c>
      <c r="I123" s="71">
        <f t="shared" ca="1" si="4"/>
        <v>48205</v>
      </c>
      <c r="J123" s="73">
        <f t="shared" si="5"/>
        <v>4000</v>
      </c>
      <c r="K123" s="73"/>
      <c r="L123" s="74">
        <f>M122+L122*(1-TER_mensal-desconto_div_mensal)+Table20[[#This Row],[aportes]]*(1-custo_remessa)-comissao-Table20[[#This Row],[saques]]</f>
        <v>1030571.338286</v>
      </c>
      <c r="M123" s="72">
        <f>Table20[[#This Row],[riqueza]]*rendimento_hist_mensal</f>
        <v>5584.539302755692</v>
      </c>
      <c r="N123" s="75">
        <f>((Table20[[#This Row],[riqueza]]*SWR)/12)*(1-imposto_GCAP)</f>
        <v>2919.9521251436663</v>
      </c>
      <c r="O123" s="76">
        <f>Table20[[#This Row],[renda]]*cambio_hoje*(1-custo_repatriacao)</f>
        <v>16338.450206568103</v>
      </c>
    </row>
    <row r="124" spans="7:15" ht="20" customHeight="1" x14ac:dyDescent="0.6">
      <c r="G124" s="70">
        <v>121</v>
      </c>
      <c r="H124" s="70">
        <f ca="1">YEAR(TODAY())-YEAR(data_de_nascimento)+Table20[[#This Row],[meses]]/12</f>
        <v>47.083333333333336</v>
      </c>
      <c r="I124" s="71">
        <f t="shared" ca="1" si="4"/>
        <v>48236</v>
      </c>
      <c r="J124" s="73">
        <f t="shared" si="5"/>
        <v>4000</v>
      </c>
      <c r="K124" s="73"/>
      <c r="L124" s="74">
        <f>M123+L123*(1-TER_mensal-desconto_div_mensal)+Table20[[#This Row],[aportes]]*(1-custo_remessa)-comissao-Table20[[#This Row],[saques]]</f>
        <v>1039716.4025946226</v>
      </c>
      <c r="M124" s="72">
        <f>Table20[[#This Row],[riqueza]]*rendimento_hist_mensal</f>
        <v>5634.0952812313499</v>
      </c>
      <c r="N124" s="75">
        <f>((Table20[[#This Row],[riqueza]]*SWR)/12)*(1-imposto_GCAP)</f>
        <v>2945.8631406847635</v>
      </c>
      <c r="O124" s="76">
        <f>Table20[[#This Row],[renda]]*cambio_hoje*(1-custo_repatriacao)</f>
        <v>16483.434034752958</v>
      </c>
    </row>
    <row r="125" spans="7:15" ht="20" customHeight="1" x14ac:dyDescent="0.6">
      <c r="G125" s="70">
        <v>122</v>
      </c>
      <c r="H125" s="70">
        <f ca="1">YEAR(TODAY())-YEAR(data_de_nascimento)+Table20[[#This Row],[meses]]/12</f>
        <v>47.166666666666664</v>
      </c>
      <c r="I125" s="71">
        <f t="shared" ca="1" si="4"/>
        <v>48267</v>
      </c>
      <c r="J125" s="73">
        <f t="shared" si="5"/>
        <v>4000</v>
      </c>
      <c r="K125" s="73"/>
      <c r="L125" s="74">
        <f>M124+L124*(1-TER_mensal-desconto_div_mensal)+Table20[[#This Row],[aportes]]*(1-custo_remessa)-comissao-Table20[[#This Row],[saques]]</f>
        <v>1048907.6377561851</v>
      </c>
      <c r="M125" s="72">
        <f>Table20[[#This Row],[riqueza]]*rendimento_hist_mensal</f>
        <v>5683.9014538792171</v>
      </c>
      <c r="N125" s="75">
        <f>((Table20[[#This Row],[riqueza]]*SWR)/12)*(1-imposto_GCAP)</f>
        <v>2971.904973642525</v>
      </c>
      <c r="O125" s="76">
        <f>Table20[[#This Row],[renda]]*cambio_hoje*(1-custo_repatriacao)</f>
        <v>16629.149845435029</v>
      </c>
    </row>
    <row r="126" spans="7:15" ht="20" customHeight="1" x14ac:dyDescent="0.6">
      <c r="G126" s="70">
        <v>123</v>
      </c>
      <c r="H126" s="70">
        <f ca="1">YEAR(TODAY())-YEAR(data_de_nascimento)+Table20[[#This Row],[meses]]/12</f>
        <v>47.25</v>
      </c>
      <c r="I126" s="71">
        <f t="shared" ca="1" si="4"/>
        <v>48296</v>
      </c>
      <c r="J126" s="73">
        <f t="shared" si="5"/>
        <v>4000</v>
      </c>
      <c r="K126" s="73"/>
      <c r="L126" s="74">
        <f>M125+L125*(1-TER_mensal-desconto_div_mensal)+Table20[[#This Row],[aportes]]*(1-custo_remessa)-comissao-Table20[[#This Row],[saques]]</f>
        <v>1058145.2768743152</v>
      </c>
      <c r="M126" s="72">
        <f>Table20[[#This Row],[riqueza]]*rendimento_hist_mensal</f>
        <v>5733.9590838591757</v>
      </c>
      <c r="N126" s="75">
        <f>((Table20[[#This Row],[riqueza]]*SWR)/12)*(1-imposto_GCAP)</f>
        <v>2998.0782844772266</v>
      </c>
      <c r="O126" s="76">
        <f>Table20[[#This Row],[renda]]*cambio_hoje*(1-custo_repatriacao)</f>
        <v>16775.601334187697</v>
      </c>
    </row>
    <row r="127" spans="7:15" ht="20" customHeight="1" x14ac:dyDescent="0.6">
      <c r="G127" s="70">
        <v>124</v>
      </c>
      <c r="H127" s="70">
        <f ca="1">YEAR(TODAY())-YEAR(data_de_nascimento)+Table20[[#This Row],[meses]]/12</f>
        <v>47.333333333333336</v>
      </c>
      <c r="I127" s="71">
        <f t="shared" ca="1" si="4"/>
        <v>48327</v>
      </c>
      <c r="J127" s="73">
        <f t="shared" si="5"/>
        <v>4000</v>
      </c>
      <c r="K127" s="73"/>
      <c r="L127" s="74">
        <f>M126+L126*(1-TER_mensal-desconto_div_mensal)+Table20[[#This Row],[aportes]]*(1-custo_remessa)-comissao-Table20[[#This Row],[saques]]</f>
        <v>1067429.554229514</v>
      </c>
      <c r="M127" s="72">
        <f>Table20[[#This Row],[riqueza]]*rendimento_hist_mensal</f>
        <v>5784.2694407084391</v>
      </c>
      <c r="N127" s="75">
        <f>((Table20[[#This Row],[riqueza]]*SWR)/12)*(1-imposto_GCAP)</f>
        <v>3024.3837369836228</v>
      </c>
      <c r="O127" s="76">
        <f>Table20[[#This Row],[renda]]*cambio_hoje*(1-custo_repatriacao)</f>
        <v>16922.792215242243</v>
      </c>
    </row>
    <row r="128" spans="7:15" ht="20" customHeight="1" x14ac:dyDescent="0.6">
      <c r="G128" s="70">
        <v>125</v>
      </c>
      <c r="H128" s="70">
        <f ca="1">YEAR(TODAY())-YEAR(data_de_nascimento)+Table20[[#This Row],[meses]]/12</f>
        <v>47.416666666666664</v>
      </c>
      <c r="I128" s="71">
        <f t="shared" ca="1" si="4"/>
        <v>48357</v>
      </c>
      <c r="J128" s="73">
        <f t="shared" si="5"/>
        <v>4000</v>
      </c>
      <c r="K128" s="73"/>
      <c r="L128" s="74">
        <f>M127+L127*(1-TER_mensal-desconto_div_mensal)+Table20[[#This Row],[aportes]]*(1-custo_remessa)-comissao-Table20[[#This Row],[saques]]</f>
        <v>1076760.7052850998</v>
      </c>
      <c r="M128" s="72">
        <f>Table20[[#This Row],[riqueza]]*rendimento_hist_mensal</f>
        <v>5834.8338003737654</v>
      </c>
      <c r="N128" s="75">
        <f>((Table20[[#This Row],[riqueza]]*SWR)/12)*(1-imposto_GCAP)</f>
        <v>3050.8219983077829</v>
      </c>
      <c r="O128" s="76">
        <f>Table20[[#This Row],[renda]]*cambio_hoje*(1-custo_repatriacao)</f>
        <v>17070.726221582081</v>
      </c>
    </row>
    <row r="129" spans="7:15" ht="20" customHeight="1" x14ac:dyDescent="0.6">
      <c r="G129" s="70">
        <v>126</v>
      </c>
      <c r="H129" s="70">
        <f ca="1">YEAR(TODAY())-YEAR(data_de_nascimento)+Table20[[#This Row],[meses]]/12</f>
        <v>47.5</v>
      </c>
      <c r="I129" s="71">
        <f t="shared" ca="1" si="4"/>
        <v>48388</v>
      </c>
      <c r="J129" s="73">
        <f t="shared" si="5"/>
        <v>4000</v>
      </c>
      <c r="K129" s="73"/>
      <c r="L129" s="74">
        <f>M128+L128*(1-TER_mensal-desconto_div_mensal)+Table20[[#This Row],[aportes]]*(1-custo_remessa)-comissao-Table20[[#This Row],[saques]]</f>
        <v>1086138.9666931785</v>
      </c>
      <c r="M129" s="72">
        <f>Table20[[#This Row],[riqueza]]*rendimento_hist_mensal</f>
        <v>5885.6534452438018</v>
      </c>
      <c r="N129" s="75">
        <f>((Table20[[#This Row],[riqueza]]*SWR)/12)*(1-imposto_GCAP)</f>
        <v>3077.3937389640055</v>
      </c>
      <c r="O129" s="76">
        <f>Table20[[#This Row],[renda]]*cambio_hoje*(1-custo_repatriacao)</f>
        <v>17219.407105037379</v>
      </c>
    </row>
    <row r="130" spans="7:15" ht="20" customHeight="1" x14ac:dyDescent="0.6">
      <c r="G130" s="70">
        <v>127</v>
      </c>
      <c r="H130" s="70">
        <f ca="1">YEAR(TODAY())-YEAR(data_de_nascimento)+Table20[[#This Row],[meses]]/12</f>
        <v>47.583333333333336</v>
      </c>
      <c r="I130" s="71">
        <f t="shared" ca="1" si="4"/>
        <v>48418</v>
      </c>
      <c r="J130" s="73">
        <f t="shared" si="5"/>
        <v>4000</v>
      </c>
      <c r="K130" s="73"/>
      <c r="L130" s="74">
        <f>M129+L129*(1-TER_mensal-desconto_div_mensal)+Table20[[#This Row],[aportes]]*(1-custo_remessa)-comissao-Table20[[#This Row],[saques]]</f>
        <v>1095564.5763006459</v>
      </c>
      <c r="M130" s="72">
        <f>Table20[[#This Row],[riqueza]]*rendimento_hist_mensal</f>
        <v>5936.7296641816174</v>
      </c>
      <c r="N130" s="75">
        <f>((Table20[[#This Row],[riqueza]]*SWR)/12)*(1-imposto_GCAP)</f>
        <v>3104.0996328518304</v>
      </c>
      <c r="O130" s="76">
        <f>Table20[[#This Row],[renda]]*cambio_hoje*(1-custo_repatriacao)</f>
        <v>17368.83863638026</v>
      </c>
    </row>
    <row r="131" spans="7:15" ht="20" customHeight="1" x14ac:dyDescent="0.6">
      <c r="G131" s="70">
        <v>128</v>
      </c>
      <c r="H131" s="70">
        <f ca="1">YEAR(TODAY())-YEAR(data_de_nascimento)+Table20[[#This Row],[meses]]/12</f>
        <v>47.666666666666664</v>
      </c>
      <c r="I131" s="71">
        <f t="shared" ca="1" si="4"/>
        <v>48449</v>
      </c>
      <c r="J131" s="73">
        <f t="shared" si="5"/>
        <v>4000</v>
      </c>
      <c r="K131" s="73"/>
      <c r="L131" s="74">
        <f>M130+L130*(1-TER_mensal-desconto_div_mensal)+Table20[[#This Row],[aportes]]*(1-custo_remessa)-comissao-Table20[[#This Row],[saques]]</f>
        <v>1105037.7731552194</v>
      </c>
      <c r="M131" s="72">
        <f>Table20[[#This Row],[riqueza]]*rendimento_hist_mensal</f>
        <v>5988.0637525573848</v>
      </c>
      <c r="N131" s="75">
        <f>((Table20[[#This Row],[riqueza]]*SWR)/12)*(1-imposto_GCAP)</f>
        <v>3130.9403572731217</v>
      </c>
      <c r="O131" s="76">
        <f>Table20[[#This Row],[renda]]*cambio_hoje*(1-custo_repatriacao)</f>
        <v>17519.024605420389</v>
      </c>
    </row>
    <row r="132" spans="7:15" ht="20" customHeight="1" x14ac:dyDescent="0.6">
      <c r="G132" s="70">
        <v>129</v>
      </c>
      <c r="H132" s="70">
        <f ca="1">YEAR(TODAY())-YEAR(data_de_nascimento)+Table20[[#This Row],[meses]]/12</f>
        <v>47.75</v>
      </c>
      <c r="I132" s="71">
        <f t="shared" ca="1" si="4"/>
        <v>48480</v>
      </c>
      <c r="J132" s="73">
        <f t="shared" ref="J132:J157" si="6">aportes</f>
        <v>4000</v>
      </c>
      <c r="K132" s="73"/>
      <c r="L132" s="74">
        <f>M131+L131*(1-TER_mensal-desconto_div_mensal)+Table20[[#This Row],[aportes]]*(1-custo_remessa)-comissao-Table20[[#This Row],[saques]]</f>
        <v>1114558.7975115015</v>
      </c>
      <c r="M132" s="72">
        <f>Table20[[#This Row],[riqueza]]*rendimento_hist_mensal</f>
        <v>6039.6570122812409</v>
      </c>
      <c r="N132" s="75">
        <f>((Table20[[#This Row],[riqueza]]*SWR)/12)*(1-imposto_GCAP)</f>
        <v>3157.9165929492542</v>
      </c>
      <c r="O132" s="76">
        <f>Table20[[#This Row],[renda]]*cambio_hoje*(1-custo_repatriacao)</f>
        <v>17669.968821101134</v>
      </c>
    </row>
    <row r="133" spans="7:15" ht="20" customHeight="1" x14ac:dyDescent="0.6">
      <c r="G133" s="70">
        <v>130</v>
      </c>
      <c r="H133" s="70">
        <f ca="1">YEAR(TODAY())-YEAR(data_de_nascimento)+Table20[[#This Row],[meses]]/12</f>
        <v>47.833333333333336</v>
      </c>
      <c r="I133" s="71">
        <f t="shared" ca="1" si="4"/>
        <v>48510</v>
      </c>
      <c r="J133" s="73">
        <f t="shared" si="6"/>
        <v>4000</v>
      </c>
      <c r="K133" s="73"/>
      <c r="L133" s="74">
        <f>M132+L132*(1-TER_mensal-desconto_div_mensal)+Table20[[#This Row],[aportes]]*(1-custo_remessa)-comissao-Table20[[#This Row],[saques]]</f>
        <v>1124127.8908370719</v>
      </c>
      <c r="M133" s="72">
        <f>Table20[[#This Row],[riqueza]]*rendimento_hist_mensal</f>
        <v>6091.5107518362947</v>
      </c>
      <c r="N133" s="75">
        <f>((Table20[[#This Row],[riqueza]]*SWR)/12)*(1-imposto_GCAP)</f>
        <v>3185.0290240383702</v>
      </c>
      <c r="O133" s="76">
        <f>Table20[[#This Row],[renda]]*cambio_hoje*(1-custo_repatriacao)</f>
        <v>17821.675111596134</v>
      </c>
    </row>
    <row r="134" spans="7:15" ht="20" customHeight="1" x14ac:dyDescent="0.6">
      <c r="G134" s="70">
        <v>131</v>
      </c>
      <c r="H134" s="70">
        <f ca="1">YEAR(TODAY())-YEAR(data_de_nascimento)+Table20[[#This Row],[meses]]/12</f>
        <v>47.916666666666664</v>
      </c>
      <c r="I134" s="71">
        <f t="shared" ref="I134:I197" ca="1" si="7">EDATE(I133,1)</f>
        <v>48541</v>
      </c>
      <c r="J134" s="73">
        <f t="shared" si="6"/>
        <v>4000</v>
      </c>
      <c r="K134" s="73"/>
      <c r="L134" s="74">
        <f>M133+L133*(1-TER_mensal-desconto_div_mensal)+Table20[[#This Row],[aportes]]*(1-custo_remessa)-comissao-Table20[[#This Row],[saques]]</f>
        <v>1133745.2958186127</v>
      </c>
      <c r="M134" s="72">
        <f>Table20[[#This Row],[riqueza]]*rendimento_hist_mensal</f>
        <v>6143.6262863118209</v>
      </c>
      <c r="N134" s="75">
        <f>((Table20[[#This Row],[riqueza]]*SWR)/12)*(1-imposto_GCAP)</f>
        <v>3212.2783381527356</v>
      </c>
      <c r="O134" s="76">
        <f>Table20[[#This Row],[renda]]*cambio_hoje*(1-custo_repatriacao)</f>
        <v>17974.1473244064</v>
      </c>
    </row>
    <row r="135" spans="7:15" ht="20" customHeight="1" x14ac:dyDescent="0.6">
      <c r="G135" s="70">
        <v>132</v>
      </c>
      <c r="H135" s="70">
        <f ca="1">YEAR(TODAY())-YEAR(data_de_nascimento)+Table20[[#This Row],[meses]]/12</f>
        <v>48</v>
      </c>
      <c r="I135" s="71">
        <f t="shared" ca="1" si="7"/>
        <v>48571</v>
      </c>
      <c r="J135" s="73">
        <f t="shared" si="6"/>
        <v>4000</v>
      </c>
      <c r="K135" s="73"/>
      <c r="L135" s="74">
        <f>M134+L134*(1-TER_mensal-desconto_div_mensal)+Table20[[#This Row],[aportes]]*(1-custo_remessa)-comissao-Table20[[#This Row],[saques]]</f>
        <v>1143411.2563680622</v>
      </c>
      <c r="M135" s="72">
        <f>Table20[[#This Row],[riqueza]]*rendimento_hist_mensal</f>
        <v>6196.0049374366072</v>
      </c>
      <c r="N135" s="75">
        <f>((Table20[[#This Row],[riqueza]]*SWR)/12)*(1-imposto_GCAP)</f>
        <v>3239.6652263761762</v>
      </c>
      <c r="O135" s="76">
        <f>Table20[[#This Row],[renda]]*cambio_hoje*(1-custo_repatriacao)</f>
        <v>18127.389326457891</v>
      </c>
    </row>
    <row r="136" spans="7:15" ht="20" customHeight="1" x14ac:dyDescent="0.6">
      <c r="G136" s="70">
        <v>133</v>
      </c>
      <c r="H136" s="70">
        <f ca="1">YEAR(TODAY())-YEAR(data_de_nascimento)+Table20[[#This Row],[meses]]/12</f>
        <v>48.083333333333336</v>
      </c>
      <c r="I136" s="71">
        <f t="shared" ca="1" si="7"/>
        <v>48602</v>
      </c>
      <c r="J136" s="73">
        <f t="shared" si="6"/>
        <v>4000</v>
      </c>
      <c r="K136" s="73"/>
      <c r="L136" s="74">
        <f>M135+L135*(1-TER_mensal-desconto_div_mensal)+Table20[[#This Row],[aportes]]*(1-custo_remessa)-comissao-Table20[[#This Row],[saques]]</f>
        <v>1153126.017628802</v>
      </c>
      <c r="M136" s="72">
        <f>Table20[[#This Row],[riqueza]]*rendimento_hist_mensal</f>
        <v>6248.6480336124823</v>
      </c>
      <c r="N136" s="75">
        <f>((Table20[[#This Row],[riqueza]]*SWR)/12)*(1-imposto_GCAP)</f>
        <v>3267.1903832816056</v>
      </c>
      <c r="O136" s="76">
        <f>Table20[[#This Row],[renda]]*cambio_hoje*(1-custo_repatriacao)</f>
        <v>18281.405004199598</v>
      </c>
    </row>
    <row r="137" spans="7:15" ht="20" customHeight="1" x14ac:dyDescent="0.6">
      <c r="G137" s="70">
        <v>134</v>
      </c>
      <c r="H137" s="70">
        <f ca="1">YEAR(TODAY())-YEAR(data_de_nascimento)+Table20[[#This Row],[meses]]/12</f>
        <v>48.166666666666664</v>
      </c>
      <c r="I137" s="71">
        <f t="shared" ca="1" si="7"/>
        <v>48633</v>
      </c>
      <c r="J137" s="73">
        <f t="shared" si="6"/>
        <v>4000</v>
      </c>
      <c r="K137" s="73"/>
      <c r="L137" s="74">
        <f>M136+L136*(1-TER_mensal-desconto_div_mensal)+Table20[[#This Row],[aportes]]*(1-custo_remessa)-comissao-Table20[[#This Row],[saques]]</f>
        <v>1162889.8259818724</v>
      </c>
      <c r="M137" s="72">
        <f>Table20[[#This Row],[riqueza]]*rendimento_hist_mensal</f>
        <v>6301.5569099479926</v>
      </c>
      <c r="N137" s="75">
        <f>((Table20[[#This Row],[riqueza]]*SWR)/12)*(1-imposto_GCAP)</f>
        <v>3294.8545069486386</v>
      </c>
      <c r="O137" s="76">
        <f>Table20[[#This Row],[renda]]*cambio_hoje*(1-custo_repatriacao)</f>
        <v>18436.19826370207</v>
      </c>
    </row>
    <row r="138" spans="7:15" ht="20" customHeight="1" x14ac:dyDescent="0.6">
      <c r="G138" s="70">
        <v>135</v>
      </c>
      <c r="H138" s="70">
        <f ca="1">YEAR(TODAY())-YEAR(data_de_nascimento)+Table20[[#This Row],[meses]]/12</f>
        <v>48.25</v>
      </c>
      <c r="I138" s="71">
        <f t="shared" ca="1" si="7"/>
        <v>48661</v>
      </c>
      <c r="J138" s="73">
        <f t="shared" si="6"/>
        <v>4000</v>
      </c>
      <c r="K138" s="73"/>
      <c r="L138" s="74">
        <f>M137+L137*(1-TER_mensal-desconto_div_mensal)+Table20[[#This Row],[aportes]]*(1-custo_remessa)-comissao-Table20[[#This Row],[saques]]</f>
        <v>1172702.9290522232</v>
      </c>
      <c r="M138" s="72">
        <f>Table20[[#This Row],[riqueza]]*rendimento_hist_mensal</f>
        <v>6354.7329082922806</v>
      </c>
      <c r="N138" s="75">
        <f>((Table20[[#This Row],[riqueza]]*SWR)/12)*(1-imposto_GCAP)</f>
        <v>3322.6582989812991</v>
      </c>
      <c r="O138" s="76">
        <f>Table20[[#This Row],[renda]]*cambio_hoje*(1-custo_repatriacao)</f>
        <v>18591.773030756529</v>
      </c>
    </row>
    <row r="139" spans="7:15" ht="20" customHeight="1" x14ac:dyDescent="0.6">
      <c r="G139" s="70">
        <v>136</v>
      </c>
      <c r="H139" s="70">
        <f ca="1">YEAR(TODAY())-YEAR(data_de_nascimento)+Table20[[#This Row],[meses]]/12</f>
        <v>48.333333333333336</v>
      </c>
      <c r="I139" s="71">
        <f t="shared" ca="1" si="7"/>
        <v>48692</v>
      </c>
      <c r="J139" s="73">
        <f t="shared" si="6"/>
        <v>4000</v>
      </c>
      <c r="K139" s="73"/>
      <c r="L139" s="74">
        <f>M138+L138*(1-TER_mensal-desconto_div_mensal)+Table20[[#This Row],[aportes]]*(1-custo_remessa)-comissao-Table20[[#This Row],[saques]]</f>
        <v>1182565.5757149926</v>
      </c>
      <c r="M139" s="72">
        <f>Table20[[#This Row],[riqueza]]*rendimento_hist_mensal</f>
        <v>6408.1773772691022</v>
      </c>
      <c r="N139" s="75">
        <f>((Table20[[#This Row],[riqueza]]*SWR)/12)*(1-imposto_GCAP)</f>
        <v>3350.6024645258126</v>
      </c>
      <c r="O139" s="76">
        <f>Table20[[#This Row],[renda]]*cambio_hoje*(1-custo_repatriacao)</f>
        <v>18748.13325097441</v>
      </c>
    </row>
    <row r="140" spans="7:15" ht="20" customHeight="1" x14ac:dyDescent="0.6">
      <c r="G140" s="70">
        <v>137</v>
      </c>
      <c r="H140" s="70">
        <f ca="1">YEAR(TODAY())-YEAR(data_de_nascimento)+Table20[[#This Row],[meses]]/12</f>
        <v>48.416666666666664</v>
      </c>
      <c r="I140" s="71">
        <f t="shared" ca="1" si="7"/>
        <v>48722</v>
      </c>
      <c r="J140" s="73">
        <f t="shared" si="6"/>
        <v>4000</v>
      </c>
      <c r="K140" s="73"/>
      <c r="L140" s="74">
        <f>M139+L139*(1-TER_mensal-desconto_div_mensal)+Table20[[#This Row],[aportes]]*(1-custo_remessa)-comissao-Table20[[#This Row],[saques]]</f>
        <v>1192478.016101819</v>
      </c>
      <c r="M140" s="72">
        <f>Table20[[#This Row],[riqueza]]*rendimento_hist_mensal</f>
        <v>6461.891672311036</v>
      </c>
      <c r="N140" s="75">
        <f>((Table20[[#This Row],[riqueza]]*SWR)/12)*(1-imposto_GCAP)</f>
        <v>3378.6877122884875</v>
      </c>
      <c r="O140" s="76">
        <f>Table20[[#This Row],[renda]]*cambio_hoje*(1-custo_repatriacao)</f>
        <v>18905.282889887418</v>
      </c>
    </row>
    <row r="141" spans="7:15" ht="20" customHeight="1" x14ac:dyDescent="0.6">
      <c r="G141" s="70">
        <v>138</v>
      </c>
      <c r="H141" s="70">
        <f ca="1">YEAR(TODAY())-YEAR(data_de_nascimento)+Table20[[#This Row],[meses]]/12</f>
        <v>48.5</v>
      </c>
      <c r="I141" s="71">
        <f t="shared" ca="1" si="7"/>
        <v>48753</v>
      </c>
      <c r="J141" s="73">
        <f t="shared" si="6"/>
        <v>4000</v>
      </c>
      <c r="K141" s="73"/>
      <c r="L141" s="74">
        <f>M140+L140*(1-TER_mensal-desconto_div_mensal)+Table20[[#This Row],[aportes]]*(1-custo_remessa)-comissao-Table20[[#This Row],[saques]]</f>
        <v>1202440.501607185</v>
      </c>
      <c r="M141" s="72">
        <f>Table20[[#This Row],[riqueza]]*rendimento_hist_mensal</f>
        <v>6515.8771556938573</v>
      </c>
      <c r="N141" s="75">
        <f>((Table20[[#This Row],[riqueza]]*SWR)/12)*(1-imposto_GCAP)</f>
        <v>3406.9147545536912</v>
      </c>
      <c r="O141" s="76">
        <f>Table20[[#This Row],[renda]]*cambio_hoje*(1-custo_repatriacao)</f>
        <v>19063.225933048107</v>
      </c>
    </row>
    <row r="142" spans="7:15" ht="20" customHeight="1" x14ac:dyDescent="0.6">
      <c r="G142" s="70">
        <v>139</v>
      </c>
      <c r="H142" s="70">
        <f ca="1">YEAR(TODAY())-YEAR(data_de_nascimento)+Table20[[#This Row],[meses]]/12</f>
        <v>48.583333333333336</v>
      </c>
      <c r="I142" s="71">
        <f t="shared" ca="1" si="7"/>
        <v>48783</v>
      </c>
      <c r="J142" s="73">
        <f t="shared" si="6"/>
        <v>4000</v>
      </c>
      <c r="K142" s="73"/>
      <c r="L142" s="74">
        <f>M141+L141*(1-TER_mensal-desconto_div_mensal)+Table20[[#This Row],[aportes]]*(1-custo_remessa)-comissao-Table20[[#This Row],[saques]]</f>
        <v>1212453.2848947933</v>
      </c>
      <c r="M142" s="72">
        <f>Table20[[#This Row],[riqueza]]*rendimento_hist_mensal</f>
        <v>6570.1351965710874</v>
      </c>
      <c r="N142" s="75">
        <f>((Table20[[#This Row],[riqueza]]*SWR)/12)*(1-imposto_GCAP)</f>
        <v>3435.2843072019141</v>
      </c>
      <c r="O142" s="76">
        <f>Table20[[#This Row],[renda]]*cambio_hoje*(1-custo_repatriacao)</f>
        <v>19221.966386130978</v>
      </c>
    </row>
    <row r="143" spans="7:15" ht="20" customHeight="1" x14ac:dyDescent="0.6">
      <c r="G143" s="70">
        <v>140</v>
      </c>
      <c r="H143" s="70">
        <f ca="1">YEAR(TODAY())-YEAR(data_de_nascimento)+Table20[[#This Row],[meses]]/12</f>
        <v>48.666666666666664</v>
      </c>
      <c r="I143" s="71">
        <f t="shared" ca="1" si="7"/>
        <v>48814</v>
      </c>
      <c r="J143" s="73">
        <f t="shared" si="6"/>
        <v>4000</v>
      </c>
      <c r="K143" s="73"/>
      <c r="L143" s="74">
        <f>M142+L142*(1-TER_mensal-desconto_div_mensal)+Table20[[#This Row],[aportes]]*(1-custo_remessa)-comissao-Table20[[#This Row],[saques]]</f>
        <v>1222516.619903974</v>
      </c>
      <c r="M143" s="72">
        <f>Table20[[#This Row],[riqueza]]*rendimento_hist_mensal</f>
        <v>6624.6671710087185</v>
      </c>
      <c r="N143" s="75">
        <f>((Table20[[#This Row],[riqueza]]*SWR)/12)*(1-imposto_GCAP)</f>
        <v>3463.7970897279265</v>
      </c>
      <c r="O143" s="76">
        <f>Table20[[#This Row],[renda]]*cambio_hoje*(1-custo_repatriacao)</f>
        <v>19381.508275034052</v>
      </c>
    </row>
    <row r="144" spans="7:15" ht="20" customHeight="1" x14ac:dyDescent="0.6">
      <c r="G144" s="70">
        <v>141</v>
      </c>
      <c r="H144" s="70">
        <f ca="1">YEAR(TODAY())-YEAR(data_de_nascimento)+Table20[[#This Row],[meses]]/12</f>
        <v>48.75</v>
      </c>
      <c r="I144" s="71">
        <f t="shared" ca="1" si="7"/>
        <v>48845</v>
      </c>
      <c r="J144" s="73">
        <f t="shared" si="6"/>
        <v>4000</v>
      </c>
      <c r="K144" s="73"/>
      <c r="L144" s="74">
        <f>M143+L143*(1-TER_mensal-desconto_div_mensal)+Table20[[#This Row],[aportes]]*(1-custo_remessa)-comissao-Table20[[#This Row],[saques]]</f>
        <v>1232630.7618561259</v>
      </c>
      <c r="M144" s="72">
        <f>Table20[[#This Row],[riqueza]]*rendimento_hist_mensal</f>
        <v>6679.4744620201118</v>
      </c>
      <c r="N144" s="75">
        <f>((Table20[[#This Row],[riqueza]]*SWR)/12)*(1-imposto_GCAP)</f>
        <v>3492.4538252590237</v>
      </c>
      <c r="O144" s="76">
        <f>Table20[[#This Row],[renda]]*cambio_hoje*(1-custo_repatriacao)</f>
        <v>19541.855645980959</v>
      </c>
    </row>
    <row r="145" spans="7:15" ht="20" customHeight="1" x14ac:dyDescent="0.6">
      <c r="G145" s="70">
        <v>142</v>
      </c>
      <c r="H145" s="70">
        <f ca="1">YEAR(TODAY())-YEAR(data_de_nascimento)+Table20[[#This Row],[meses]]/12</f>
        <v>48.833333333333336</v>
      </c>
      <c r="I145" s="71">
        <f t="shared" ca="1" si="7"/>
        <v>48875</v>
      </c>
      <c r="J145" s="73">
        <f t="shared" si="6"/>
        <v>4000</v>
      </c>
      <c r="K145" s="73"/>
      <c r="L145" s="74">
        <f>M144+L144*(1-TER_mensal-desconto_div_mensal)+Table20[[#This Row],[aportes]]*(1-custo_remessa)-comissao-Table20[[#This Row],[saques]]</f>
        <v>1242795.9672611884</v>
      </c>
      <c r="M145" s="72">
        <f>Table20[[#This Row],[riqueza]]*rendimento_hist_mensal</f>
        <v>6734.5584596010758</v>
      </c>
      <c r="N145" s="75">
        <f>((Table20[[#This Row],[riqueza]]*SWR)/12)*(1-imposto_GCAP)</f>
        <v>3521.2552405733677</v>
      </c>
      <c r="O145" s="76">
        <f>Table20[[#This Row],[renda]]*cambio_hoje*(1-custo_repatriacao)</f>
        <v>19703.012565623587</v>
      </c>
    </row>
    <row r="146" spans="7:15" ht="20" customHeight="1" x14ac:dyDescent="0.6">
      <c r="G146" s="70">
        <v>143</v>
      </c>
      <c r="H146" s="70">
        <f ca="1">YEAR(TODAY())-YEAR(data_de_nascimento)+Table20[[#This Row],[meses]]/12</f>
        <v>48.916666666666664</v>
      </c>
      <c r="I146" s="71">
        <f t="shared" ca="1" si="7"/>
        <v>48906</v>
      </c>
      <c r="J146" s="73">
        <f t="shared" si="6"/>
        <v>4000</v>
      </c>
      <c r="K146" s="73"/>
      <c r="L146" s="74">
        <f>M145+L145*(1-TER_mensal-desconto_div_mensal)+Table20[[#This Row],[aportes]]*(1-custo_remessa)-comissao-Table20[[#This Row],[saques]]</f>
        <v>1253012.4939241474</v>
      </c>
      <c r="M146" s="72">
        <f>Table20[[#This Row],[riqueza]]*rendimento_hist_mensal</f>
        <v>6789.920560765112</v>
      </c>
      <c r="N146" s="75">
        <f>((Table20[[#This Row],[riqueza]]*SWR)/12)*(1-imposto_GCAP)</f>
        <v>3550.2020661184183</v>
      </c>
      <c r="O146" s="76">
        <f>Table20[[#This Row],[renda]]*cambio_hoje*(1-custo_repatriacao)</f>
        <v>19864.983121145196</v>
      </c>
    </row>
    <row r="147" spans="7:15" ht="20" customHeight="1" x14ac:dyDescent="0.6">
      <c r="G147" s="70">
        <v>144</v>
      </c>
      <c r="H147" s="70">
        <f ca="1">YEAR(TODAY())-YEAR(data_de_nascimento)+Table20[[#This Row],[meses]]/12</f>
        <v>49</v>
      </c>
      <c r="I147" s="71">
        <f t="shared" ca="1" si="7"/>
        <v>48936</v>
      </c>
      <c r="J147" s="73">
        <f t="shared" si="6"/>
        <v>4000</v>
      </c>
      <c r="K147" s="73"/>
      <c r="L147" s="74">
        <f>M146+L146*(1-TER_mensal-desconto_div_mensal)+Table20[[#This Row],[aportes]]*(1-custo_remessa)-comissao-Table20[[#This Row],[saques]]</f>
        <v>1263280.6009515736</v>
      </c>
      <c r="M147" s="72">
        <f>Table20[[#This Row],[riqueza]]*rendimento_hist_mensal</f>
        <v>6845.5621695788532</v>
      </c>
      <c r="N147" s="75">
        <f>((Table20[[#This Row],[riqueza]]*SWR)/12)*(1-imposto_GCAP)</f>
        <v>3579.2950360294585</v>
      </c>
      <c r="O147" s="76">
        <f>Table20[[#This Row],[renda]]*cambio_hoje*(1-custo_repatriacao)</f>
        <v>20027.771420364083</v>
      </c>
    </row>
    <row r="148" spans="7:15" ht="20" customHeight="1" x14ac:dyDescent="0.6">
      <c r="G148" s="70">
        <v>145</v>
      </c>
      <c r="H148" s="70">
        <f ca="1">YEAR(TODAY())-YEAR(data_de_nascimento)+Table20[[#This Row],[meses]]/12</f>
        <v>49.083333333333336</v>
      </c>
      <c r="I148" s="71">
        <f t="shared" ca="1" si="7"/>
        <v>48967</v>
      </c>
      <c r="J148" s="73">
        <f t="shared" si="6"/>
        <v>4000</v>
      </c>
      <c r="K148" s="73"/>
      <c r="L148" s="74">
        <f>M147+L147*(1-TER_mensal-desconto_div_mensal)+Table20[[#This Row],[aportes]]*(1-custo_remessa)-comissao-Table20[[#This Row],[saques]]</f>
        <v>1273600.5487581934</v>
      </c>
      <c r="M148" s="72">
        <f>Table20[[#This Row],[riqueza]]*rendimento_hist_mensal</f>
        <v>6901.4846971976658</v>
      </c>
      <c r="N148" s="75">
        <f>((Table20[[#This Row],[riqueza]]*SWR)/12)*(1-imposto_GCAP)</f>
        <v>3608.5348881482141</v>
      </c>
      <c r="O148" s="76">
        <f>Table20[[#This Row],[renda]]*cambio_hoje*(1-custo_repatriacao)</f>
        <v>20191.381591837766</v>
      </c>
    </row>
    <row r="149" spans="7:15" ht="20" customHeight="1" x14ac:dyDescent="0.6">
      <c r="G149" s="70">
        <v>146</v>
      </c>
      <c r="H149" s="70">
        <f ca="1">YEAR(TODAY())-YEAR(data_de_nascimento)+Table20[[#This Row],[meses]]/12</f>
        <v>49.166666666666664</v>
      </c>
      <c r="I149" s="71">
        <f t="shared" ca="1" si="7"/>
        <v>48998</v>
      </c>
      <c r="J149" s="73">
        <f t="shared" si="6"/>
        <v>4000</v>
      </c>
      <c r="K149" s="73"/>
      <c r="L149" s="74">
        <f>M148+L148*(1-TER_mensal-desconto_div_mensal)+Table20[[#This Row],[aportes]]*(1-custo_remessa)-comissao-Table20[[#This Row],[saques]]</f>
        <v>1283972.5990734941</v>
      </c>
      <c r="M149" s="72">
        <f>Table20[[#This Row],[riqueza]]*rendimento_hist_mensal</f>
        <v>6957.689561901444</v>
      </c>
      <c r="N149" s="75">
        <f>((Table20[[#This Row],[riqueza]]*SWR)/12)*(1-imposto_GCAP)</f>
        <v>3637.9223640415671</v>
      </c>
      <c r="O149" s="76">
        <f>Table20[[#This Row],[renda]]*cambio_hoje*(1-custo_repatriacao)</f>
        <v>20355.817784967698</v>
      </c>
    </row>
    <row r="150" spans="7:15" ht="20" customHeight="1" x14ac:dyDescent="0.6">
      <c r="G150" s="70">
        <v>147</v>
      </c>
      <c r="H150" s="70">
        <f ca="1">YEAR(TODAY())-YEAR(data_de_nascimento)+Table20[[#This Row],[meses]]/12</f>
        <v>49.25</v>
      </c>
      <c r="I150" s="71">
        <f t="shared" ca="1" si="7"/>
        <v>49026</v>
      </c>
      <c r="J150" s="73">
        <f t="shared" si="6"/>
        <v>4000</v>
      </c>
      <c r="K150" s="73"/>
      <c r="L150" s="74">
        <f>M149+L149*(1-TER_mensal-desconto_div_mensal)+Table20[[#This Row],[aportes]]*(1-custo_remessa)-comissao-Table20[[#This Row],[saques]]</f>
        <v>1294397.0149483616</v>
      </c>
      <c r="M150" s="72">
        <f>Table20[[#This Row],[riqueza]]*rendimento_hist_mensal</f>
        <v>7014.1781891305782</v>
      </c>
      <c r="N150" s="75">
        <f>((Table20[[#This Row],[riqueza]]*SWR)/12)*(1-imposto_GCAP)</f>
        <v>3667.4582090203571</v>
      </c>
      <c r="O150" s="76">
        <f>Table20[[#This Row],[renda]]*cambio_hoje*(1-custo_repatriacao)</f>
        <v>20521.084170104448</v>
      </c>
    </row>
    <row r="151" spans="7:15" ht="20" customHeight="1" x14ac:dyDescent="0.6">
      <c r="G151" s="70">
        <v>148</v>
      </c>
      <c r="H151" s="70">
        <f ca="1">YEAR(TODAY())-YEAR(data_de_nascimento)+Table20[[#This Row],[meses]]/12</f>
        <v>49.333333333333336</v>
      </c>
      <c r="I151" s="71">
        <f t="shared" ca="1" si="7"/>
        <v>49057</v>
      </c>
      <c r="J151" s="73">
        <f t="shared" si="6"/>
        <v>4000</v>
      </c>
      <c r="K151" s="73"/>
      <c r="L151" s="74">
        <f>M150+L150*(1-TER_mensal-desconto_div_mensal)+Table20[[#This Row],[aportes]]*(1-custo_remessa)-comissao-Table20[[#This Row],[saques]]</f>
        <v>1304874.0607617514</v>
      </c>
      <c r="M151" s="72">
        <f>Table20[[#This Row],[riqueza]]*rendimento_hist_mensal</f>
        <v>7070.9520115221048</v>
      </c>
      <c r="N151" s="75">
        <f>((Table20[[#This Row],[riqueza]]*SWR)/12)*(1-imposto_GCAP)</f>
        <v>3697.1431721582953</v>
      </c>
      <c r="O151" s="76">
        <f>Table20[[#This Row],[renda]]*cambio_hoje*(1-custo_repatriacao)</f>
        <v>20687.184938653576</v>
      </c>
    </row>
    <row r="152" spans="7:15" ht="20" customHeight="1" x14ac:dyDescent="0.6">
      <c r="G152" s="70">
        <v>149</v>
      </c>
      <c r="H152" s="70">
        <f ca="1">YEAR(TODAY())-YEAR(data_de_nascimento)+Table20[[#This Row],[meses]]/12</f>
        <v>49.416666666666664</v>
      </c>
      <c r="I152" s="71">
        <f t="shared" ca="1" si="7"/>
        <v>49087</v>
      </c>
      <c r="J152" s="73">
        <f t="shared" si="6"/>
        <v>4000</v>
      </c>
      <c r="K152" s="73"/>
      <c r="L152" s="74">
        <f>M151+L151*(1-TER_mensal-desconto_div_mensal)+Table20[[#This Row],[aportes]]*(1-custo_remessa)-comissao-Table20[[#This Row],[saques]]</f>
        <v>1315404.0022273939</v>
      </c>
      <c r="M152" s="72">
        <f>Table20[[#This Row],[riqueza]]*rendimento_hist_mensal</f>
        <v>7128.0124689460417</v>
      </c>
      <c r="N152" s="75">
        <f>((Table20[[#This Row],[riqueza]]*SWR)/12)*(1-imposto_GCAP)</f>
        <v>3726.9780063109497</v>
      </c>
      <c r="O152" s="76">
        <f>Table20[[#This Row],[renda]]*cambio_hoje*(1-custo_repatriacao)</f>
        <v>20854.124303181812</v>
      </c>
    </row>
    <row r="153" spans="7:15" ht="20" customHeight="1" x14ac:dyDescent="0.6">
      <c r="G153" s="70">
        <v>150</v>
      </c>
      <c r="H153" s="70">
        <f ca="1">YEAR(TODAY())-YEAR(data_de_nascimento)+Table20[[#This Row],[meses]]/12</f>
        <v>49.5</v>
      </c>
      <c r="I153" s="71">
        <f t="shared" ca="1" si="7"/>
        <v>49118</v>
      </c>
      <c r="J153" s="73">
        <f t="shared" si="6"/>
        <v>4000</v>
      </c>
      <c r="K153" s="73"/>
      <c r="L153" s="74">
        <f>M152+L152*(1-TER_mensal-desconto_div_mensal)+Table20[[#This Row],[aportes]]*(1-custo_remessa)-comissao-Table20[[#This Row],[saques]]</f>
        <v>1325987.1064005329</v>
      </c>
      <c r="M153" s="72">
        <f>Table20[[#This Row],[riqueza]]*rendimento_hist_mensal</f>
        <v>7185.3610085419014</v>
      </c>
      <c r="N153" s="75">
        <f>((Table20[[#This Row],[riqueza]]*SWR)/12)*(1-imposto_GCAP)</f>
        <v>3756.9634681348434</v>
      </c>
      <c r="O153" s="76">
        <f>Table20[[#This Row],[renda]]*cambio_hoje*(1-custo_repatriacao)</f>
        <v>21021.906497523963</v>
      </c>
    </row>
    <row r="154" spans="7:15" ht="20" customHeight="1" x14ac:dyDescent="0.6">
      <c r="G154" s="70">
        <v>151</v>
      </c>
      <c r="H154" s="70">
        <f ca="1">YEAR(TODAY())-YEAR(data_de_nascimento)+Table20[[#This Row],[meses]]/12</f>
        <v>49.583333333333336</v>
      </c>
      <c r="I154" s="71">
        <f t="shared" ca="1" si="7"/>
        <v>49148</v>
      </c>
      <c r="J154" s="73">
        <f t="shared" si="6"/>
        <v>4000</v>
      </c>
      <c r="K154" s="73"/>
      <c r="L154" s="74">
        <f>M153+L153*(1-TER_mensal-desconto_div_mensal)+Table20[[#This Row],[aportes]]*(1-custo_remessa)-comissao-Table20[[#This Row],[saques]]</f>
        <v>1336623.6416846993</v>
      </c>
      <c r="M154" s="72">
        <f>Table20[[#This Row],[riqueza]]*rendimento_hist_mensal</f>
        <v>7242.9990847553991</v>
      </c>
      <c r="N154" s="75">
        <f>((Table20[[#This Row],[riqueza]]*SWR)/12)*(1-imposto_GCAP)</f>
        <v>3787.1003181066485</v>
      </c>
      <c r="O154" s="76">
        <f>Table20[[#This Row],[renda]]*cambio_hoje*(1-custo_repatriacao)</f>
        <v>21190.535776890294</v>
      </c>
    </row>
    <row r="155" spans="7:15" ht="20" customHeight="1" x14ac:dyDescent="0.6">
      <c r="G155" s="70">
        <v>152</v>
      </c>
      <c r="H155" s="70">
        <f ca="1">YEAR(TODAY())-YEAR(data_de_nascimento)+Table20[[#This Row],[meses]]/12</f>
        <v>49.666666666666664</v>
      </c>
      <c r="I155" s="71">
        <f t="shared" ca="1" si="7"/>
        <v>49179</v>
      </c>
      <c r="J155" s="73">
        <f t="shared" si="6"/>
        <v>4000</v>
      </c>
      <c r="K155" s="73"/>
      <c r="L155" s="74">
        <f>M154+L154*(1-TER_mensal-desconto_div_mensal)+Table20[[#This Row],[aportes]]*(1-custo_remessa)-comissao-Table20[[#This Row],[saques]]</f>
        <v>1347313.877838518</v>
      </c>
      <c r="M155" s="72">
        <f>Table20[[#This Row],[riqueza]]*rendimento_hist_mensal</f>
        <v>7300.9281593753385</v>
      </c>
      <c r="N155" s="75">
        <f>((Table20[[#This Row],[riqueza]]*SWR)/12)*(1-imposto_GCAP)</f>
        <v>3817.3893205424674</v>
      </c>
      <c r="O155" s="76">
        <f>Table20[[#This Row],[renda]]*cambio_hoje*(1-custo_repatriacao)</f>
        <v>21360.016417974399</v>
      </c>
    </row>
    <row r="156" spans="7:15" ht="20" customHeight="1" x14ac:dyDescent="0.6">
      <c r="G156" s="70">
        <v>153</v>
      </c>
      <c r="H156" s="70">
        <f ca="1">YEAR(TODAY())-YEAR(data_de_nascimento)+Table20[[#This Row],[meses]]/12</f>
        <v>49.75</v>
      </c>
      <c r="I156" s="71">
        <f t="shared" ca="1" si="7"/>
        <v>49210</v>
      </c>
      <c r="J156" s="73">
        <f t="shared" si="6"/>
        <v>4000</v>
      </c>
      <c r="K156" s="73"/>
      <c r="L156" s="74">
        <f>M155+L155*(1-TER_mensal-desconto_div_mensal)+Table20[[#This Row],[aportes]]*(1-custo_remessa)-comissao-Table20[[#This Row],[saques]]</f>
        <v>1358058.0859825488</v>
      </c>
      <c r="M156" s="72">
        <f>Table20[[#This Row],[riqueza]]*rendimento_hist_mensal</f>
        <v>7359.1497015706791</v>
      </c>
      <c r="N156" s="75">
        <f>((Table20[[#This Row],[riqueza]]*SWR)/12)*(1-imposto_GCAP)</f>
        <v>3847.8312436172214</v>
      </c>
      <c r="O156" s="76">
        <f>Table20[[#This Row],[renda]]*cambio_hoje*(1-custo_repatriacao)</f>
        <v>21530.352719061724</v>
      </c>
    </row>
    <row r="157" spans="7:15" ht="20" customHeight="1" x14ac:dyDescent="0.6">
      <c r="G157" s="70">
        <v>154</v>
      </c>
      <c r="H157" s="70">
        <f ca="1">YEAR(TODAY())-YEAR(data_de_nascimento)+Table20[[#This Row],[meses]]/12</f>
        <v>49.833333333333336</v>
      </c>
      <c r="I157" s="71">
        <f t="shared" ca="1" si="7"/>
        <v>49240</v>
      </c>
      <c r="J157" s="73">
        <f t="shared" si="6"/>
        <v>4000</v>
      </c>
      <c r="K157" s="73"/>
      <c r="L157" s="74">
        <f>M156+L156*(1-TER_mensal-desconto_div_mensal)+Table20[[#This Row],[aportes]]*(1-custo_remessa)-comissao-Table20[[#This Row],[saques]]</f>
        <v>1368856.5386061624</v>
      </c>
      <c r="M157" s="72">
        <f>Table20[[#This Row],[riqueza]]*rendimento_hist_mensal</f>
        <v>7417.6651879278015</v>
      </c>
      <c r="N157" s="75">
        <f>((Table20[[#This Row],[riqueza]]*SWR)/12)*(1-imposto_GCAP)</f>
        <v>3878.4268593841266</v>
      </c>
      <c r="O157" s="76">
        <f>Table20[[#This Row],[renda]]*cambio_hoje*(1-custo_repatriacao)</f>
        <v>21701.549000138515</v>
      </c>
    </row>
    <row r="158" spans="7:15" ht="20" customHeight="1" x14ac:dyDescent="0.6">
      <c r="G158" s="70">
        <v>155</v>
      </c>
      <c r="H158" s="70">
        <f ca="1">YEAR(TODAY())-YEAR(data_de_nascimento)+Table20[[#This Row],[meses]]/12</f>
        <v>49.916666666666664</v>
      </c>
      <c r="I158" s="71">
        <f t="shared" ca="1" si="7"/>
        <v>49271</v>
      </c>
      <c r="J158" s="73"/>
      <c r="K158" s="73">
        <f t="shared" ref="K158:K221" si="8">saques</f>
        <v>3000</v>
      </c>
      <c r="L158" s="74">
        <f>M157+L157*(1-TER_mensal-desconto_div_mensal)+Table20[[#This Row],[aportes]]*(1-custo_remessa)-comissao-Table20[[#This Row],[saques]]</f>
        <v>1372765.5095744526</v>
      </c>
      <c r="M158" s="72">
        <f>Table20[[#This Row],[riqueza]]*rendimento_hist_mensal</f>
        <v>7438.8474207289337</v>
      </c>
      <c r="N158" s="75">
        <f>((Table20[[#This Row],[riqueza]]*SWR)/12)*(1-imposto_GCAP)</f>
        <v>3889.5022771276158</v>
      </c>
      <c r="O158" s="76">
        <f>Table20[[#This Row],[renda]]*cambio_hoje*(1-custo_repatriacao)</f>
        <v>21763.520961856906</v>
      </c>
    </row>
    <row r="159" spans="7:15" ht="20" customHeight="1" x14ac:dyDescent="0.6">
      <c r="G159" s="70">
        <v>156</v>
      </c>
      <c r="H159" s="70">
        <f ca="1">YEAR(TODAY())-YEAR(data_de_nascimento)+Table20[[#This Row],[meses]]/12</f>
        <v>50</v>
      </c>
      <c r="I159" s="71">
        <f t="shared" ca="1" si="7"/>
        <v>49301</v>
      </c>
      <c r="J159" s="73"/>
      <c r="K159" s="73">
        <f t="shared" si="8"/>
        <v>3000</v>
      </c>
      <c r="L159" s="74">
        <f>M158+L158*(1-TER_mensal-desconto_div_mensal)+Table20[[#This Row],[aportes]]*(1-custo_remessa)-comissao-Table20[[#This Row],[saques]]</f>
        <v>1376694.2158357527</v>
      </c>
      <c r="M159" s="72">
        <f>Table20[[#This Row],[riqueza]]*rendimento_hist_mensal</f>
        <v>7460.1365966550775</v>
      </c>
      <c r="N159" s="75">
        <f>((Table20[[#This Row],[riqueza]]*SWR)/12)*(1-imposto_GCAP)</f>
        <v>3900.6336115346326</v>
      </c>
      <c r="O159" s="76">
        <f>Table20[[#This Row],[renda]]*cambio_hoje*(1-custo_repatriacao)</f>
        <v>21825.805802548515</v>
      </c>
    </row>
    <row r="160" spans="7:15" ht="20" customHeight="1" x14ac:dyDescent="0.6">
      <c r="G160" s="70">
        <v>157</v>
      </c>
      <c r="H160" s="70">
        <f ca="1">YEAR(TODAY())-YEAR(data_de_nascimento)+Table20[[#This Row],[meses]]/12</f>
        <v>50.083333333333336</v>
      </c>
      <c r="I160" s="71">
        <f t="shared" ca="1" si="7"/>
        <v>49332</v>
      </c>
      <c r="J160" s="73"/>
      <c r="K160" s="73">
        <f t="shared" si="8"/>
        <v>3000</v>
      </c>
      <c r="L160" s="74">
        <f>M159+L159*(1-TER_mensal-desconto_div_mensal)+Table20[[#This Row],[aportes]]*(1-custo_remessa)-comissao-Table20[[#This Row],[saques]]</f>
        <v>1380642.757027996</v>
      </c>
      <c r="M160" s="72">
        <f>Table20[[#This Row],[riqueza]]*rendimento_hist_mensal</f>
        <v>7481.5332556319381</v>
      </c>
      <c r="N160" s="75">
        <f>((Table20[[#This Row],[riqueza]]*SWR)/12)*(1-imposto_GCAP)</f>
        <v>3911.8211449126552</v>
      </c>
      <c r="O160" s="76">
        <f>Table20[[#This Row],[renda]]*cambio_hoje*(1-custo_repatriacao)</f>
        <v>21888.40510185112</v>
      </c>
    </row>
    <row r="161" spans="7:15" ht="20" customHeight="1" x14ac:dyDescent="0.6">
      <c r="G161" s="70">
        <v>158</v>
      </c>
      <c r="H161" s="70">
        <f ca="1">YEAR(TODAY())-YEAR(data_de_nascimento)+Table20[[#This Row],[meses]]/12</f>
        <v>50.166666666666664</v>
      </c>
      <c r="I161" s="71">
        <f t="shared" ca="1" si="7"/>
        <v>49363</v>
      </c>
      <c r="J161" s="73"/>
      <c r="K161" s="73">
        <f t="shared" si="8"/>
        <v>3000</v>
      </c>
      <c r="L161" s="74">
        <f>M160+L160*(1-TER_mensal-desconto_div_mensal)+Table20[[#This Row],[aportes]]*(1-custo_remessa)-comissao-Table20[[#This Row],[saques]]</f>
        <v>1384611.2332921606</v>
      </c>
      <c r="M161" s="72">
        <f>Table20[[#This Row],[riqueza]]*rendimento_hist_mensal</f>
        <v>7503.0379403111565</v>
      </c>
      <c r="N161" s="75">
        <f>((Table20[[#This Row],[riqueza]]*SWR)/12)*(1-imposto_GCAP)</f>
        <v>3923.0651609944548</v>
      </c>
      <c r="O161" s="76">
        <f>Table20[[#This Row],[renda]]*cambio_hoje*(1-custo_repatriacao)</f>
        <v>21951.320447377646</v>
      </c>
    </row>
    <row r="162" spans="7:15" ht="20" customHeight="1" x14ac:dyDescent="0.6">
      <c r="G162" s="70">
        <v>159</v>
      </c>
      <c r="H162" s="70">
        <f ca="1">YEAR(TODAY())-YEAR(data_de_nascimento)+Table20[[#This Row],[meses]]/12</f>
        <v>50.25</v>
      </c>
      <c r="I162" s="71">
        <f t="shared" ca="1" si="7"/>
        <v>49391</v>
      </c>
      <c r="J162" s="73"/>
      <c r="K162" s="73">
        <f t="shared" si="8"/>
        <v>3000</v>
      </c>
      <c r="L162" s="74">
        <f>M161+L161*(1-TER_mensal-desconto_div_mensal)+Table20[[#This Row],[aportes]]*(1-custo_remessa)-comissao-Table20[[#This Row],[saques]]</f>
        <v>1388599.7452748073</v>
      </c>
      <c r="M162" s="72">
        <f>Table20[[#This Row],[riqueza]]*rendimento_hist_mensal</f>
        <v>7524.6511960840635</v>
      </c>
      <c r="N162" s="75">
        <f>((Table20[[#This Row],[riqueza]]*SWR)/12)*(1-imposto_GCAP)</f>
        <v>3934.3659449452875</v>
      </c>
      <c r="O162" s="76">
        <f>Table20[[#This Row],[renda]]*cambio_hoje*(1-custo_repatriacao)</f>
        <v>22014.553434756432</v>
      </c>
    </row>
    <row r="163" spans="7:15" ht="20" customHeight="1" x14ac:dyDescent="0.6">
      <c r="G163" s="70">
        <v>160</v>
      </c>
      <c r="H163" s="70">
        <f ca="1">YEAR(TODAY())-YEAR(data_de_nascimento)+Table20[[#This Row],[meses]]/12</f>
        <v>50.333333333333336</v>
      </c>
      <c r="I163" s="71">
        <f t="shared" ca="1" si="7"/>
        <v>49422</v>
      </c>
      <c r="J163" s="73"/>
      <c r="K163" s="73">
        <f t="shared" si="8"/>
        <v>3000</v>
      </c>
      <c r="L163" s="74">
        <f>M162+L162*(1-TER_mensal-desconto_div_mensal)+Table20[[#This Row],[aportes]]*(1-custo_remessa)-comissao-Table20[[#This Row],[saques]]</f>
        <v>1392608.3941306332</v>
      </c>
      <c r="M163" s="72">
        <f>Table20[[#This Row],[riqueza]]*rendimento_hist_mensal</f>
        <v>7546.3735710955198</v>
      </c>
      <c r="N163" s="75">
        <f>((Table20[[#This Row],[riqueza]]*SWR)/12)*(1-imposto_GCAP)</f>
        <v>3945.7237833701274</v>
      </c>
      <c r="O163" s="76">
        <f>Table20[[#This Row],[renda]]*cambio_hoje*(1-custo_repatriacao)</f>
        <v>22078.105667671676</v>
      </c>
    </row>
    <row r="164" spans="7:15" ht="20" customHeight="1" x14ac:dyDescent="0.6">
      <c r="G164" s="70">
        <v>161</v>
      </c>
      <c r="H164" s="70">
        <f ca="1">YEAR(TODAY())-YEAR(data_de_nascimento)+Table20[[#This Row],[meses]]/12</f>
        <v>50.416666666666664</v>
      </c>
      <c r="I164" s="71">
        <f t="shared" ca="1" si="7"/>
        <v>49452</v>
      </c>
      <c r="J164" s="73"/>
      <c r="K164" s="73">
        <f t="shared" si="8"/>
        <v>3000</v>
      </c>
      <c r="L164" s="74">
        <f>M163+L163*(1-TER_mensal-desconto_div_mensal)+Table20[[#This Row],[aportes]]*(1-custo_remessa)-comissao-Table20[[#This Row],[saques]]</f>
        <v>1396637.2815250375</v>
      </c>
      <c r="M164" s="72">
        <f>Table20[[#This Row],[riqueza]]*rendimento_hist_mensal</f>
        <v>7568.2056162578156</v>
      </c>
      <c r="N164" s="75">
        <f>((Table20[[#This Row],[riqueza]]*SWR)/12)*(1-imposto_GCAP)</f>
        <v>3957.1389643209395</v>
      </c>
      <c r="O164" s="76">
        <f>Table20[[#This Row],[renda]]*cambio_hoje*(1-custo_repatriacao)</f>
        <v>22141.978757904151</v>
      </c>
    </row>
    <row r="165" spans="7:15" ht="20" customHeight="1" x14ac:dyDescent="0.6">
      <c r="G165" s="70">
        <v>162</v>
      </c>
      <c r="H165" s="70">
        <f ca="1">YEAR(TODAY())-YEAR(data_de_nascimento)+Table20[[#This Row],[meses]]/12</f>
        <v>50.5</v>
      </c>
      <c r="I165" s="71">
        <f t="shared" ca="1" si="7"/>
        <v>49483</v>
      </c>
      <c r="J165" s="73"/>
      <c r="K165" s="73">
        <f t="shared" si="8"/>
        <v>3000</v>
      </c>
      <c r="L165" s="74">
        <f>M164+L164*(1-TER_mensal-desconto_div_mensal)+Table20[[#This Row],[aportes]]*(1-custo_remessa)-comissao-Table20[[#This Row],[saques]]</f>
        <v>1400686.5096366988</v>
      </c>
      <c r="M165" s="72">
        <f>Table20[[#This Row],[riqueza]]*rendimento_hist_mensal</f>
        <v>7590.1478852646405</v>
      </c>
      <c r="N165" s="75">
        <f>((Table20[[#This Row],[riqueza]]*SWR)/12)*(1-imposto_GCAP)</f>
        <v>3968.61177730398</v>
      </c>
      <c r="O165" s="76">
        <f>Table20[[#This Row],[renda]]*cambio_hoje*(1-custo_repatriacao)</f>
        <v>22206.174325372041</v>
      </c>
    </row>
    <row r="166" spans="7:15" ht="20" customHeight="1" x14ac:dyDescent="0.6">
      <c r="G166" s="70">
        <v>163</v>
      </c>
      <c r="H166" s="70">
        <f ca="1">YEAR(TODAY())-YEAR(data_de_nascimento)+Table20[[#This Row],[meses]]/12</f>
        <v>50.583333333333336</v>
      </c>
      <c r="I166" s="71">
        <f t="shared" ca="1" si="7"/>
        <v>49513</v>
      </c>
      <c r="J166" s="73"/>
      <c r="K166" s="73">
        <f t="shared" si="8"/>
        <v>3000</v>
      </c>
      <c r="L166" s="74">
        <f>M165+L165*(1-TER_mensal-desconto_div_mensal)+Table20[[#This Row],[aportes]]*(1-custo_remessa)-comissao-Table20[[#This Row],[saques]]</f>
        <v>1404756.1811601671</v>
      </c>
      <c r="M166" s="72">
        <f>Table20[[#This Row],[riqueza]]*rendimento_hist_mensal</f>
        <v>7612.2009346051291</v>
      </c>
      <c r="N166" s="75">
        <f>((Table20[[#This Row],[riqueza]]*SWR)/12)*(1-imposto_GCAP)</f>
        <v>3980.1425132871395</v>
      </c>
      <c r="O166" s="76">
        <f>Table20[[#This Row],[renda]]*cambio_hoje*(1-custo_repatriacao)</f>
        <v>22270.693998172042</v>
      </c>
    </row>
    <row r="167" spans="7:15" ht="20" customHeight="1" x14ac:dyDescent="0.6">
      <c r="G167" s="70">
        <v>164</v>
      </c>
      <c r="H167" s="70">
        <f ca="1">YEAR(TODAY())-YEAR(data_de_nascimento)+Table20[[#This Row],[meses]]/12</f>
        <v>50.666666666666664</v>
      </c>
      <c r="I167" s="71">
        <f t="shared" ca="1" si="7"/>
        <v>49544</v>
      </c>
      <c r="J167" s="73"/>
      <c r="K167" s="73">
        <f t="shared" si="8"/>
        <v>3000</v>
      </c>
      <c r="L167" s="74">
        <f>M166+L166*(1-TER_mensal-desconto_div_mensal)+Table20[[#This Row],[aportes]]*(1-custo_remessa)-comissao-Table20[[#This Row],[saques]]</f>
        <v>1408846.3993084689</v>
      </c>
      <c r="M167" s="72">
        <f>Table20[[#This Row],[riqueza]]*rendimento_hist_mensal</f>
        <v>7634.3653235779748</v>
      </c>
      <c r="N167" s="75">
        <f>((Table20[[#This Row],[riqueza]]*SWR)/12)*(1-imposto_GCAP)</f>
        <v>3991.7314647073285</v>
      </c>
      <c r="O167" s="76">
        <f>Table20[[#This Row],[renda]]*cambio_hoje*(1-custo_repatriacao)</f>
        <v>22335.53941262067</v>
      </c>
    </row>
    <row r="168" spans="7:15" ht="20" customHeight="1" x14ac:dyDescent="0.6">
      <c r="G168" s="70">
        <v>165</v>
      </c>
      <c r="H168" s="70">
        <f ca="1">YEAR(TODAY())-YEAR(data_de_nascimento)+Table20[[#This Row],[meses]]/12</f>
        <v>50.75</v>
      </c>
      <c r="I168" s="71">
        <f t="shared" ca="1" si="7"/>
        <v>49575</v>
      </c>
      <c r="J168" s="73"/>
      <c r="K168" s="73">
        <f t="shared" si="8"/>
        <v>3000</v>
      </c>
      <c r="L168" s="74">
        <f>M167+L167*(1-TER_mensal-desconto_div_mensal)+Table20[[#This Row],[aportes]]*(1-custo_remessa)-comissao-Table20[[#This Row],[saques]]</f>
        <v>1412957.2678157233</v>
      </c>
      <c r="M168" s="72">
        <f>Table20[[#This Row],[riqueza]]*rendimento_hist_mensal</f>
        <v>7656.6416143056058</v>
      </c>
      <c r="N168" s="75">
        <f>((Table20[[#This Row],[riqueza]]*SWR)/12)*(1-imposto_GCAP)</f>
        <v>4003.3789254778831</v>
      </c>
      <c r="O168" s="76">
        <f>Table20[[#This Row],[renda]]*cambio_hoje*(1-custo_repatriacao)</f>
        <v>22400.712213295719</v>
      </c>
    </row>
    <row r="169" spans="7:15" ht="20" customHeight="1" x14ac:dyDescent="0.6">
      <c r="G169" s="70">
        <v>166</v>
      </c>
      <c r="H169" s="70">
        <f ca="1">YEAR(TODAY())-YEAR(data_de_nascimento)+Table20[[#This Row],[meses]]/12</f>
        <v>50.833333333333336</v>
      </c>
      <c r="I169" s="71">
        <f t="shared" ca="1" si="7"/>
        <v>49605</v>
      </c>
      <c r="J169" s="73"/>
      <c r="K169" s="73">
        <f t="shared" si="8"/>
        <v>3000</v>
      </c>
      <c r="L169" s="74">
        <f>M168+L168*(1-TER_mensal-desconto_div_mensal)+Table20[[#This Row],[aportes]]*(1-custo_remessa)-comissao-Table20[[#This Row],[saques]]</f>
        <v>1417088.890939774</v>
      </c>
      <c r="M169" s="72">
        <f>Table20[[#This Row],[riqueza]]*rendimento_hist_mensal</f>
        <v>7679.0303717484521</v>
      </c>
      <c r="N169" s="75">
        <f>((Table20[[#This Row],[riqueza]]*SWR)/12)*(1-imposto_GCAP)</f>
        <v>4015.0851909960256</v>
      </c>
      <c r="O169" s="76">
        <f>Table20[[#This Row],[renda]]*cambio_hoje*(1-custo_repatriacao)</f>
        <v>22466.214053077976</v>
      </c>
    </row>
    <row r="170" spans="7:15" ht="20" customHeight="1" x14ac:dyDescent="0.6">
      <c r="G170" s="70">
        <v>167</v>
      </c>
      <c r="H170" s="70">
        <f ca="1">YEAR(TODAY())-YEAR(data_de_nascimento)+Table20[[#This Row],[meses]]/12</f>
        <v>50.916666666666664</v>
      </c>
      <c r="I170" s="71">
        <f t="shared" ca="1" si="7"/>
        <v>49636</v>
      </c>
      <c r="J170" s="73"/>
      <c r="K170" s="73">
        <f t="shared" si="8"/>
        <v>3000</v>
      </c>
      <c r="L170" s="74">
        <f>M169+L169*(1-TER_mensal-desconto_div_mensal)+Table20[[#This Row],[aportes]]*(1-custo_remessa)-comissao-Table20[[#This Row],[saques]]</f>
        <v>1421241.3734648335</v>
      </c>
      <c r="M170" s="72">
        <f>Table20[[#This Row],[riqueza]]*rendimento_hist_mensal</f>
        <v>7701.5321637192719</v>
      </c>
      <c r="N170" s="75">
        <f>((Table20[[#This Row],[riqueza]]*SWR)/12)*(1-imposto_GCAP)</f>
        <v>4026.8505581503618</v>
      </c>
      <c r="O170" s="76">
        <f>Table20[[#This Row],[renda]]*cambio_hoje*(1-custo_repatriacao)</f>
        <v>22532.046593193227</v>
      </c>
    </row>
    <row r="171" spans="7:15" ht="20" customHeight="1" x14ac:dyDescent="0.6">
      <c r="G171" s="70">
        <v>168</v>
      </c>
      <c r="H171" s="70">
        <f ca="1">YEAR(TODAY())-YEAR(data_de_nascimento)+Table20[[#This Row],[meses]]/12</f>
        <v>51</v>
      </c>
      <c r="I171" s="71">
        <f t="shared" ca="1" si="7"/>
        <v>49666</v>
      </c>
      <c r="J171" s="73"/>
      <c r="K171" s="73">
        <f t="shared" si="8"/>
        <v>3000</v>
      </c>
      <c r="L171" s="74">
        <f>M170+L170*(1-TER_mensal-desconto_div_mensal)+Table20[[#This Row],[aportes]]*(1-custo_remessa)-comissao-Table20[[#This Row],[saques]]</f>
        <v>1425414.8207041398</v>
      </c>
      <c r="M171" s="72">
        <f>Table20[[#This Row],[riqueza]]*rendimento_hist_mensal</f>
        <v>7724.1475608975461</v>
      </c>
      <c r="N171" s="75">
        <f>((Table20[[#This Row],[riqueza]]*SWR)/12)*(1-imposto_GCAP)</f>
        <v>4038.675325328396</v>
      </c>
      <c r="O171" s="76">
        <f>Table20[[#This Row],[renda]]*cambio_hoje*(1-custo_repatriacao)</f>
        <v>22598.211503254228</v>
      </c>
    </row>
    <row r="172" spans="7:15" ht="20" customHeight="1" x14ac:dyDescent="0.6">
      <c r="G172" s="70">
        <v>169</v>
      </c>
      <c r="H172" s="70">
        <f ca="1">YEAR(TODAY())-YEAR(data_de_nascimento)+Table20[[#This Row],[meses]]/12</f>
        <v>51.083333333333336</v>
      </c>
      <c r="I172" s="71">
        <f t="shared" ca="1" si="7"/>
        <v>49697</v>
      </c>
      <c r="J172" s="73"/>
      <c r="K172" s="73">
        <f t="shared" si="8"/>
        <v>3000</v>
      </c>
      <c r="L172" s="74">
        <f>M171+L171*(1-TER_mensal-desconto_div_mensal)+Table20[[#This Row],[aportes]]*(1-custo_remessa)-comissao-Table20[[#This Row],[saques]]</f>
        <v>1429609.3385026283</v>
      </c>
      <c r="M172" s="72">
        <f>Table20[[#This Row],[riqueza]]*rendimento_hist_mensal</f>
        <v>7746.8771368439584</v>
      </c>
      <c r="N172" s="75">
        <f>((Table20[[#This Row],[riqueza]]*SWR)/12)*(1-imposto_GCAP)</f>
        <v>4050.5597924241129</v>
      </c>
      <c r="O172" s="76">
        <f>Table20[[#This Row],[renda]]*cambio_hoje*(1-custo_repatriacao)</f>
        <v>22664.710461303213</v>
      </c>
    </row>
    <row r="173" spans="7:15" ht="20" customHeight="1" x14ac:dyDescent="0.6">
      <c r="G173" s="70">
        <v>170</v>
      </c>
      <c r="H173" s="70">
        <f ca="1">YEAR(TODAY())-YEAR(data_de_nascimento)+Table20[[#This Row],[meses]]/12</f>
        <v>51.166666666666664</v>
      </c>
      <c r="I173" s="71">
        <f t="shared" ca="1" si="7"/>
        <v>49728</v>
      </c>
      <c r="J173" s="73"/>
      <c r="K173" s="73">
        <f t="shared" si="8"/>
        <v>3000</v>
      </c>
      <c r="L173" s="74">
        <f>M172+L172*(1-TER_mensal-desconto_div_mensal)+Table20[[#This Row],[aportes]]*(1-custo_remessa)-comissao-Table20[[#This Row],[saques]]</f>
        <v>1433825.0332396154</v>
      </c>
      <c r="M173" s="72">
        <f>Table20[[#This Row],[riqueza]]*rendimento_hist_mensal</f>
        <v>7769.7214680149373</v>
      </c>
      <c r="N173" s="75">
        <f>((Table20[[#This Row],[riqueza]]*SWR)/12)*(1-imposto_GCAP)</f>
        <v>4062.5042608455765</v>
      </c>
      <c r="O173" s="76">
        <f>Table20[[#This Row],[renda]]*cambio_hoje*(1-custo_repatriacao)</f>
        <v>22731.545153854346</v>
      </c>
    </row>
    <row r="174" spans="7:15" ht="20" customHeight="1" x14ac:dyDescent="0.6">
      <c r="G174" s="70">
        <v>171</v>
      </c>
      <c r="H174" s="70">
        <f ca="1">YEAR(TODAY())-YEAR(data_de_nascimento)+Table20[[#This Row],[meses]]/12</f>
        <v>51.25</v>
      </c>
      <c r="I174" s="71">
        <f t="shared" ca="1" si="7"/>
        <v>49757</v>
      </c>
      <c r="J174" s="73"/>
      <c r="K174" s="73">
        <f t="shared" si="8"/>
        <v>3000</v>
      </c>
      <c r="L174" s="74">
        <f>M173+L173*(1-TER_mensal-desconto_div_mensal)+Table20[[#This Row],[aportes]]*(1-custo_remessa)-comissao-Table20[[#This Row],[saques]]</f>
        <v>1438062.0118314966</v>
      </c>
      <c r="M174" s="72">
        <f>Table20[[#This Row],[riqueza]]*rendimento_hist_mensal</f>
        <v>7792.6811337772788</v>
      </c>
      <c r="N174" s="75">
        <f>((Table20[[#This Row],[riqueza]]*SWR)/12)*(1-imposto_GCAP)</f>
        <v>4074.5090335225736</v>
      </c>
      <c r="O174" s="76">
        <f>Table20[[#This Row],[renda]]*cambio_hoje*(1-custo_repatriacao)</f>
        <v>22798.717275936531</v>
      </c>
    </row>
    <row r="175" spans="7:15" ht="20" customHeight="1" x14ac:dyDescent="0.6">
      <c r="G175" s="70">
        <v>172</v>
      </c>
      <c r="H175" s="70">
        <f ca="1">YEAR(TODAY())-YEAR(data_de_nascimento)+Table20[[#This Row],[meses]]/12</f>
        <v>51.333333333333336</v>
      </c>
      <c r="I175" s="71">
        <f t="shared" ca="1" si="7"/>
        <v>49788</v>
      </c>
      <c r="J175" s="73"/>
      <c r="K175" s="73">
        <f t="shared" si="8"/>
        <v>3000</v>
      </c>
      <c r="L175" s="74">
        <f>M174+L174*(1-TER_mensal-desconto_div_mensal)+Table20[[#This Row],[aportes]]*(1-custo_remessa)-comissao-Table20[[#This Row],[saques]]</f>
        <v>1442320.3817344583</v>
      </c>
      <c r="M175" s="72">
        <f>Table20[[#This Row],[riqueza]]*rendimento_hist_mensal</f>
        <v>7815.7567164228358</v>
      </c>
      <c r="N175" s="75">
        <f>((Table20[[#This Row],[riqueza]]*SWR)/12)*(1-imposto_GCAP)</f>
        <v>4086.5744149142984</v>
      </c>
      <c r="O175" s="76">
        <f>Table20[[#This Row],[renda]]*cambio_hoje*(1-custo_repatriacao)</f>
        <v>22866.228531136392</v>
      </c>
    </row>
    <row r="176" spans="7:15" ht="20" customHeight="1" x14ac:dyDescent="0.6">
      <c r="G176" s="70">
        <v>173</v>
      </c>
      <c r="H176" s="70">
        <f ca="1">YEAR(TODAY())-YEAR(data_de_nascimento)+Table20[[#This Row],[meses]]/12</f>
        <v>51.416666666666664</v>
      </c>
      <c r="I176" s="71">
        <f t="shared" ca="1" si="7"/>
        <v>49818</v>
      </c>
      <c r="J176" s="73"/>
      <c r="K176" s="73">
        <f t="shared" si="8"/>
        <v>3000</v>
      </c>
      <c r="L176" s="74">
        <f>M175+L175*(1-TER_mensal-desconto_div_mensal)+Table20[[#This Row],[aportes]]*(1-custo_remessa)-comissao-Table20[[#This Row],[saques]]</f>
        <v>1446600.2509472026</v>
      </c>
      <c r="M176" s="72">
        <f>Table20[[#This Row],[riqueza]]*rendimento_hist_mensal</f>
        <v>7838.9488011832909</v>
      </c>
      <c r="N176" s="75">
        <f>((Table20[[#This Row],[riqueza]]*SWR)/12)*(1-imposto_GCAP)</f>
        <v>4098.7007110170734</v>
      </c>
      <c r="O176" s="76">
        <f>Table20[[#This Row],[renda]]*cambio_hoje*(1-custo_repatriacao)</f>
        <v>22934.080631641478</v>
      </c>
    </row>
    <row r="177" spans="7:15" ht="20" customHeight="1" x14ac:dyDescent="0.6">
      <c r="G177" s="70">
        <v>174</v>
      </c>
      <c r="H177" s="70">
        <f ca="1">YEAR(TODAY())-YEAR(data_de_nascimento)+Table20[[#This Row],[meses]]/12</f>
        <v>51.5</v>
      </c>
      <c r="I177" s="71">
        <f t="shared" ca="1" si="7"/>
        <v>49849</v>
      </c>
      <c r="J177" s="73"/>
      <c r="K177" s="73">
        <f t="shared" si="8"/>
        <v>3000</v>
      </c>
      <c r="L177" s="74">
        <f>M176+L176*(1-TER_mensal-desconto_div_mensal)+Table20[[#This Row],[aportes]]*(1-custo_remessa)-comissao-Table20[[#This Row],[saques]]</f>
        <v>1450901.7280136871</v>
      </c>
      <c r="M177" s="72">
        <f>Table20[[#This Row],[riqueza]]*rendimento_hist_mensal</f>
        <v>7862.2579762449977</v>
      </c>
      <c r="N177" s="75">
        <f>((Table20[[#This Row],[riqueza]]*SWR)/12)*(1-imposto_GCAP)</f>
        <v>4110.8882293721135</v>
      </c>
      <c r="O177" s="76">
        <f>Table20[[#This Row],[renda]]*cambio_hoje*(1-custo_repatriacao)</f>
        <v>23002.275298283712</v>
      </c>
    </row>
    <row r="178" spans="7:15" ht="20" customHeight="1" x14ac:dyDescent="0.6">
      <c r="G178" s="70">
        <v>175</v>
      </c>
      <c r="H178" s="70">
        <f ca="1">YEAR(TODAY())-YEAR(data_de_nascimento)+Table20[[#This Row],[meses]]/12</f>
        <v>51.583333333333336</v>
      </c>
      <c r="I178" s="71">
        <f t="shared" ca="1" si="7"/>
        <v>49879</v>
      </c>
      <c r="J178" s="73"/>
      <c r="K178" s="73">
        <f t="shared" si="8"/>
        <v>3000</v>
      </c>
      <c r="L178" s="74">
        <f>M177+L177*(1-TER_mensal-desconto_div_mensal)+Table20[[#This Row],[aportes]]*(1-custo_remessa)-comissao-Table20[[#This Row],[saques]]</f>
        <v>1455224.9220258766</v>
      </c>
      <c r="M178" s="72">
        <f>Table20[[#This Row],[riqueza]]*rendimento_hist_mensal</f>
        <v>7885.6848327638909</v>
      </c>
      <c r="N178" s="75">
        <f>((Table20[[#This Row],[riqueza]]*SWR)/12)*(1-imposto_GCAP)</f>
        <v>4123.1372790733167</v>
      </c>
      <c r="O178" s="76">
        <f>Table20[[#This Row],[renda]]*cambio_hoje*(1-custo_repatriacao)</f>
        <v>23070.814260582982</v>
      </c>
    </row>
    <row r="179" spans="7:15" ht="20" customHeight="1" x14ac:dyDescent="0.6">
      <c r="G179" s="70">
        <v>176</v>
      </c>
      <c r="H179" s="70">
        <f ca="1">YEAR(TODAY())-YEAR(data_de_nascimento)+Table20[[#This Row],[meses]]/12</f>
        <v>51.666666666666664</v>
      </c>
      <c r="I179" s="71">
        <f t="shared" ca="1" si="7"/>
        <v>49910</v>
      </c>
      <c r="J179" s="73"/>
      <c r="K179" s="73">
        <f t="shared" si="8"/>
        <v>3000</v>
      </c>
      <c r="L179" s="74">
        <f>M178+L178*(1-TER_mensal-desconto_div_mensal)+Table20[[#This Row],[aportes]]*(1-custo_remessa)-comissao-Table20[[#This Row],[saques]]</f>
        <v>1459569.9426265112</v>
      </c>
      <c r="M179" s="72">
        <f>Table20[[#This Row],[riqueza]]*rendimento_hist_mensal</f>
        <v>7909.2299648804928</v>
      </c>
      <c r="N179" s="75">
        <f>((Table20[[#This Row],[riqueza]]*SWR)/12)*(1-imposto_GCAP)</f>
        <v>4135.4481707751156</v>
      </c>
      <c r="O179" s="76">
        <f>Table20[[#This Row],[renda]]*cambio_hoje*(1-custo_repatriacao)</f>
        <v>23139.69925679106</v>
      </c>
    </row>
    <row r="180" spans="7:15" ht="20" customHeight="1" x14ac:dyDescent="0.6">
      <c r="G180" s="70">
        <v>177</v>
      </c>
      <c r="H180" s="70">
        <f ca="1">YEAR(TODAY())-YEAR(data_de_nascimento)+Table20[[#This Row],[meses]]/12</f>
        <v>51.75</v>
      </c>
      <c r="I180" s="71">
        <f t="shared" ca="1" si="7"/>
        <v>49941</v>
      </c>
      <c r="J180" s="73"/>
      <c r="K180" s="73">
        <f t="shared" si="8"/>
        <v>3000</v>
      </c>
      <c r="L180" s="74">
        <f>M179+L179*(1-TER_mensal-desconto_div_mensal)+Table20[[#This Row],[aportes]]*(1-custo_remessa)-comissao-Table20[[#This Row],[saques]]</f>
        <v>1463936.9000118861</v>
      </c>
      <c r="M180" s="72">
        <f>Table20[[#This Row],[riqueza]]*rendimento_hist_mensal</f>
        <v>7932.8939697349706</v>
      </c>
      <c r="N180" s="75">
        <f>((Table20[[#This Row],[riqueza]]*SWR)/12)*(1-imposto_GCAP)</f>
        <v>4147.8212167003448</v>
      </c>
      <c r="O180" s="76">
        <f>Table20[[#This Row],[renda]]*cambio_hoje*(1-custo_repatriacao)</f>
        <v>23208.932033935649</v>
      </c>
    </row>
    <row r="181" spans="7:15" ht="20" customHeight="1" x14ac:dyDescent="0.6">
      <c r="G181" s="70">
        <v>178</v>
      </c>
      <c r="H181" s="70">
        <f ca="1">YEAR(TODAY())-YEAR(data_de_nascimento)+Table20[[#This Row],[meses]]/12</f>
        <v>51.833333333333336</v>
      </c>
      <c r="I181" s="71">
        <f t="shared" ca="1" si="7"/>
        <v>49971</v>
      </c>
      <c r="J181" s="73"/>
      <c r="K181" s="73">
        <f t="shared" si="8"/>
        <v>3000</v>
      </c>
      <c r="L181" s="74">
        <f>M180+L180*(1-TER_mensal-desconto_div_mensal)+Table20[[#This Row],[aportes]]*(1-custo_remessa)-comissao-Table20[[#This Row],[saques]]</f>
        <v>1468325.9049346463</v>
      </c>
      <c r="M181" s="72">
        <f>Table20[[#This Row],[riqueza]]*rendimento_hist_mensal</f>
        <v>7956.6774474822823</v>
      </c>
      <c r="N181" s="75">
        <f>((Table20[[#This Row],[riqueza]]*SWR)/12)*(1-imposto_GCAP)</f>
        <v>4160.2567306481642</v>
      </c>
      <c r="O181" s="76">
        <f>Table20[[#This Row],[renda]]*cambio_hoje*(1-custo_repatriacao)</f>
        <v>23278.514347864693</v>
      </c>
    </row>
    <row r="182" spans="7:15" ht="20" customHeight="1" x14ac:dyDescent="0.6">
      <c r="G182" s="70">
        <v>179</v>
      </c>
      <c r="H182" s="70">
        <f ca="1">YEAR(TODAY())-YEAR(data_de_nascimento)+Table20[[#This Row],[meses]]/12</f>
        <v>51.916666666666664</v>
      </c>
      <c r="I182" s="71">
        <f t="shared" ca="1" si="7"/>
        <v>50002</v>
      </c>
      <c r="J182" s="73"/>
      <c r="K182" s="73">
        <f t="shared" si="8"/>
        <v>3000</v>
      </c>
      <c r="L182" s="74">
        <f>M181+L181*(1-TER_mensal-desconto_div_mensal)+Table20[[#This Row],[aportes]]*(1-custo_remessa)-comissao-Table20[[#This Row],[saques]]</f>
        <v>1472737.068706596</v>
      </c>
      <c r="M182" s="72">
        <f>Table20[[#This Row],[riqueza]]*rendimento_hist_mensal</f>
        <v>7980.5810013074024</v>
      </c>
      <c r="N182" s="75">
        <f>((Table20[[#This Row],[riqueza]]*SWR)/12)*(1-imposto_GCAP)</f>
        <v>4172.7550280020223</v>
      </c>
      <c r="O182" s="76">
        <f>Table20[[#This Row],[renda]]*cambio_hoje*(1-custo_repatriacao)</f>
        <v>23348.447963290957</v>
      </c>
    </row>
    <row r="183" spans="7:15" ht="20" customHeight="1" x14ac:dyDescent="0.6">
      <c r="G183" s="70">
        <v>180</v>
      </c>
      <c r="H183" s="70">
        <f ca="1">YEAR(TODAY())-YEAR(data_de_nascimento)+Table20[[#This Row],[meses]]/12</f>
        <v>52</v>
      </c>
      <c r="I183" s="71">
        <f t="shared" ca="1" si="7"/>
        <v>50032</v>
      </c>
      <c r="J183" s="73"/>
      <c r="K183" s="73">
        <f t="shared" si="8"/>
        <v>3000</v>
      </c>
      <c r="L183" s="74">
        <f>M182+L182*(1-TER_mensal-desconto_div_mensal)+Table20[[#This Row],[aportes]]*(1-custo_remessa)-comissao-Table20[[#This Row],[saques]]</f>
        <v>1477170.503201521</v>
      </c>
      <c r="M183" s="72">
        <f>Table20[[#This Row],[riqueza]]*rendimento_hist_mensal</f>
        <v>8004.6052374406127</v>
      </c>
      <c r="N183" s="75">
        <f>((Table20[[#This Row],[riqueza]]*SWR)/12)*(1-imposto_GCAP)</f>
        <v>4185.3164257376429</v>
      </c>
      <c r="O183" s="76">
        <f>Table20[[#This Row],[renda]]*cambio_hoje*(1-custo_repatriacao)</f>
        <v>23418.734653836691</v>
      </c>
    </row>
    <row r="184" spans="7:15" ht="20" customHeight="1" x14ac:dyDescent="0.6">
      <c r="G184" s="70">
        <v>181</v>
      </c>
      <c r="H184" s="70">
        <f ca="1">YEAR(TODAY())-YEAR(data_de_nascimento)+Table20[[#This Row],[meses]]/12</f>
        <v>52.083333333333336</v>
      </c>
      <c r="I184" s="71">
        <f t="shared" ca="1" si="7"/>
        <v>50063</v>
      </c>
      <c r="J184" s="73"/>
      <c r="K184" s="73">
        <f t="shared" si="8"/>
        <v>3000</v>
      </c>
      <c r="L184" s="74">
        <f>M183+L183*(1-TER_mensal-desconto_div_mensal)+Table20[[#This Row],[aportes]]*(1-custo_remessa)-comissao-Table20[[#This Row],[saques]]</f>
        <v>1481626.3208580266</v>
      </c>
      <c r="M184" s="72">
        <f>Table20[[#This Row],[riqueza]]*rendimento_hist_mensal</f>
        <v>8028.7507651728838</v>
      </c>
      <c r="N184" s="75">
        <f>((Table20[[#This Row],[riqueza]]*SWR)/12)*(1-imposto_GCAP)</f>
        <v>4197.9412424310749</v>
      </c>
      <c r="O184" s="76">
        <f>Table20[[#This Row],[renda]]*cambio_hoje*(1-custo_repatriacao)</f>
        <v>23489.376202078696</v>
      </c>
    </row>
    <row r="185" spans="7:15" ht="20" customHeight="1" x14ac:dyDescent="0.6">
      <c r="G185" s="70">
        <v>182</v>
      </c>
      <c r="H185" s="70">
        <f ca="1">YEAR(TODAY())-YEAR(data_de_nascimento)+Table20[[#This Row],[meses]]/12</f>
        <v>52.166666666666664</v>
      </c>
      <c r="I185" s="71">
        <f t="shared" ca="1" si="7"/>
        <v>50094</v>
      </c>
      <c r="J185" s="73"/>
      <c r="K185" s="73">
        <f t="shared" si="8"/>
        <v>3000</v>
      </c>
      <c r="L185" s="74">
        <f>M184+L184*(1-TER_mensal-desconto_div_mensal)+Table20[[#This Row],[aportes]]*(1-custo_remessa)-comissao-Table20[[#This Row],[saques]]</f>
        <v>1486104.634682389</v>
      </c>
      <c r="M185" s="72">
        <f>Table20[[#This Row],[riqueza]]*rendimento_hist_mensal</f>
        <v>8053.0181968713241</v>
      </c>
      <c r="N185" s="75">
        <f>((Table20[[#This Row],[riqueza]]*SWR)/12)*(1-imposto_GCAP)</f>
        <v>4210.6297982667684</v>
      </c>
      <c r="O185" s="76">
        <f>Table20[[#This Row],[renda]]*cambio_hoje*(1-custo_repatriacao)</f>
        <v>23560.374399593507</v>
      </c>
    </row>
    <row r="186" spans="7:15" ht="20" customHeight="1" x14ac:dyDescent="0.6">
      <c r="G186" s="70">
        <v>183</v>
      </c>
      <c r="H186" s="70">
        <f ca="1">YEAR(TODAY())-YEAR(data_de_nascimento)+Table20[[#This Row],[meses]]/12</f>
        <v>52.25</v>
      </c>
      <c r="I186" s="71">
        <f t="shared" ca="1" si="7"/>
        <v>50122</v>
      </c>
      <c r="J186" s="73"/>
      <c r="K186" s="73">
        <f t="shared" si="8"/>
        <v>3000</v>
      </c>
      <c r="L186" s="74">
        <f>M185+L185*(1-TER_mensal-desconto_div_mensal)+Table20[[#This Row],[aportes]]*(1-custo_remessa)-comissao-Table20[[#This Row],[saques]]</f>
        <v>1490605.5582514207</v>
      </c>
      <c r="M186" s="72">
        <f>Table20[[#This Row],[riqueza]]*rendimento_hist_mensal</f>
        <v>8077.408147994709</v>
      </c>
      <c r="N186" s="75">
        <f>((Table20[[#This Row],[riqueza]]*SWR)/12)*(1-imposto_GCAP)</f>
        <v>4223.3824150456921</v>
      </c>
      <c r="O186" s="76">
        <f>Table20[[#This Row],[renda]]*cambio_hoje*(1-custo_repatriacao)</f>
        <v>23631.731047002799</v>
      </c>
    </row>
    <row r="187" spans="7:15" ht="20" customHeight="1" x14ac:dyDescent="0.6">
      <c r="G187" s="70">
        <v>184</v>
      </c>
      <c r="H187" s="70">
        <f ca="1">YEAR(TODAY())-YEAR(data_de_nascimento)+Table20[[#This Row],[meses]]/12</f>
        <v>52.333333333333336</v>
      </c>
      <c r="I187" s="71">
        <f t="shared" ca="1" si="7"/>
        <v>50153</v>
      </c>
      <c r="J187" s="73"/>
      <c r="K187" s="73">
        <f t="shared" si="8"/>
        <v>3000</v>
      </c>
      <c r="L187" s="74">
        <f>M186+L186*(1-TER_mensal-desconto_div_mensal)+Table20[[#This Row],[aportes]]*(1-custo_remessa)-comissao-Table20[[#This Row],[saques]]</f>
        <v>1495129.2057153522</v>
      </c>
      <c r="M187" s="72">
        <f>Table20[[#This Row],[riqueza]]*rendimento_hist_mensal</f>
        <v>8101.9212371090953</v>
      </c>
      <c r="N187" s="75">
        <f>((Table20[[#This Row],[riqueza]]*SWR)/12)*(1-imposto_GCAP)</f>
        <v>4236.1994161934972</v>
      </c>
      <c r="O187" s="76">
        <f>Table20[[#This Row],[renda]]*cambio_hoje*(1-custo_repatriacao)</f>
        <v>23703.447954019088</v>
      </c>
    </row>
    <row r="188" spans="7:15" ht="20" customHeight="1" x14ac:dyDescent="0.6">
      <c r="G188" s="70">
        <v>185</v>
      </c>
      <c r="H188" s="70">
        <f ca="1">YEAR(TODAY())-YEAR(data_de_nascimento)+Table20[[#This Row],[meses]]/12</f>
        <v>52.416666666666664</v>
      </c>
      <c r="I188" s="71">
        <f t="shared" ca="1" si="7"/>
        <v>50183</v>
      </c>
      <c r="J188" s="73"/>
      <c r="K188" s="73">
        <f t="shared" si="8"/>
        <v>3000</v>
      </c>
      <c r="L188" s="74">
        <f>M187+L187*(1-TER_mensal-desconto_div_mensal)+Table20[[#This Row],[aportes]]*(1-custo_remessa)-comissao-Table20[[#This Row],[saques]]</f>
        <v>1499675.6918007259</v>
      </c>
      <c r="M188" s="72">
        <f>Table20[[#This Row],[riqueza]]*rendimento_hist_mensal</f>
        <v>8126.5580859035017</v>
      </c>
      <c r="N188" s="75">
        <f>((Table20[[#This Row],[riqueza]]*SWR)/12)*(1-imposto_GCAP)</f>
        <v>4249.0811267687232</v>
      </c>
      <c r="O188" s="76">
        <f>Table20[[#This Row],[renda]]*cambio_hoje*(1-custo_repatriacao)</f>
        <v>23775.526939491632</v>
      </c>
    </row>
    <row r="189" spans="7:15" ht="20" customHeight="1" x14ac:dyDescent="0.6">
      <c r="G189" s="70">
        <v>186</v>
      </c>
      <c r="H189" s="70">
        <f ca="1">YEAR(TODAY())-YEAR(data_de_nascimento)+Table20[[#This Row],[meses]]/12</f>
        <v>52.5</v>
      </c>
      <c r="I189" s="71">
        <f t="shared" ca="1" si="7"/>
        <v>50214</v>
      </c>
      <c r="J189" s="73"/>
      <c r="K189" s="73">
        <f t="shared" si="8"/>
        <v>3000</v>
      </c>
      <c r="L189" s="74">
        <f>M188+L188*(1-TER_mensal-desconto_div_mensal)+Table20[[#This Row],[aportes]]*(1-custo_remessa)-comissao-Table20[[#This Row],[saques]]</f>
        <v>1504245.1318133064</v>
      </c>
      <c r="M189" s="72">
        <f>Table20[[#This Row],[riqueza]]*rendimento_hist_mensal</f>
        <v>8151.3193192056824</v>
      </c>
      <c r="N189" s="75">
        <f>((Table20[[#This Row],[riqueza]]*SWR)/12)*(1-imposto_GCAP)</f>
        <v>4262.0278734710346</v>
      </c>
      <c r="O189" s="76">
        <f>Table20[[#This Row],[renda]]*cambio_hoje*(1-custo_repatriacao)</f>
        <v>23847.969831452523</v>
      </c>
    </row>
    <row r="190" spans="7:15" ht="20" customHeight="1" x14ac:dyDescent="0.6">
      <c r="G190" s="70">
        <v>187</v>
      </c>
      <c r="H190" s="70">
        <f ca="1">YEAR(TODAY())-YEAR(data_de_nascimento)+Table20[[#This Row],[meses]]/12</f>
        <v>52.583333333333336</v>
      </c>
      <c r="I190" s="71">
        <f t="shared" ca="1" si="7"/>
        <v>50244</v>
      </c>
      <c r="J190" s="73"/>
      <c r="K190" s="73">
        <f t="shared" si="8"/>
        <v>3000</v>
      </c>
      <c r="L190" s="74">
        <f>M189+L189*(1-TER_mensal-desconto_div_mensal)+Table20[[#This Row],[aportes]]*(1-custo_remessa)-comissao-Table20[[#This Row],[saques]]</f>
        <v>1508837.6416410045</v>
      </c>
      <c r="M190" s="72">
        <f>Table20[[#This Row],[riqueza]]*rendimento_hist_mensal</f>
        <v>8176.2055649979693</v>
      </c>
      <c r="N190" s="75">
        <f>((Table20[[#This Row],[riqueza]]*SWR)/12)*(1-imposto_GCAP)</f>
        <v>4275.0399846495129</v>
      </c>
      <c r="O190" s="76">
        <f>Table20[[#This Row],[renda]]*cambio_hoje*(1-custo_repatriacao)</f>
        <v>23920.778467163094</v>
      </c>
    </row>
    <row r="191" spans="7:15" ht="20" customHeight="1" x14ac:dyDescent="0.6">
      <c r="G191" s="70">
        <v>188</v>
      </c>
      <c r="H191" s="70">
        <f ca="1">YEAR(TODAY())-YEAR(data_de_nascimento)+Table20[[#This Row],[meses]]/12</f>
        <v>52.666666666666664</v>
      </c>
      <c r="I191" s="71">
        <f t="shared" ca="1" si="7"/>
        <v>50275</v>
      </c>
      <c r="J191" s="73"/>
      <c r="K191" s="73">
        <f t="shared" si="8"/>
        <v>3000</v>
      </c>
      <c r="L191" s="74">
        <f>M190+L190*(1-TER_mensal-desconto_div_mensal)+Table20[[#This Row],[aportes]]*(1-custo_remessa)-comissao-Table20[[#This Row],[saques]]</f>
        <v>1513453.3377568165</v>
      </c>
      <c r="M191" s="72">
        <f>Table20[[#This Row],[riqueza]]*rendimento_hist_mensal</f>
        <v>8201.2174544332029</v>
      </c>
      <c r="N191" s="75">
        <f>((Table20[[#This Row],[riqueza]]*SWR)/12)*(1-imposto_GCAP)</f>
        <v>4288.1177903109801</v>
      </c>
      <c r="O191" s="76">
        <f>Table20[[#This Row],[renda]]*cambio_hoje*(1-custo_repatriacao)</f>
        <v>23993.954693160482</v>
      </c>
    </row>
    <row r="192" spans="7:15" ht="20" customHeight="1" x14ac:dyDescent="0.6">
      <c r="G192" s="70">
        <v>189</v>
      </c>
      <c r="H192" s="70">
        <f ca="1">YEAR(TODAY())-YEAR(data_de_nascimento)+Table20[[#This Row],[meses]]/12</f>
        <v>52.75</v>
      </c>
      <c r="I192" s="71">
        <f t="shared" ca="1" si="7"/>
        <v>50306</v>
      </c>
      <c r="J192" s="73"/>
      <c r="K192" s="73">
        <f t="shared" si="8"/>
        <v>3000</v>
      </c>
      <c r="L192" s="74">
        <f>M191+L191*(1-TER_mensal-desconto_div_mensal)+Table20[[#This Row],[aportes]]*(1-custo_remessa)-comissao-Table20[[#This Row],[saques]]</f>
        <v>1518092.3372217782</v>
      </c>
      <c r="M192" s="72">
        <f>Table20[[#This Row],[riqueza]]*rendimento_hist_mensal</f>
        <v>8226.355621850731</v>
      </c>
      <c r="N192" s="75">
        <f>((Table20[[#This Row],[riqueza]]*SWR)/12)*(1-imposto_GCAP)</f>
        <v>4301.2616221283715</v>
      </c>
      <c r="O192" s="76">
        <f>Table20[[#This Row],[renda]]*cambio_hoje*(1-custo_repatriacao)</f>
        <v>24067.50036530447</v>
      </c>
    </row>
    <row r="193" spans="7:15" ht="20" customHeight="1" x14ac:dyDescent="0.6">
      <c r="G193" s="70">
        <v>190</v>
      </c>
      <c r="H193" s="70">
        <f ca="1">YEAR(TODAY())-YEAR(data_de_nascimento)+Table20[[#This Row],[meses]]/12</f>
        <v>52.833333333333336</v>
      </c>
      <c r="I193" s="71">
        <f t="shared" ca="1" si="7"/>
        <v>50336</v>
      </c>
      <c r="J193" s="73"/>
      <c r="K193" s="73">
        <f t="shared" si="8"/>
        <v>3000</v>
      </c>
      <c r="L193" s="74">
        <f>M192+L192*(1-TER_mensal-desconto_div_mensal)+Table20[[#This Row],[aportes]]*(1-custo_remessa)-comissao-Table20[[#This Row],[saques]]</f>
        <v>1522754.7576879335</v>
      </c>
      <c r="M193" s="72">
        <f>Table20[[#This Row],[riqueza]]*rendimento_hist_mensal</f>
        <v>8251.6207047925109</v>
      </c>
      <c r="N193" s="75">
        <f>((Table20[[#This Row],[riqueza]]*SWR)/12)*(1-imposto_GCAP)</f>
        <v>4314.471813449145</v>
      </c>
      <c r="O193" s="76">
        <f>Table20[[#This Row],[renda]]*cambio_hoje*(1-custo_repatriacao)</f>
        <v>24141.417348824558</v>
      </c>
    </row>
    <row r="194" spans="7:15" ht="20" customHeight="1" x14ac:dyDescent="0.6">
      <c r="G194" s="70">
        <v>191</v>
      </c>
      <c r="H194" s="70">
        <f ca="1">YEAR(TODAY())-YEAR(data_de_nascimento)+Table20[[#This Row],[meses]]/12</f>
        <v>52.916666666666664</v>
      </c>
      <c r="I194" s="71">
        <f t="shared" ca="1" si="7"/>
        <v>50367</v>
      </c>
      <c r="J194" s="73"/>
      <c r="K194" s="73">
        <f t="shared" si="8"/>
        <v>3000</v>
      </c>
      <c r="L194" s="74">
        <f>M193+L193*(1-TER_mensal-desconto_div_mensal)+Table20[[#This Row],[aportes]]*(1-custo_remessa)-comissao-Table20[[#This Row],[saques]]</f>
        <v>1527440.7174013178</v>
      </c>
      <c r="M194" s="72">
        <f>Table20[[#This Row],[riqueza]]*rendimento_hist_mensal</f>
        <v>8277.0133440192603</v>
      </c>
      <c r="N194" s="75">
        <f>((Table20[[#This Row],[riqueza]]*SWR)/12)*(1-imposto_GCAP)</f>
        <v>4327.7486993037337</v>
      </c>
      <c r="O194" s="76">
        <f>Table20[[#This Row],[renda]]*cambio_hoje*(1-custo_repatriacao)</f>
        <v>24215.707518367257</v>
      </c>
    </row>
    <row r="195" spans="7:15" ht="20" customHeight="1" x14ac:dyDescent="0.6">
      <c r="G195" s="70">
        <v>192</v>
      </c>
      <c r="H195" s="70">
        <f ca="1">YEAR(TODAY())-YEAR(data_de_nascimento)+Table20[[#This Row],[meses]]/12</f>
        <v>53</v>
      </c>
      <c r="I195" s="71">
        <f t="shared" ca="1" si="7"/>
        <v>50397</v>
      </c>
      <c r="J195" s="73"/>
      <c r="K195" s="73">
        <f t="shared" si="8"/>
        <v>3000</v>
      </c>
      <c r="L195" s="74">
        <f>M194+L194*(1-TER_mensal-desconto_div_mensal)+Table20[[#This Row],[aportes]]*(1-custo_remessa)-comissao-Table20[[#This Row],[saques]]</f>
        <v>1532150.335204958</v>
      </c>
      <c r="M195" s="72">
        <f>Table20[[#This Row],[riqueza]]*rendimento_hist_mensal</f>
        <v>8302.5341835267227</v>
      </c>
      <c r="N195" s="75">
        <f>((Table20[[#This Row],[riqueza]]*SWR)/12)*(1-imposto_GCAP)</f>
        <v>4341.0926164140474</v>
      </c>
      <c r="O195" s="76">
        <f>Table20[[#This Row],[renda]]*cambio_hoje*(1-custo_repatriacao)</f>
        <v>24290.372758043646</v>
      </c>
    </row>
    <row r="196" spans="7:15" ht="20" customHeight="1" x14ac:dyDescent="0.6">
      <c r="G196" s="70">
        <v>193</v>
      </c>
      <c r="H196" s="70">
        <f ca="1">YEAR(TODAY())-YEAR(data_de_nascimento)+Table20[[#This Row],[meses]]/12</f>
        <v>53.083333333333329</v>
      </c>
      <c r="I196" s="71">
        <f t="shared" ca="1" si="7"/>
        <v>50428</v>
      </c>
      <c r="J196" s="73"/>
      <c r="K196" s="73">
        <f t="shared" si="8"/>
        <v>3000</v>
      </c>
      <c r="L196" s="74">
        <f>M195+L195*(1-TER_mensal-desconto_div_mensal)+Table20[[#This Row],[aportes]]*(1-custo_remessa)-comissao-Table20[[#This Row],[saques]]</f>
        <v>1536883.7305418858</v>
      </c>
      <c r="M196" s="72">
        <f>Table20[[#This Row],[riqueza]]*rendimento_hist_mensal</f>
        <v>8328.1838705619903</v>
      </c>
      <c r="N196" s="75">
        <f>((Table20[[#This Row],[riqueza]]*SWR)/12)*(1-imposto_GCAP)</f>
        <v>4354.5039032020095</v>
      </c>
      <c r="O196" s="76">
        <f>Table20[[#This Row],[renda]]*cambio_hoje*(1-custo_repatriacao)</f>
        <v>24365.414961477149</v>
      </c>
    </row>
    <row r="197" spans="7:15" ht="20" customHeight="1" x14ac:dyDescent="0.6">
      <c r="G197" s="70">
        <v>194</v>
      </c>
      <c r="H197" s="70">
        <f ca="1">YEAR(TODAY())-YEAR(data_de_nascimento)+Table20[[#This Row],[meses]]/12</f>
        <v>53.166666666666671</v>
      </c>
      <c r="I197" s="71">
        <f t="shared" ca="1" si="7"/>
        <v>50459</v>
      </c>
      <c r="J197" s="73"/>
      <c r="K197" s="73">
        <f t="shared" si="8"/>
        <v>3000</v>
      </c>
      <c r="L197" s="74">
        <f>M196+L196*(1-TER_mensal-desconto_div_mensal)+Table20[[#This Row],[aportes]]*(1-custo_remessa)-comissao-Table20[[#This Row],[saques]]</f>
        <v>1541641.0234581672</v>
      </c>
      <c r="M197" s="72">
        <f>Table20[[#This Row],[riqueza]]*rendimento_hist_mensal</f>
        <v>8353.9630556399297</v>
      </c>
      <c r="N197" s="75">
        <f>((Table20[[#This Row],[riqueza]]*SWR)/12)*(1-imposto_GCAP)</f>
        <v>4367.9828997981404</v>
      </c>
      <c r="O197" s="76">
        <f>Table20[[#This Row],[renda]]*cambio_hoje*(1-custo_repatriacao)</f>
        <v>24440.836031851562</v>
      </c>
    </row>
    <row r="198" spans="7:15" ht="20" customHeight="1" x14ac:dyDescent="0.6">
      <c r="G198" s="70">
        <v>195</v>
      </c>
      <c r="H198" s="70">
        <f ca="1">YEAR(TODAY())-YEAR(data_de_nascimento)+Table20[[#This Row],[meses]]/12</f>
        <v>53.25</v>
      </c>
      <c r="I198" s="71">
        <f t="shared" ref="I198:I261" ca="1" si="9">EDATE(I197,1)</f>
        <v>50487</v>
      </c>
      <c r="J198" s="73"/>
      <c r="K198" s="73">
        <f t="shared" si="8"/>
        <v>3000</v>
      </c>
      <c r="L198" s="74">
        <f>M197+L197*(1-TER_mensal-desconto_div_mensal)+Table20[[#This Row],[aportes]]*(1-custo_remessa)-comissao-Table20[[#This Row],[saques]]</f>
        <v>1546422.3346059469</v>
      </c>
      <c r="M198" s="72">
        <f>Table20[[#This Row],[riqueza]]*rendimento_hist_mensal</f>
        <v>8379.8723925596696</v>
      </c>
      <c r="N198" s="75">
        <f>((Table20[[#This Row],[riqueza]]*SWR)/12)*(1-imposto_GCAP)</f>
        <v>4381.5299480501826</v>
      </c>
      <c r="O198" s="76">
        <f>Table20[[#This Row],[renda]]*cambio_hoje*(1-custo_repatriacao)</f>
        <v>24516.637881959323</v>
      </c>
    </row>
    <row r="199" spans="7:15" ht="20" customHeight="1" x14ac:dyDescent="0.6">
      <c r="G199" s="70">
        <v>196</v>
      </c>
      <c r="H199" s="70">
        <f ca="1">YEAR(TODAY())-YEAR(data_de_nascimento)+Table20[[#This Row],[meses]]/12</f>
        <v>53.333333333333329</v>
      </c>
      <c r="I199" s="71">
        <f t="shared" ca="1" si="9"/>
        <v>50518</v>
      </c>
      <c r="J199" s="73"/>
      <c r="K199" s="73">
        <f t="shared" si="8"/>
        <v>3000</v>
      </c>
      <c r="L199" s="74">
        <f>M198+L198*(1-TER_mensal-desconto_div_mensal)+Table20[[#This Row],[aportes]]*(1-custo_remessa)-comissao-Table20[[#This Row],[saques]]</f>
        <v>1551227.7852465082</v>
      </c>
      <c r="M199" s="72">
        <f>Table20[[#This Row],[riqueza]]*rendimento_hist_mensal</f>
        <v>8405.9125384211875</v>
      </c>
      <c r="N199" s="75">
        <f>((Table20[[#This Row],[riqueza]]*SWR)/12)*(1-imposto_GCAP)</f>
        <v>4395.1453915317734</v>
      </c>
      <c r="O199" s="76">
        <f>Table20[[#This Row],[renda]]*cambio_hoje*(1-custo_repatriacao)</f>
        <v>24592.822434250011</v>
      </c>
    </row>
    <row r="200" spans="7:15" ht="20" customHeight="1" x14ac:dyDescent="0.6">
      <c r="G200" s="70">
        <v>197</v>
      </c>
      <c r="H200" s="70">
        <f ca="1">YEAR(TODAY())-YEAR(data_de_nascimento)+Table20[[#This Row],[meses]]/12</f>
        <v>53.416666666666671</v>
      </c>
      <c r="I200" s="71">
        <f t="shared" ca="1" si="9"/>
        <v>50548</v>
      </c>
      <c r="J200" s="73"/>
      <c r="K200" s="73">
        <f t="shared" si="8"/>
        <v>3000</v>
      </c>
      <c r="L200" s="74">
        <f>M199+L199*(1-TER_mensal-desconto_div_mensal)+Table20[[#This Row],[aportes]]*(1-custo_remessa)-comissao-Table20[[#This Row],[saques]]</f>
        <v>1556057.4972533484</v>
      </c>
      <c r="M200" s="72">
        <f>Table20[[#This Row],[riqueza]]*rendimento_hist_mensal</f>
        <v>8432.0841536419721</v>
      </c>
      <c r="N200" s="75">
        <f>((Table20[[#This Row],[riqueza]]*SWR)/12)*(1-imposto_GCAP)</f>
        <v>4408.8295755511535</v>
      </c>
      <c r="O200" s="76">
        <f>Table20[[#This Row],[renda]]*cambio_hoje*(1-custo_repatriacao)</f>
        <v>24669.391620879109</v>
      </c>
    </row>
    <row r="201" spans="7:15" ht="20" customHeight="1" x14ac:dyDescent="0.6">
      <c r="G201" s="70">
        <v>198</v>
      </c>
      <c r="H201" s="70">
        <f ca="1">YEAR(TODAY())-YEAR(data_de_nascimento)+Table20[[#This Row],[meses]]/12</f>
        <v>53.5</v>
      </c>
      <c r="I201" s="71">
        <f t="shared" ca="1" si="9"/>
        <v>50579</v>
      </c>
      <c r="J201" s="73"/>
      <c r="K201" s="73">
        <f t="shared" si="8"/>
        <v>3000</v>
      </c>
      <c r="L201" s="74">
        <f>M200+L200*(1-TER_mensal-desconto_div_mensal)+Table20[[#This Row],[aportes]]*(1-custo_remessa)-comissao-Table20[[#This Row],[saques]]</f>
        <v>1560911.5931152699</v>
      </c>
      <c r="M201" s="72">
        <f>Table20[[#This Row],[riqueza]]*rendimento_hist_mensal</f>
        <v>8458.387901973776</v>
      </c>
      <c r="N201" s="75">
        <f>((Table20[[#This Row],[riqueza]]*SWR)/12)*(1-imposto_GCAP)</f>
        <v>4422.5828471599316</v>
      </c>
      <c r="O201" s="76">
        <f>Table20[[#This Row],[renda]]*cambio_hoje*(1-custo_repatriacao)</f>
        <v>24746.347383757027</v>
      </c>
    </row>
    <row r="202" spans="7:15" ht="20" customHeight="1" x14ac:dyDescent="0.6">
      <c r="G202" s="70">
        <v>199</v>
      </c>
      <c r="H202" s="70">
        <f ca="1">YEAR(TODAY())-YEAR(data_de_nascimento)+Table20[[#This Row],[meses]]/12</f>
        <v>53.583333333333329</v>
      </c>
      <c r="I202" s="71">
        <f t="shared" ca="1" si="9"/>
        <v>50609</v>
      </c>
      <c r="J202" s="73"/>
      <c r="K202" s="73">
        <f t="shared" si="8"/>
        <v>3000</v>
      </c>
      <c r="L202" s="74">
        <f>M201+L201*(1-TER_mensal-desconto_div_mensal)+Table20[[#This Row],[aportes]]*(1-custo_remessa)-comissao-Table20[[#This Row],[saques]]</f>
        <v>1565790.1959394864</v>
      </c>
      <c r="M202" s="72">
        <f>Table20[[#This Row],[riqueza]]*rendimento_hist_mensal</f>
        <v>8484.8244505194434</v>
      </c>
      <c r="N202" s="75">
        <f>((Table20[[#This Row],[riqueza]]*SWR)/12)*(1-imposto_GCAP)</f>
        <v>4436.4055551618785</v>
      </c>
      <c r="O202" s="76">
        <f>Table20[[#This Row],[renda]]*cambio_hoje*(1-custo_repatriacao)</f>
        <v>24823.691674598311</v>
      </c>
    </row>
    <row r="203" spans="7:15" ht="20" customHeight="1" x14ac:dyDescent="0.6">
      <c r="G203" s="70">
        <v>200</v>
      </c>
      <c r="H203" s="70">
        <f ca="1">YEAR(TODAY())-YEAR(data_de_nascimento)+Table20[[#This Row],[meses]]/12</f>
        <v>53.666666666666671</v>
      </c>
      <c r="I203" s="71">
        <f t="shared" ca="1" si="9"/>
        <v>50640</v>
      </c>
      <c r="J203" s="73"/>
      <c r="K203" s="73">
        <f t="shared" si="8"/>
        <v>3000</v>
      </c>
      <c r="L203" s="74">
        <f>M202+L202*(1-TER_mensal-desconto_div_mensal)+Table20[[#This Row],[aportes]]*(1-custo_remessa)-comissao-Table20[[#This Row],[saques]]</f>
        <v>1570693.4294547455</v>
      </c>
      <c r="M203" s="72">
        <f>Table20[[#This Row],[riqueza]]*rendimento_hist_mensal</f>
        <v>8511.3944697498391</v>
      </c>
      <c r="N203" s="75">
        <f>((Table20[[#This Row],[riqueza]]*SWR)/12)*(1-imposto_GCAP)</f>
        <v>4450.298050121778</v>
      </c>
      <c r="O203" s="76">
        <f>Table20[[#This Row],[renda]]*cambio_hoje*(1-custo_repatriacao)</f>
        <v>24901.426454971173</v>
      </c>
    </row>
    <row r="204" spans="7:15" ht="20" customHeight="1" x14ac:dyDescent="0.6">
      <c r="G204" s="70">
        <v>201</v>
      </c>
      <c r="H204" s="70">
        <f ca="1">YEAR(TODAY())-YEAR(data_de_nascimento)+Table20[[#This Row],[meses]]/12</f>
        <v>53.75</v>
      </c>
      <c r="I204" s="71">
        <f t="shared" ca="1" si="9"/>
        <v>50671</v>
      </c>
      <c r="J204" s="73"/>
      <c r="K204" s="73">
        <f t="shared" si="8"/>
        <v>3000</v>
      </c>
      <c r="L204" s="74">
        <f>M203+L203*(1-TER_mensal-desconto_div_mensal)+Table20[[#This Row],[aportes]]*(1-custo_remessa)-comissao-Table20[[#This Row],[saques]]</f>
        <v>1575621.4180144663</v>
      </c>
      <c r="M204" s="72">
        <f>Table20[[#This Row],[riqueza]]*rendimento_hist_mensal</f>
        <v>8538.0986335208418</v>
      </c>
      <c r="N204" s="75">
        <f>((Table20[[#This Row],[riqueza]]*SWR)/12)*(1-imposto_GCAP)</f>
        <v>4464.2606843743206</v>
      </c>
      <c r="O204" s="76">
        <f>Table20[[#This Row],[renda]]*cambio_hoje*(1-custo_repatriacao)</f>
        <v>24979.553696347251</v>
      </c>
    </row>
    <row r="205" spans="7:15" ht="20" customHeight="1" x14ac:dyDescent="0.6">
      <c r="G205" s="70">
        <v>202</v>
      </c>
      <c r="H205" s="70">
        <f ca="1">YEAR(TODAY())-YEAR(data_de_nascimento)+Table20[[#This Row],[meses]]/12</f>
        <v>53.833333333333329</v>
      </c>
      <c r="I205" s="71">
        <f t="shared" ca="1" si="9"/>
        <v>50701</v>
      </c>
      <c r="J205" s="73"/>
      <c r="K205" s="73">
        <f t="shared" si="8"/>
        <v>3000</v>
      </c>
      <c r="L205" s="74">
        <f>M204+L204*(1-TER_mensal-desconto_div_mensal)+Table20[[#This Row],[aportes]]*(1-custo_remessa)-comissao-Table20[[#This Row],[saques]]</f>
        <v>1580574.2865998929</v>
      </c>
      <c r="M205" s="72">
        <f>Table20[[#This Row],[riqueza]]*rendimento_hist_mensal</f>
        <v>8564.9376190904404</v>
      </c>
      <c r="N205" s="75">
        <f>((Table20[[#This Row],[riqueza]]*SWR)/12)*(1-imposto_GCAP)</f>
        <v>4478.29381203303</v>
      </c>
      <c r="O205" s="76">
        <f>Table20[[#This Row],[renda]]*cambio_hoje*(1-custo_repatriacao)</f>
        <v>25058.075380151557</v>
      </c>
    </row>
    <row r="206" spans="7:15" ht="20" customHeight="1" x14ac:dyDescent="0.6">
      <c r="G206" s="70">
        <v>203</v>
      </c>
      <c r="H206" s="70">
        <f ca="1">YEAR(TODAY())-YEAR(data_de_nascimento)+Table20[[#This Row],[meses]]/12</f>
        <v>53.916666666666671</v>
      </c>
      <c r="I206" s="71">
        <f t="shared" ca="1" si="9"/>
        <v>50732</v>
      </c>
      <c r="J206" s="73"/>
      <c r="K206" s="73">
        <f t="shared" si="8"/>
        <v>3000</v>
      </c>
      <c r="L206" s="74">
        <f>M205+L205*(1-TER_mensal-desconto_div_mensal)+Table20[[#This Row],[aportes]]*(1-custo_remessa)-comissao-Table20[[#This Row],[saques]]</f>
        <v>1585552.1608232651</v>
      </c>
      <c r="M206" s="72">
        <f>Table20[[#This Row],[riqueza]]*rendimento_hist_mensal</f>
        <v>8591.9121071359077</v>
      </c>
      <c r="N206" s="75">
        <f>((Table20[[#This Row],[riqueza]]*SWR)/12)*(1-imposto_GCAP)</f>
        <v>4492.3977889992511</v>
      </c>
      <c r="O206" s="76">
        <f>Table20[[#This Row],[renda]]*cambio_hoje*(1-custo_repatriacao)</f>
        <v>25136.993497812764</v>
      </c>
    </row>
    <row r="207" spans="7:15" ht="20" customHeight="1" x14ac:dyDescent="0.6">
      <c r="G207" s="70">
        <v>204</v>
      </c>
      <c r="H207" s="70">
        <f ca="1">YEAR(TODAY())-YEAR(data_de_nascimento)+Table20[[#This Row],[meses]]/12</f>
        <v>54</v>
      </c>
      <c r="I207" s="71">
        <f t="shared" ca="1" si="9"/>
        <v>50762</v>
      </c>
      <c r="J207" s="73"/>
      <c r="K207" s="73">
        <f t="shared" si="8"/>
        <v>3000</v>
      </c>
      <c r="L207" s="74">
        <f>M206+L206*(1-TER_mensal-desconto_div_mensal)+Table20[[#This Row],[aportes]]*(1-custo_remessa)-comissao-Table20[[#This Row],[saques]]</f>
        <v>1590555.1669310029</v>
      </c>
      <c r="M207" s="72">
        <f>Table20[[#This Row],[riqueza]]*rendimento_hist_mensal</f>
        <v>8619.022781771062</v>
      </c>
      <c r="N207" s="75">
        <f>((Table20[[#This Row],[riqueza]]*SWR)/12)*(1-imposto_GCAP)</f>
        <v>4506.5729729711747</v>
      </c>
      <c r="O207" s="76">
        <f>Table20[[#This Row],[renda]]*cambio_hoje*(1-custo_repatriacao)</f>
        <v>25216.310050813721</v>
      </c>
    </row>
    <row r="208" spans="7:15" ht="20" customHeight="1" x14ac:dyDescent="0.6">
      <c r="G208" s="70">
        <v>205</v>
      </c>
      <c r="H208" s="70">
        <f ca="1">YEAR(TODAY())-YEAR(data_de_nascimento)+Table20[[#This Row],[meses]]/12</f>
        <v>54.083333333333329</v>
      </c>
      <c r="I208" s="71">
        <f t="shared" ca="1" si="9"/>
        <v>50793</v>
      </c>
      <c r="J208" s="73"/>
      <c r="K208" s="73">
        <f t="shared" si="8"/>
        <v>3000</v>
      </c>
      <c r="L208" s="74">
        <f>M207+L207*(1-TER_mensal-desconto_div_mensal)+Table20[[#This Row],[aportes]]*(1-custo_remessa)-comissao-Table20[[#This Row],[saques]]</f>
        <v>1595583.4318069094</v>
      </c>
      <c r="M208" s="72">
        <f>Table20[[#This Row],[riqueza]]*rendimento_hist_mensal</f>
        <v>8646.270330563626</v>
      </c>
      <c r="N208" s="75">
        <f>((Table20[[#This Row],[riqueza]]*SWR)/12)*(1-imposto_GCAP)</f>
        <v>4520.8197234529098</v>
      </c>
      <c r="O208" s="76">
        <f>Table20[[#This Row],[renda]]*cambio_hoje*(1-custo_repatriacao)</f>
        <v>25296.027050742196</v>
      </c>
    </row>
    <row r="209" spans="7:15" ht="20" customHeight="1" x14ac:dyDescent="0.6">
      <c r="G209" s="70">
        <v>206</v>
      </c>
      <c r="H209" s="70">
        <f ca="1">YEAR(TODAY())-YEAR(data_de_nascimento)+Table20[[#This Row],[meses]]/12</f>
        <v>54.166666666666671</v>
      </c>
      <c r="I209" s="71">
        <f t="shared" ca="1" si="9"/>
        <v>50824</v>
      </c>
      <c r="J209" s="73"/>
      <c r="K209" s="73">
        <f t="shared" si="8"/>
        <v>3000</v>
      </c>
      <c r="L209" s="74">
        <f>M208+L208*(1-TER_mensal-desconto_div_mensal)+Table20[[#This Row],[aportes]]*(1-custo_remessa)-comissao-Table20[[#This Row],[saques]]</f>
        <v>1600637.082975388</v>
      </c>
      <c r="M209" s="72">
        <f>Table20[[#This Row],[riqueza]]*rendimento_hist_mensal</f>
        <v>8673.6554445526544</v>
      </c>
      <c r="N209" s="75">
        <f>((Table20[[#This Row],[riqueza]]*SWR)/12)*(1-imposto_GCAP)</f>
        <v>4535.1384017635992</v>
      </c>
      <c r="O209" s="76">
        <f>Table20[[#This Row],[renda]]*cambio_hoje*(1-custo_repatriacao)</f>
        <v>25376.146519341892</v>
      </c>
    </row>
    <row r="210" spans="7:15" ht="20" customHeight="1" x14ac:dyDescent="0.6">
      <c r="G210" s="70">
        <v>207</v>
      </c>
      <c r="H210" s="70">
        <f ca="1">YEAR(TODAY())-YEAR(data_de_nascimento)+Table20[[#This Row],[meses]]/12</f>
        <v>54.25</v>
      </c>
      <c r="I210" s="71">
        <f t="shared" ca="1" si="9"/>
        <v>50852</v>
      </c>
      <c r="J210" s="73"/>
      <c r="K210" s="73">
        <f t="shared" si="8"/>
        <v>3000</v>
      </c>
      <c r="L210" s="74">
        <f>M209+L209*(1-TER_mensal-desconto_div_mensal)+Table20[[#This Row],[aportes]]*(1-custo_remessa)-comissao-Table20[[#This Row],[saques]]</f>
        <v>1605716.2486046769</v>
      </c>
      <c r="M210" s="72">
        <f>Table20[[#This Row],[riqueza]]*rendimento_hist_mensal</f>
        <v>8701.1788182660584</v>
      </c>
      <c r="N210" s="75">
        <f>((Table20[[#This Row],[riqueza]]*SWR)/12)*(1-imposto_GCAP)</f>
        <v>4549.5293710465849</v>
      </c>
      <c r="O210" s="76">
        <f>Table20[[#This Row],[renda]]*cambio_hoje*(1-custo_repatriacao)</f>
        <v>25456.670488563734</v>
      </c>
    </row>
    <row r="211" spans="7:15" ht="20" customHeight="1" x14ac:dyDescent="0.6">
      <c r="G211" s="70">
        <v>208</v>
      </c>
      <c r="H211" s="70">
        <f ca="1">YEAR(TODAY())-YEAR(data_de_nascimento)+Table20[[#This Row],[meses]]/12</f>
        <v>54.333333333333329</v>
      </c>
      <c r="I211" s="71">
        <f t="shared" ca="1" si="9"/>
        <v>50883</v>
      </c>
      <c r="J211" s="73"/>
      <c r="K211" s="73">
        <f t="shared" si="8"/>
        <v>3000</v>
      </c>
      <c r="L211" s="74">
        <f>M210+L210*(1-TER_mensal-desconto_div_mensal)+Table20[[#This Row],[aportes]]*(1-custo_remessa)-comissao-Table20[[#This Row],[saques]]</f>
        <v>1610821.0575100998</v>
      </c>
      <c r="M211" s="72">
        <f>Table20[[#This Row],[riqueza]]*rendimento_hist_mensal</f>
        <v>8728.8411497382349</v>
      </c>
      <c r="N211" s="75">
        <f>((Table20[[#This Row],[riqueza]]*SWR)/12)*(1-imposto_GCAP)</f>
        <v>4563.9929962786164</v>
      </c>
      <c r="O211" s="76">
        <f>Table20[[#This Row],[renda]]*cambio_hoje*(1-custo_repatriacao)</f>
        <v>25537.601000617378</v>
      </c>
    </row>
    <row r="212" spans="7:15" ht="20" customHeight="1" x14ac:dyDescent="0.6">
      <c r="G212" s="70">
        <v>209</v>
      </c>
      <c r="H212" s="70">
        <f ca="1">YEAR(TODAY())-YEAR(data_de_nascimento)+Table20[[#This Row],[meses]]/12</f>
        <v>54.416666666666671</v>
      </c>
      <c r="I212" s="71">
        <f t="shared" ca="1" si="9"/>
        <v>50913</v>
      </c>
      <c r="J212" s="73"/>
      <c r="K212" s="73">
        <f t="shared" si="8"/>
        <v>3000</v>
      </c>
      <c r="L212" s="74">
        <f>M211+L211*(1-TER_mensal-desconto_div_mensal)+Table20[[#This Row],[aportes]]*(1-custo_remessa)-comissao-Table20[[#This Row],[saques]]</f>
        <v>1615951.6391573325</v>
      </c>
      <c r="M212" s="72">
        <f>Table20[[#This Row],[riqueza]]*rendimento_hist_mensal</f>
        <v>8756.6431405277526</v>
      </c>
      <c r="N212" s="75">
        <f>((Table20[[#This Row],[riqueza]]*SWR)/12)*(1-imposto_GCAP)</f>
        <v>4578.5296442791087</v>
      </c>
      <c r="O212" s="76">
        <f>Table20[[#This Row],[renda]]*cambio_hoje*(1-custo_repatriacao)</f>
        <v>25618.940108023042</v>
      </c>
    </row>
    <row r="213" spans="7:15" ht="20" customHeight="1" x14ac:dyDescent="0.6">
      <c r="G213" s="70">
        <v>210</v>
      </c>
      <c r="H213" s="70">
        <f ca="1">YEAR(TODAY())-YEAR(data_de_nascimento)+Table20[[#This Row],[meses]]/12</f>
        <v>54.5</v>
      </c>
      <c r="I213" s="71">
        <f t="shared" ca="1" si="9"/>
        <v>50944</v>
      </c>
      <c r="J213" s="73"/>
      <c r="K213" s="73">
        <f t="shared" si="8"/>
        <v>3000</v>
      </c>
      <c r="L213" s="74">
        <f>M212+L212*(1-TER_mensal-desconto_div_mensal)+Table20[[#This Row],[aportes]]*(1-custo_remessa)-comissao-Table20[[#This Row],[saques]]</f>
        <v>1621108.1236656862</v>
      </c>
      <c r="M213" s="72">
        <f>Table20[[#This Row],[riqueza]]*rendimento_hist_mensal</f>
        <v>8784.5854957351512</v>
      </c>
      <c r="N213" s="75">
        <f>((Table20[[#This Row],[riqueza]]*SWR)/12)*(1-imposto_GCAP)</f>
        <v>4593.1396837194443</v>
      </c>
      <c r="O213" s="76">
        <f>Table20[[#This Row],[renda]]*cambio_hoje*(1-custo_repatriacao)</f>
        <v>25700.689873663523</v>
      </c>
    </row>
    <row r="214" spans="7:15" ht="20" customHeight="1" x14ac:dyDescent="0.6">
      <c r="G214" s="70">
        <v>211</v>
      </c>
      <c r="H214" s="70">
        <f ca="1">YEAR(TODAY())-YEAR(data_de_nascimento)+Table20[[#This Row],[meses]]/12</f>
        <v>54.583333333333329</v>
      </c>
      <c r="I214" s="71">
        <f t="shared" ca="1" si="9"/>
        <v>50974</v>
      </c>
      <c r="J214" s="73"/>
      <c r="K214" s="73">
        <f t="shared" si="8"/>
        <v>3000</v>
      </c>
      <c r="L214" s="74">
        <f>M213+L213*(1-TER_mensal-desconto_div_mensal)+Table20[[#This Row],[aportes]]*(1-custo_remessa)-comissao-Table20[[#This Row],[saques]]</f>
        <v>1626290.6418114086</v>
      </c>
      <c r="M214" s="72">
        <f>Table20[[#This Row],[riqueza]]*rendimento_hist_mensal</f>
        <v>8812.6689240208307</v>
      </c>
      <c r="N214" s="75">
        <f>((Table20[[#This Row],[riqueza]]*SWR)/12)*(1-imposto_GCAP)</f>
        <v>4607.8234851323241</v>
      </c>
      <c r="O214" s="76">
        <f>Table20[[#This Row],[renda]]*cambio_hoje*(1-custo_repatriacao)</f>
        <v>25782.852370836543</v>
      </c>
    </row>
    <row r="215" spans="7:15" ht="20" customHeight="1" x14ac:dyDescent="0.6">
      <c r="G215" s="70">
        <v>212</v>
      </c>
      <c r="H215" s="70">
        <f ca="1">YEAR(TODAY())-YEAR(data_de_nascimento)+Table20[[#This Row],[meses]]/12</f>
        <v>54.666666666666671</v>
      </c>
      <c r="I215" s="71">
        <f t="shared" ca="1" si="9"/>
        <v>51005</v>
      </c>
      <c r="J215" s="73"/>
      <c r="K215" s="73">
        <f t="shared" si="8"/>
        <v>3000</v>
      </c>
      <c r="L215" s="74">
        <f>M214+L214*(1-TER_mensal-desconto_div_mensal)+Table20[[#This Row],[aportes]]*(1-custo_remessa)-comissao-Table20[[#This Row],[saques]]</f>
        <v>1631499.3250309993</v>
      </c>
      <c r="M215" s="72">
        <f>Table20[[#This Row],[riqueza]]*rendimento_hist_mensal</f>
        <v>8840.8941376230123</v>
      </c>
      <c r="N215" s="75">
        <f>((Table20[[#This Row],[riqueza]]*SWR)/12)*(1-imposto_GCAP)</f>
        <v>4622.5814209211649</v>
      </c>
      <c r="O215" s="76">
        <f>Table20[[#This Row],[renda]]*cambio_hoje*(1-custo_repatriacao)</f>
        <v>25865.42968330732</v>
      </c>
    </row>
    <row r="216" spans="7:15" ht="20" customHeight="1" x14ac:dyDescent="0.6">
      <c r="G216" s="70">
        <v>213</v>
      </c>
      <c r="H216" s="70">
        <f ca="1">YEAR(TODAY())-YEAR(data_de_nascimento)+Table20[[#This Row],[meses]]/12</f>
        <v>54.75</v>
      </c>
      <c r="I216" s="71">
        <f t="shared" ca="1" si="9"/>
        <v>51036</v>
      </c>
      <c r="J216" s="73"/>
      <c r="K216" s="73">
        <f t="shared" si="8"/>
        <v>3000</v>
      </c>
      <c r="L216" s="74">
        <f>M215+L215*(1-TER_mensal-desconto_div_mensal)+Table20[[#This Row],[aportes]]*(1-custo_remessa)-comissao-Table20[[#This Row],[saques]]</f>
        <v>1636734.3054245438</v>
      </c>
      <c r="M216" s="72">
        <f>Table20[[#This Row],[riqueza]]*rendimento_hist_mensal</f>
        <v>8869.2618523758083</v>
      </c>
      <c r="N216" s="75">
        <f>((Table20[[#This Row],[riqueza]]*SWR)/12)*(1-imposto_GCAP)</f>
        <v>4637.4138653695409</v>
      </c>
      <c r="O216" s="76">
        <f>Table20[[#This Row],[renda]]*cambio_hoje*(1-custo_repatriacao)</f>
        <v>25948.423905361411</v>
      </c>
    </row>
    <row r="217" spans="7:15" ht="20" customHeight="1" x14ac:dyDescent="0.6">
      <c r="G217" s="70">
        <v>214</v>
      </c>
      <c r="H217" s="70">
        <f ca="1">YEAR(TODAY())-YEAR(data_de_nascimento)+Table20[[#This Row],[meses]]/12</f>
        <v>54.833333333333329</v>
      </c>
      <c r="I217" s="71">
        <f t="shared" ca="1" si="9"/>
        <v>51066</v>
      </c>
      <c r="J217" s="73"/>
      <c r="K217" s="73">
        <f t="shared" si="8"/>
        <v>3000</v>
      </c>
      <c r="L217" s="74">
        <f>M216+L216*(1-TER_mensal-desconto_div_mensal)+Table20[[#This Row],[aportes]]*(1-custo_remessa)-comissao-Table20[[#This Row],[saques]]</f>
        <v>1641995.7157590638</v>
      </c>
      <c r="M217" s="72">
        <f>Table20[[#This Row],[riqueza]]*rendimento_hist_mensal</f>
        <v>8897.7727877273774</v>
      </c>
      <c r="N217" s="75">
        <f>((Table20[[#This Row],[riqueza]]*SWR)/12)*(1-imposto_GCAP)</f>
        <v>4652.3211946506808</v>
      </c>
      <c r="O217" s="76">
        <f>Table20[[#This Row],[renda]]*cambio_hoje*(1-custo_repatriacao)</f>
        <v>26031.837141857824</v>
      </c>
    </row>
    <row r="218" spans="7:15" ht="20" customHeight="1" x14ac:dyDescent="0.6">
      <c r="G218" s="70">
        <v>215</v>
      </c>
      <c r="H218" s="70">
        <f ca="1">YEAR(TODAY())-YEAR(data_de_nascimento)+Table20[[#This Row],[meses]]/12</f>
        <v>54.916666666666671</v>
      </c>
      <c r="I218" s="71">
        <f t="shared" ca="1" si="9"/>
        <v>51097</v>
      </c>
      <c r="J218" s="73"/>
      <c r="K218" s="73">
        <f t="shared" si="8"/>
        <v>3000</v>
      </c>
      <c r="L218" s="74">
        <f>M217+L217*(1-TER_mensal-desconto_div_mensal)+Table20[[#This Row],[aportes]]*(1-custo_remessa)-comissao-Table20[[#This Row],[saques]]</f>
        <v>1647283.6894718844</v>
      </c>
      <c r="M218" s="72">
        <f>Table20[[#This Row],[riqueza]]*rendimento_hist_mensal</f>
        <v>8926.4276667581671</v>
      </c>
      <c r="N218" s="75">
        <f>((Table20[[#This Row],[riqueza]]*SWR)/12)*(1-imposto_GCAP)</f>
        <v>4667.3037868370056</v>
      </c>
      <c r="O218" s="76">
        <f>Table20[[#This Row],[renda]]*cambio_hoje*(1-custo_repatriacao)</f>
        <v>26115.671508282423</v>
      </c>
    </row>
    <row r="219" spans="7:15" ht="20" customHeight="1" x14ac:dyDescent="0.6">
      <c r="G219" s="70">
        <v>216</v>
      </c>
      <c r="H219" s="70">
        <f ca="1">YEAR(TODAY())-YEAR(data_de_nascimento)+Table20[[#This Row],[meses]]/12</f>
        <v>55</v>
      </c>
      <c r="I219" s="71">
        <f t="shared" ca="1" si="9"/>
        <v>51127</v>
      </c>
      <c r="J219" s="73"/>
      <c r="K219" s="73">
        <f t="shared" si="8"/>
        <v>3000</v>
      </c>
      <c r="L219" s="74">
        <f>M218+L218*(1-TER_mensal-desconto_div_mensal)+Table20[[#This Row],[aportes]]*(1-custo_remessa)-comissao-Table20[[#This Row],[saques]]</f>
        <v>1652598.3606740178</v>
      </c>
      <c r="M219" s="72">
        <f>Table20[[#This Row],[riqueza]]*rendimento_hist_mensal</f>
        <v>8955.2272161992569</v>
      </c>
      <c r="N219" s="75">
        <f>((Table20[[#This Row],[riqueza]]*SWR)/12)*(1-imposto_GCAP)</f>
        <v>4682.3620219097174</v>
      </c>
      <c r="O219" s="76">
        <f>Table20[[#This Row],[renda]]*cambio_hoje*(1-custo_repatriacao)</f>
        <v>26199.92913080156</v>
      </c>
    </row>
    <row r="220" spans="7:15" ht="20" customHeight="1" x14ac:dyDescent="0.6">
      <c r="G220" s="70">
        <v>217</v>
      </c>
      <c r="H220" s="70">
        <f ca="1">YEAR(TODAY())-YEAR(data_de_nascimento)+Table20[[#This Row],[meses]]/12</f>
        <v>55.083333333333329</v>
      </c>
      <c r="I220" s="71">
        <f t="shared" ca="1" si="9"/>
        <v>51158</v>
      </c>
      <c r="J220" s="73"/>
      <c r="K220" s="73">
        <f t="shared" si="8"/>
        <v>3000</v>
      </c>
      <c r="L220" s="74">
        <f>M219+L219*(1-TER_mensal-desconto_div_mensal)+Table20[[#This Row],[aportes]]*(1-custo_remessa)-comissao-Table20[[#This Row],[saques]]</f>
        <v>1657939.8641535654</v>
      </c>
      <c r="M220" s="72">
        <f>Table20[[#This Row],[riqueza]]*rendimento_hist_mensal</f>
        <v>8984.1721664507859</v>
      </c>
      <c r="N220" s="75">
        <f>((Table20[[#This Row],[riqueza]]*SWR)/12)*(1-imposto_GCAP)</f>
        <v>4697.4962817684354</v>
      </c>
      <c r="O220" s="76">
        <f>Table20[[#This Row],[renda]]*cambio_hoje*(1-custo_repatriacao)</f>
        <v>26284.612146315987</v>
      </c>
    </row>
    <row r="221" spans="7:15" ht="20" customHeight="1" x14ac:dyDescent="0.6">
      <c r="G221" s="70">
        <v>218</v>
      </c>
      <c r="H221" s="70">
        <f ca="1">YEAR(TODAY())-YEAR(data_de_nascimento)+Table20[[#This Row],[meses]]/12</f>
        <v>55.166666666666671</v>
      </c>
      <c r="I221" s="71">
        <f t="shared" ca="1" si="9"/>
        <v>51189</v>
      </c>
      <c r="J221" s="73"/>
      <c r="K221" s="73">
        <f t="shared" si="8"/>
        <v>3000</v>
      </c>
      <c r="L221" s="74">
        <f>M220+L220*(1-TER_mensal-desconto_div_mensal)+Table20[[#This Row],[aportes]]*(1-custo_remessa)-comissao-Table20[[#This Row],[saques]]</f>
        <v>1663308.3353791353</v>
      </c>
      <c r="M221" s="72">
        <f>Table20[[#This Row],[riqueza]]*rendimento_hist_mensal</f>
        <v>9013.263251600476</v>
      </c>
      <c r="N221" s="75">
        <f>((Table20[[#This Row],[riqueza]]*SWR)/12)*(1-imposto_GCAP)</f>
        <v>4712.7069502408831</v>
      </c>
      <c r="O221" s="76">
        <f>Table20[[#This Row],[renda]]*cambio_hoje*(1-custo_repatriacao)</f>
        <v>26369.722702515079</v>
      </c>
    </row>
    <row r="222" spans="7:15" ht="20" customHeight="1" x14ac:dyDescent="0.6">
      <c r="G222" s="70">
        <v>219</v>
      </c>
      <c r="H222" s="70">
        <f ca="1">YEAR(TODAY())-YEAR(data_de_nascimento)+Table20[[#This Row],[meses]]/12</f>
        <v>55.25</v>
      </c>
      <c r="I222" s="71">
        <f t="shared" ca="1" si="9"/>
        <v>51218</v>
      </c>
      <c r="J222" s="73"/>
      <c r="K222" s="73">
        <f t="shared" ref="K222:K285" si="10">saques</f>
        <v>3000</v>
      </c>
      <c r="L222" s="74">
        <f>M221+L221*(1-TER_mensal-desconto_div_mensal)+Table20[[#This Row],[aportes]]*(1-custo_remessa)-comissao-Table20[[#This Row],[saques]]</f>
        <v>1668703.9105032787</v>
      </c>
      <c r="M222" s="72">
        <f>Table20[[#This Row],[riqueza]]*rendimento_hist_mensal</f>
        <v>9042.5012094422545</v>
      </c>
      <c r="N222" s="75">
        <f>((Table20[[#This Row],[riqueza]]*SWR)/12)*(1-imposto_GCAP)</f>
        <v>4727.9944130926233</v>
      </c>
      <c r="O222" s="76">
        <f>Table20[[#This Row],[renda]]*cambio_hoje*(1-custo_repatriacao)</f>
        <v>26455.262957931296</v>
      </c>
    </row>
    <row r="223" spans="7:15" ht="20" customHeight="1" x14ac:dyDescent="0.6">
      <c r="G223" s="70">
        <v>220</v>
      </c>
      <c r="H223" s="70">
        <f ca="1">YEAR(TODAY())-YEAR(data_de_nascimento)+Table20[[#This Row],[meses]]/12</f>
        <v>55.333333333333329</v>
      </c>
      <c r="I223" s="71">
        <f t="shared" ca="1" si="9"/>
        <v>51249</v>
      </c>
      <c r="J223" s="73"/>
      <c r="K223" s="73">
        <f t="shared" si="10"/>
        <v>3000</v>
      </c>
      <c r="L223" s="74">
        <f>M222+L222*(1-TER_mensal-desconto_div_mensal)+Table20[[#This Row],[aportes]]*(1-custo_remessa)-comissao-Table20[[#This Row],[saques]]</f>
        <v>1674126.7263659425</v>
      </c>
      <c r="M223" s="72">
        <f>Table20[[#This Row],[riqueza]]*rendimento_hist_mensal</f>
        <v>9071.8867814949554</v>
      </c>
      <c r="N223" s="75">
        <f>((Table20[[#This Row],[riqueza]]*SWR)/12)*(1-imposto_GCAP)</f>
        <v>4743.3590580368373</v>
      </c>
      <c r="O223" s="76">
        <f>Table20[[#This Row],[renda]]*cambio_hoje*(1-custo_repatriacao)</f>
        <v>26541.235081994902</v>
      </c>
    </row>
    <row r="224" spans="7:15" ht="20" customHeight="1" x14ac:dyDescent="0.6">
      <c r="G224" s="70">
        <v>221</v>
      </c>
      <c r="H224" s="70">
        <f ca="1">YEAR(TODAY())-YEAR(data_de_nascimento)+Table20[[#This Row],[meses]]/12</f>
        <v>55.416666666666671</v>
      </c>
      <c r="I224" s="71">
        <f t="shared" ca="1" si="9"/>
        <v>51279</v>
      </c>
      <c r="J224" s="73"/>
      <c r="K224" s="73">
        <f t="shared" si="10"/>
        <v>3000</v>
      </c>
      <c r="L224" s="74">
        <f>M223+L223*(1-TER_mensal-desconto_div_mensal)+Table20[[#This Row],[aportes]]*(1-custo_remessa)-comissao-Table20[[#This Row],[saques]]</f>
        <v>1679576.9204979402</v>
      </c>
      <c r="M224" s="72">
        <f>Table20[[#This Row],[riqueza]]*rendimento_hist_mensal</f>
        <v>9101.4207130211435</v>
      </c>
      <c r="N224" s="75">
        <f>((Table20[[#This Row],[riqueza]]*SWR)/12)*(1-imposto_GCAP)</f>
        <v>4758.8012747441635</v>
      </c>
      <c r="O224" s="76">
        <f>Table20[[#This Row],[renda]]*cambio_hoje*(1-custo_repatriacao)</f>
        <v>26627.641255089016</v>
      </c>
    </row>
    <row r="225" spans="7:15" ht="20" customHeight="1" x14ac:dyDescent="0.6">
      <c r="G225" s="70">
        <v>222</v>
      </c>
      <c r="H225" s="70">
        <f ca="1">YEAR(TODAY())-YEAR(data_de_nascimento)+Table20[[#This Row],[meses]]/12</f>
        <v>55.5</v>
      </c>
      <c r="I225" s="71">
        <f t="shared" ca="1" si="9"/>
        <v>51310</v>
      </c>
      <c r="J225" s="73"/>
      <c r="K225" s="73">
        <f t="shared" si="10"/>
        <v>3000</v>
      </c>
      <c r="L225" s="74">
        <f>M224+L224*(1-TER_mensal-desconto_div_mensal)+Table20[[#This Row],[aportes]]*(1-custo_remessa)-comissao-Table20[[#This Row],[saques]]</f>
        <v>1685054.6311244392</v>
      </c>
      <c r="M225" s="72">
        <f>Table20[[#This Row],[riqueza]]*rendimento_hist_mensal</f>
        <v>9131.1037530459926</v>
      </c>
      <c r="N225" s="75">
        <f>((Table20[[#This Row],[riqueza]]*SWR)/12)*(1-imposto_GCAP)</f>
        <v>4774.3214548525766</v>
      </c>
      <c r="O225" s="76">
        <f>Table20[[#This Row],[renda]]*cambio_hoje*(1-custo_repatriacao)</f>
        <v>26714.483668604884</v>
      </c>
    </row>
    <row r="226" spans="7:15" ht="20" customHeight="1" x14ac:dyDescent="0.6">
      <c r="G226" s="70">
        <v>223</v>
      </c>
      <c r="H226" s="70">
        <f ca="1">YEAR(TODAY())-YEAR(data_de_nascimento)+Table20[[#This Row],[meses]]/12</f>
        <v>55.583333333333329</v>
      </c>
      <c r="I226" s="71">
        <f t="shared" ca="1" si="9"/>
        <v>51340</v>
      </c>
      <c r="J226" s="73"/>
      <c r="K226" s="73">
        <f t="shared" si="10"/>
        <v>3000</v>
      </c>
      <c r="L226" s="74">
        <f>M225+L225*(1-TER_mensal-desconto_div_mensal)+Table20[[#This Row],[aportes]]*(1-custo_remessa)-comissao-Table20[[#This Row],[saques]]</f>
        <v>1690559.9971684671</v>
      </c>
      <c r="M226" s="72">
        <f>Table20[[#This Row],[riqueza]]*rendimento_hist_mensal</f>
        <v>9160.9366543763008</v>
      </c>
      <c r="N226" s="75">
        <f>((Table20[[#This Row],[riqueza]]*SWR)/12)*(1-imposto_GCAP)</f>
        <v>4789.9199919773228</v>
      </c>
      <c r="O226" s="76">
        <f>Table20[[#This Row],[renda]]*cambio_hoje*(1-custo_repatriacao)</f>
        <v>26801.764524997499</v>
      </c>
    </row>
    <row r="227" spans="7:15" ht="20" customHeight="1" x14ac:dyDescent="0.6">
      <c r="G227" s="70">
        <v>224</v>
      </c>
      <c r="H227" s="70">
        <f ca="1">YEAR(TODAY())-YEAR(data_de_nascimento)+Table20[[#This Row],[meses]]/12</f>
        <v>55.666666666666671</v>
      </c>
      <c r="I227" s="71">
        <f t="shared" ca="1" si="9"/>
        <v>51371</v>
      </c>
      <c r="J227" s="73"/>
      <c r="K227" s="73">
        <f t="shared" si="10"/>
        <v>3000</v>
      </c>
      <c r="L227" s="74">
        <f>M226+L226*(1-TER_mensal-desconto_div_mensal)+Table20[[#This Row],[aportes]]*(1-custo_remessa)-comissao-Table20[[#This Row],[saques]]</f>
        <v>1696093.1582544351</v>
      </c>
      <c r="M227" s="72">
        <f>Table20[[#This Row],[riqueza]]*rendimento_hist_mensal</f>
        <v>9190.9201736195773</v>
      </c>
      <c r="N227" s="75">
        <f>((Table20[[#This Row],[riqueza]]*SWR)/12)*(1-imposto_GCAP)</f>
        <v>4805.5972817208994</v>
      </c>
      <c r="O227" s="76">
        <f>Table20[[#This Row],[renda]]*cambio_hoje*(1-custo_repatriacao)</f>
        <v>26889.486037841401</v>
      </c>
    </row>
    <row r="228" spans="7:15" ht="20" customHeight="1" x14ac:dyDescent="0.6">
      <c r="G228" s="70">
        <v>225</v>
      </c>
      <c r="H228" s="70">
        <f ca="1">YEAR(TODAY())-YEAR(data_de_nascimento)+Table20[[#This Row],[meses]]/12</f>
        <v>55.75</v>
      </c>
      <c r="I228" s="71">
        <f t="shared" ca="1" si="9"/>
        <v>51402</v>
      </c>
      <c r="J228" s="73"/>
      <c r="K228" s="73">
        <f t="shared" si="10"/>
        <v>3000</v>
      </c>
      <c r="L228" s="74">
        <f>M227+L227*(1-TER_mensal-desconto_div_mensal)+Table20[[#This Row],[aportes]]*(1-custo_remessa)-comissao-Table20[[#This Row],[saques]]</f>
        <v>1701654.2547116778</v>
      </c>
      <c r="M228" s="72">
        <f>Table20[[#This Row],[riqueza]]*rendimento_hist_mensal</f>
        <v>9221.05507120322</v>
      </c>
      <c r="N228" s="75">
        <f>((Table20[[#This Row],[riqueza]]*SWR)/12)*(1-imposto_GCAP)</f>
        <v>4821.3537216830864</v>
      </c>
      <c r="O228" s="76">
        <f>Table20[[#This Row],[renda]]*cambio_hoje*(1-custo_repatriacao)</f>
        <v>26977.650431886839</v>
      </c>
    </row>
    <row r="229" spans="7:15" ht="20" customHeight="1" x14ac:dyDescent="0.6">
      <c r="G229" s="70">
        <v>226</v>
      </c>
      <c r="H229" s="70">
        <f ca="1">YEAR(TODAY())-YEAR(data_de_nascimento)+Table20[[#This Row],[meses]]/12</f>
        <v>55.833333333333329</v>
      </c>
      <c r="I229" s="71">
        <f t="shared" ca="1" si="9"/>
        <v>51432</v>
      </c>
      <c r="J229" s="73"/>
      <c r="K229" s="73">
        <f t="shared" si="10"/>
        <v>3000</v>
      </c>
      <c r="L229" s="74">
        <f>M228+L228*(1-TER_mensal-desconto_div_mensal)+Table20[[#This Row],[aportes]]*(1-custo_remessa)-comissao-Table20[[#This Row],[saques]]</f>
        <v>1707243.4275780136</v>
      </c>
      <c r="M229" s="72">
        <f>Table20[[#This Row],[riqueza]]*rendimento_hist_mensal</f>
        <v>9251.3421113938202</v>
      </c>
      <c r="N229" s="75">
        <f>((Table20[[#This Row],[riqueza]]*SWR)/12)*(1-imposto_GCAP)</f>
        <v>4837.1897114710382</v>
      </c>
      <c r="O229" s="76">
        <f>Table20[[#This Row],[renda]]*cambio_hoje*(1-custo_repatriacao)</f>
        <v>27066.259943116216</v>
      </c>
    </row>
    <row r="230" spans="7:15" ht="20" customHeight="1" x14ac:dyDescent="0.6">
      <c r="G230" s="70">
        <v>227</v>
      </c>
      <c r="H230" s="70">
        <f ca="1">YEAR(TODAY())-YEAR(data_de_nascimento)+Table20[[#This Row],[meses]]/12</f>
        <v>55.916666666666671</v>
      </c>
      <c r="I230" s="71">
        <f t="shared" ca="1" si="9"/>
        <v>51463</v>
      </c>
      <c r="J230" s="73"/>
      <c r="K230" s="73">
        <f t="shared" si="10"/>
        <v>3000</v>
      </c>
      <c r="L230" s="74">
        <f>M229+L229*(1-TER_mensal-desconto_div_mensal)+Table20[[#This Row],[aportes]]*(1-custo_remessa)-comissao-Table20[[#This Row],[saques]]</f>
        <v>1712860.8186033214</v>
      </c>
      <c r="M230" s="72">
        <f>Table20[[#This Row],[riqueza]]*rendimento_hist_mensal</f>
        <v>9281.7820623165317</v>
      </c>
      <c r="N230" s="75">
        <f>((Table20[[#This Row],[riqueza]]*SWR)/12)*(1-imposto_GCAP)</f>
        <v>4853.1056527094115</v>
      </c>
      <c r="O230" s="76">
        <f>Table20[[#This Row],[renda]]*cambio_hoje*(1-custo_repatriacao)</f>
        <v>27155.316818800791</v>
      </c>
    </row>
    <row r="231" spans="7:15" ht="20" customHeight="1" x14ac:dyDescent="0.6">
      <c r="G231" s="70">
        <v>228</v>
      </c>
      <c r="H231" s="70">
        <f ca="1">YEAR(TODAY())-YEAR(data_de_nascimento)+Table20[[#This Row],[meses]]/12</f>
        <v>56</v>
      </c>
      <c r="I231" s="71">
        <f t="shared" ca="1" si="9"/>
        <v>51493</v>
      </c>
      <c r="J231" s="73"/>
      <c r="K231" s="73">
        <f t="shared" si="10"/>
        <v>3000</v>
      </c>
      <c r="L231" s="74">
        <f>M230+L230*(1-TER_mensal-desconto_div_mensal)+Table20[[#This Row],[aportes]]*(1-custo_remessa)-comissao-Table20[[#This Row],[saques]]</f>
        <v>1718506.5702531347</v>
      </c>
      <c r="M231" s="72">
        <f>Table20[[#This Row],[riqueza]]*rendimento_hist_mensal</f>
        <v>9312.3756959745533</v>
      </c>
      <c r="N231" s="75">
        <f>((Table20[[#This Row],[riqueza]]*SWR)/12)*(1-imposto_GCAP)</f>
        <v>4869.1019490505487</v>
      </c>
      <c r="O231" s="76">
        <f>Table20[[#This Row],[renda]]*cambio_hoje*(1-custo_repatriacao)</f>
        <v>27244.823317557624</v>
      </c>
    </row>
    <row r="232" spans="7:15" ht="20" customHeight="1" x14ac:dyDescent="0.6">
      <c r="G232" s="70">
        <v>229</v>
      </c>
      <c r="H232" s="70">
        <f ca="1">YEAR(TODAY())-YEAR(data_de_nascimento)+Table20[[#This Row],[meses]]/12</f>
        <v>56.083333333333329</v>
      </c>
      <c r="I232" s="71">
        <f t="shared" ca="1" si="9"/>
        <v>51524</v>
      </c>
      <c r="J232" s="73"/>
      <c r="K232" s="73">
        <f t="shared" si="10"/>
        <v>3000</v>
      </c>
      <c r="L232" s="74">
        <f>M231+L231*(1-TER_mensal-desconto_div_mensal)+Table20[[#This Row],[aportes]]*(1-custo_remessa)-comissao-Table20[[#This Row],[saques]]</f>
        <v>1724180.8257122557</v>
      </c>
      <c r="M232" s="72">
        <f>Table20[[#This Row],[riqueza]]*rendimento_hist_mensal</f>
        <v>9343.1237882687165</v>
      </c>
      <c r="N232" s="75">
        <f>((Table20[[#This Row],[riqueza]]*SWR)/12)*(1-imposto_GCAP)</f>
        <v>4885.1790061847241</v>
      </c>
      <c r="O232" s="76">
        <f>Table20[[#This Row],[renda]]*cambio_hoje*(1-custo_repatriacao)</f>
        <v>27334.781709406925</v>
      </c>
    </row>
    <row r="233" spans="7:15" ht="20" customHeight="1" x14ac:dyDescent="0.6">
      <c r="G233" s="70">
        <v>230</v>
      </c>
      <c r="H233" s="70">
        <f ca="1">YEAR(TODAY())-YEAR(data_de_nascimento)+Table20[[#This Row],[meses]]/12</f>
        <v>56.166666666666671</v>
      </c>
      <c r="I233" s="71">
        <f t="shared" ca="1" si="9"/>
        <v>51555</v>
      </c>
      <c r="J233" s="73"/>
      <c r="K233" s="73">
        <f t="shared" si="10"/>
        <v>3000</v>
      </c>
      <c r="L233" s="74">
        <f>M232+L232*(1-TER_mensal-desconto_div_mensal)+Table20[[#This Row],[aportes]]*(1-custo_remessa)-comissao-Table20[[#This Row],[saques]]</f>
        <v>1729883.7288883864</v>
      </c>
      <c r="M233" s="72">
        <f>Table20[[#This Row],[riqueza]]*rendimento_hist_mensal</f>
        <v>9374.0271190171552</v>
      </c>
      <c r="N233" s="75">
        <f>((Table20[[#This Row],[riqueza]]*SWR)/12)*(1-imposto_GCAP)</f>
        <v>4901.337231850428</v>
      </c>
      <c r="O233" s="76">
        <f>Table20[[#This Row],[renda]]*cambio_hoje*(1-custo_repatriacao)</f>
        <v>27425.194275829599</v>
      </c>
    </row>
    <row r="234" spans="7:15" ht="20" customHeight="1" x14ac:dyDescent="0.6">
      <c r="G234" s="70">
        <v>231</v>
      </c>
      <c r="H234" s="70">
        <f ca="1">YEAR(TODAY())-YEAR(data_de_nascimento)+Table20[[#This Row],[meses]]/12</f>
        <v>56.25</v>
      </c>
      <c r="I234" s="71">
        <f t="shared" ca="1" si="9"/>
        <v>51583</v>
      </c>
      <c r="J234" s="73"/>
      <c r="K234" s="73">
        <f t="shared" si="10"/>
        <v>3000</v>
      </c>
      <c r="L234" s="74">
        <f>M233+L233*(1-TER_mensal-desconto_div_mensal)+Table20[[#This Row],[aportes]]*(1-custo_remessa)-comissao-Table20[[#This Row],[saques]]</f>
        <v>1735615.4244157779</v>
      </c>
      <c r="M234" s="72">
        <f>Table20[[#This Row],[riqueza]]*rendimento_hist_mensal</f>
        <v>9405.0864719750807</v>
      </c>
      <c r="N234" s="75">
        <f>((Table20[[#This Row],[riqueza]]*SWR)/12)*(1-imposto_GCAP)</f>
        <v>4917.5770358447044</v>
      </c>
      <c r="O234" s="76">
        <f>Table20[[#This Row],[renda]]*cambio_hoje*(1-custo_repatriacao)</f>
        <v>27516.063309825102</v>
      </c>
    </row>
    <row r="235" spans="7:15" ht="20" customHeight="1" x14ac:dyDescent="0.6">
      <c r="G235" s="70">
        <v>232</v>
      </c>
      <c r="H235" s="70">
        <f ca="1">YEAR(TODAY())-YEAR(data_de_nascimento)+Table20[[#This Row],[meses]]/12</f>
        <v>56.333333333333329</v>
      </c>
      <c r="I235" s="71">
        <f t="shared" ca="1" si="9"/>
        <v>51614</v>
      </c>
      <c r="J235" s="73"/>
      <c r="K235" s="73">
        <f t="shared" si="10"/>
        <v>3000</v>
      </c>
      <c r="L235" s="74">
        <f>M234+L234*(1-TER_mensal-desconto_div_mensal)+Table20[[#This Row],[aportes]]*(1-custo_remessa)-comissao-Table20[[#This Row],[saques]]</f>
        <v>1741376.0576588989</v>
      </c>
      <c r="M235" s="72">
        <f>Table20[[#This Row],[riqueza]]*rendimento_hist_mensal</f>
        <v>9436.3026348546682</v>
      </c>
      <c r="N235" s="75">
        <f>((Table20[[#This Row],[riqueza]]*SWR)/12)*(1-imposto_GCAP)</f>
        <v>4933.8988300335468</v>
      </c>
      <c r="O235" s="76">
        <f>Table20[[#This Row],[renda]]*cambio_hoje*(1-custo_repatriacao)</f>
        <v>27607.391115969571</v>
      </c>
    </row>
    <row r="236" spans="7:15" ht="20" customHeight="1" x14ac:dyDescent="0.6">
      <c r="G236" s="70">
        <v>233</v>
      </c>
      <c r="H236" s="70">
        <f ca="1">YEAR(TODAY())-YEAR(data_de_nascimento)+Table20[[#This Row],[meses]]/12</f>
        <v>56.416666666666671</v>
      </c>
      <c r="I236" s="71">
        <f t="shared" ca="1" si="9"/>
        <v>51644</v>
      </c>
      <c r="J236" s="73"/>
      <c r="K236" s="73">
        <f t="shared" si="10"/>
        <v>3000</v>
      </c>
      <c r="L236" s="74">
        <f>M235+L235*(1-TER_mensal-desconto_div_mensal)+Table20[[#This Row],[aportes]]*(1-custo_remessa)-comissao-Table20[[#This Row],[saques]]</f>
        <v>1747165.7747161225</v>
      </c>
      <c r="M236" s="72">
        <f>Table20[[#This Row],[riqueza]]*rendimento_hist_mensal</f>
        <v>9467.6763993450277</v>
      </c>
      <c r="N236" s="75">
        <f>((Table20[[#This Row],[riqueza]]*SWR)/12)*(1-imposto_GCAP)</f>
        <v>4950.3030283623475</v>
      </c>
      <c r="O236" s="76">
        <f>Table20[[#This Row],[renda]]*cambio_hoje*(1-custo_repatriacao)</f>
        <v>27699.180010474334</v>
      </c>
    </row>
    <row r="237" spans="7:15" ht="20" customHeight="1" x14ac:dyDescent="0.6">
      <c r="G237" s="70">
        <v>234</v>
      </c>
      <c r="H237" s="70">
        <f ca="1">YEAR(TODAY())-YEAR(data_de_nascimento)+Table20[[#This Row],[meses]]/12</f>
        <v>56.5</v>
      </c>
      <c r="I237" s="71">
        <f t="shared" ca="1" si="9"/>
        <v>51675</v>
      </c>
      <c r="J237" s="73"/>
      <c r="K237" s="73">
        <f t="shared" si="10"/>
        <v>3000</v>
      </c>
      <c r="L237" s="74">
        <f>M236+L236*(1-TER_mensal-desconto_div_mensal)+Table20[[#This Row],[aportes]]*(1-custo_remessa)-comissao-Table20[[#This Row],[saques]]</f>
        <v>1752984.7224234317</v>
      </c>
      <c r="M237" s="72">
        <f>Table20[[#This Row],[riqueza]]*rendimento_hist_mensal</f>
        <v>9499.2085611322891</v>
      </c>
      <c r="N237" s="75">
        <f>((Table20[[#This Row],[riqueza]]*SWR)/12)*(1-imposto_GCAP)</f>
        <v>4966.7900468663893</v>
      </c>
      <c r="O237" s="76">
        <f>Table20[[#This Row],[renda]]*cambio_hoje*(1-custo_repatriacao)</f>
        <v>27791.432321244603</v>
      </c>
    </row>
    <row r="238" spans="7:15" ht="20" customHeight="1" x14ac:dyDescent="0.6">
      <c r="G238" s="70">
        <v>235</v>
      </c>
      <c r="H238" s="70">
        <f ca="1">YEAR(TODAY())-YEAR(data_de_nascimento)+Table20[[#This Row],[meses]]/12</f>
        <v>56.583333333333329</v>
      </c>
      <c r="I238" s="71">
        <f t="shared" ca="1" si="9"/>
        <v>51705</v>
      </c>
      <c r="J238" s="73"/>
      <c r="K238" s="73">
        <f t="shared" si="10"/>
        <v>3000</v>
      </c>
      <c r="L238" s="74">
        <f>M237+L237*(1-TER_mensal-desconto_div_mensal)+Table20[[#This Row],[aportes]]*(1-custo_remessa)-comissao-Table20[[#This Row],[saques]]</f>
        <v>1758833.0483581424</v>
      </c>
      <c r="M238" s="72">
        <f>Table20[[#This Row],[riqueza]]*rendimento_hist_mensal</f>
        <v>9530.8999199197715</v>
      </c>
      <c r="N238" s="75">
        <f>((Table20[[#This Row],[riqueza]]*SWR)/12)*(1-imposto_GCAP)</f>
        <v>4983.3603036814029</v>
      </c>
      <c r="O238" s="76">
        <f>Table20[[#This Row],[renda]]*cambio_hoje*(1-custo_repatriacao)</f>
        <v>27884.150387938531</v>
      </c>
    </row>
    <row r="239" spans="7:15" ht="20" customHeight="1" x14ac:dyDescent="0.6">
      <c r="G239" s="70">
        <v>236</v>
      </c>
      <c r="H239" s="70">
        <f ca="1">YEAR(TODAY())-YEAR(data_de_nascimento)+Table20[[#This Row],[meses]]/12</f>
        <v>56.666666666666671</v>
      </c>
      <c r="I239" s="71">
        <f t="shared" ca="1" si="9"/>
        <v>51736</v>
      </c>
      <c r="J239" s="73"/>
      <c r="K239" s="73">
        <f t="shared" si="10"/>
        <v>3000</v>
      </c>
      <c r="L239" s="74">
        <f>M238+L238*(1-TER_mensal-desconto_div_mensal)+Table20[[#This Row],[aportes]]*(1-custo_remessa)-comissao-Table20[[#This Row],[saques]]</f>
        <v>1764710.9008426468</v>
      </c>
      <c r="M239" s="72">
        <f>Table20[[#This Row],[riqueza]]*rendimento_hist_mensal</f>
        <v>9562.7512794482718</v>
      </c>
      <c r="N239" s="75">
        <f>((Table20[[#This Row],[riqueza]]*SWR)/12)*(1-imposto_GCAP)</f>
        <v>5000.0142190541665</v>
      </c>
      <c r="O239" s="76">
        <f>Table20[[#This Row],[renda]]*cambio_hoje*(1-custo_repatriacao)</f>
        <v>27977.336562026543</v>
      </c>
    </row>
    <row r="240" spans="7:15" ht="20" customHeight="1" x14ac:dyDescent="0.6">
      <c r="G240" s="70">
        <v>237</v>
      </c>
      <c r="H240" s="70">
        <f ca="1">YEAR(TODAY())-YEAR(data_de_nascimento)+Table20[[#This Row],[meses]]/12</f>
        <v>56.75</v>
      </c>
      <c r="I240" s="71">
        <f t="shared" ca="1" si="9"/>
        <v>51767</v>
      </c>
      <c r="J240" s="73"/>
      <c r="K240" s="73">
        <f t="shared" si="10"/>
        <v>3000</v>
      </c>
      <c r="L240" s="74">
        <f>M239+L239*(1-TER_mensal-desconto_div_mensal)+Table20[[#This Row],[aportes]]*(1-custo_remessa)-comissao-Table20[[#This Row],[saques]]</f>
        <v>1770618.4289481756</v>
      </c>
      <c r="M240" s="72">
        <f>Table20[[#This Row],[riqueza]]*rendimento_hist_mensal</f>
        <v>9594.7634475164505</v>
      </c>
      <c r="N240" s="75">
        <f>((Table20[[#This Row],[riqueza]]*SWR)/12)*(1-imposto_GCAP)</f>
        <v>5016.7522153531645</v>
      </c>
      <c r="O240" s="76">
        <f>Table20[[#This Row],[renda]]*cambio_hoje*(1-custo_repatriacao)</f>
        <v>28070.993206850966</v>
      </c>
    </row>
    <row r="241" spans="7:15" ht="20" customHeight="1" x14ac:dyDescent="0.6">
      <c r="G241" s="70">
        <v>238</v>
      </c>
      <c r="H241" s="70">
        <f ca="1">YEAR(TODAY())-YEAR(data_de_nascimento)+Table20[[#This Row],[meses]]/12</f>
        <v>56.833333333333329</v>
      </c>
      <c r="I241" s="71">
        <f t="shared" ca="1" si="9"/>
        <v>51797</v>
      </c>
      <c r="J241" s="73"/>
      <c r="K241" s="73">
        <f t="shared" si="10"/>
        <v>3000</v>
      </c>
      <c r="L241" s="74">
        <f>M240+L240*(1-TER_mensal-desconto_div_mensal)+Table20[[#This Row],[aportes]]*(1-custo_remessa)-comissao-Table20[[#This Row],[saques]]</f>
        <v>1776555.7824985778</v>
      </c>
      <c r="M241" s="72">
        <f>Table20[[#This Row],[riqueza]]*rendimento_hist_mensal</f>
        <v>9626.9372360013149</v>
      </c>
      <c r="N241" s="75">
        <f>((Table20[[#This Row],[riqueza]]*SWR)/12)*(1-imposto_GCAP)</f>
        <v>5033.5747170793038</v>
      </c>
      <c r="O241" s="76">
        <f>Table20[[#This Row],[renda]]*cambio_hoje*(1-custo_repatriacao)</f>
        <v>28165.122697685994</v>
      </c>
    </row>
    <row r="242" spans="7:15" ht="20" customHeight="1" x14ac:dyDescent="0.6">
      <c r="G242" s="70">
        <v>239</v>
      </c>
      <c r="H242" s="70">
        <f ca="1">YEAR(TODAY())-YEAR(data_de_nascimento)+Table20[[#This Row],[meses]]/12</f>
        <v>56.916666666666671</v>
      </c>
      <c r="I242" s="71">
        <f t="shared" ca="1" si="9"/>
        <v>51828</v>
      </c>
      <c r="J242" s="73"/>
      <c r="K242" s="73">
        <f t="shared" si="10"/>
        <v>3000</v>
      </c>
      <c r="L242" s="74">
        <f>M241+L241*(1-TER_mensal-desconto_div_mensal)+Table20[[#This Row],[aportes]]*(1-custo_remessa)-comissao-Table20[[#This Row],[saques]]</f>
        <v>1782523.1120741207</v>
      </c>
      <c r="M242" s="72">
        <f>Table20[[#This Row],[riqueza]]*rendimento_hist_mensal</f>
        <v>9659.2734608788087</v>
      </c>
      <c r="N242" s="75">
        <f>((Table20[[#This Row],[riqueza]]*SWR)/12)*(1-imposto_GCAP)</f>
        <v>5050.4821508766745</v>
      </c>
      <c r="O242" s="76">
        <f>Table20[[#This Row],[renda]]*cambio_hoje*(1-custo_repatriacao)</f>
        <v>28259.727421797899</v>
      </c>
    </row>
    <row r="243" spans="7:15" ht="20" customHeight="1" x14ac:dyDescent="0.6">
      <c r="G243" s="70">
        <v>240</v>
      </c>
      <c r="H243" s="70">
        <f ca="1">YEAR(TODAY())-YEAR(data_de_nascimento)+Table20[[#This Row],[meses]]/12</f>
        <v>57</v>
      </c>
      <c r="I243" s="71">
        <f t="shared" ca="1" si="9"/>
        <v>51858</v>
      </c>
      <c r="J243" s="73"/>
      <c r="K243" s="73">
        <f t="shared" si="10"/>
        <v>3000</v>
      </c>
      <c r="L243" s="74">
        <f>M242+L242*(1-TER_mensal-desconto_div_mensal)+Table20[[#This Row],[aportes]]*(1-custo_remessa)-comissao-Table20[[#This Row],[saques]]</f>
        <v>1788520.569015309</v>
      </c>
      <c r="M243" s="72">
        <f>Table20[[#This Row],[riqueza]]*rendimento_hist_mensal</f>
        <v>9691.7729422445082</v>
      </c>
      <c r="N243" s="75">
        <f>((Table20[[#This Row],[riqueza]]*SWR)/12)*(1-imposto_GCAP)</f>
        <v>5067.4749455433748</v>
      </c>
      <c r="O243" s="76">
        <f>Table20[[#This Row],[renda]]*cambio_hoje*(1-custo_repatriacao)</f>
        <v>28354.809778505598</v>
      </c>
    </row>
    <row r="244" spans="7:15" ht="20" customHeight="1" x14ac:dyDescent="0.6">
      <c r="G244" s="70">
        <v>241</v>
      </c>
      <c r="H244" s="70">
        <f ca="1">YEAR(TODAY())-YEAR(data_de_nascimento)+Table20[[#This Row],[meses]]/12</f>
        <v>57.083333333333329</v>
      </c>
      <c r="I244" s="71">
        <f t="shared" ca="1" si="9"/>
        <v>51889</v>
      </c>
      <c r="J244" s="73"/>
      <c r="K244" s="73">
        <f t="shared" si="10"/>
        <v>3000</v>
      </c>
      <c r="L244" s="74">
        <f>M243+L243*(1-TER_mensal-desconto_div_mensal)+Table20[[#This Row],[aportes]]*(1-custo_remessa)-comissao-Table20[[#This Row],[saques]]</f>
        <v>1794548.3054267233</v>
      </c>
      <c r="M244" s="72">
        <f>Table20[[#This Row],[riqueza]]*rendimento_hist_mensal</f>
        <v>9724.4365043344278</v>
      </c>
      <c r="N244" s="75">
        <f>((Table20[[#This Row],[riqueza]]*SWR)/12)*(1-imposto_GCAP)</f>
        <v>5084.5535320423833</v>
      </c>
      <c r="O244" s="76">
        <f>Table20[[#This Row],[renda]]*cambio_hoje*(1-custo_repatriacao)</f>
        <v>28450.372179241498</v>
      </c>
    </row>
    <row r="245" spans="7:15" ht="20" customHeight="1" x14ac:dyDescent="0.6">
      <c r="G245" s="70">
        <v>242</v>
      </c>
      <c r="H245" s="70">
        <f ca="1">YEAR(TODAY())-YEAR(data_de_nascimento)+Table20[[#This Row],[meses]]/12</f>
        <v>57.166666666666671</v>
      </c>
      <c r="I245" s="71">
        <f t="shared" ca="1" si="9"/>
        <v>51920</v>
      </c>
      <c r="J245" s="73"/>
      <c r="K245" s="73">
        <f t="shared" si="10"/>
        <v>3000</v>
      </c>
      <c r="L245" s="74">
        <f>M244+L244*(1-TER_mensal-desconto_div_mensal)+Table20[[#This Row],[aportes]]*(1-custo_remessa)-comissao-Table20[[#This Row],[saques]]</f>
        <v>1800606.474180877</v>
      </c>
      <c r="M245" s="72">
        <f>Table20[[#This Row],[riqueza]]*rendimento_hist_mensal</f>
        <v>9757.2649755459061</v>
      </c>
      <c r="N245" s="75">
        <f>((Table20[[#This Row],[riqueza]]*SWR)/12)*(1-imposto_GCAP)</f>
        <v>5101.7183435124853</v>
      </c>
      <c r="O245" s="76">
        <f>Table20[[#This Row],[renda]]*cambio_hoje*(1-custo_repatriacao)</f>
        <v>28546.417047612616</v>
      </c>
    </row>
    <row r="246" spans="7:15" ht="20" customHeight="1" x14ac:dyDescent="0.6">
      <c r="G246" s="70">
        <v>243</v>
      </c>
      <c r="H246" s="70">
        <f ca="1">YEAR(TODAY())-YEAR(data_de_nascimento)+Table20[[#This Row],[meses]]/12</f>
        <v>57.25</v>
      </c>
      <c r="I246" s="71">
        <f t="shared" ca="1" si="9"/>
        <v>51948</v>
      </c>
      <c r="J246" s="73"/>
      <c r="K246" s="73">
        <f t="shared" si="10"/>
        <v>3000</v>
      </c>
      <c r="L246" s="74">
        <f>M245+L245*(1-TER_mensal-desconto_div_mensal)+Table20[[#This Row],[aportes]]*(1-custo_remessa)-comissao-Table20[[#This Row],[saques]]</f>
        <v>1806695.2289220935</v>
      </c>
      <c r="M246" s="72">
        <f>Table20[[#This Row],[riqueza]]*rendimento_hist_mensal</f>
        <v>9790.2591884586345</v>
      </c>
      <c r="N246" s="75">
        <f>((Table20[[#This Row],[riqueza]]*SWR)/12)*(1-imposto_GCAP)</f>
        <v>5118.9698152792653</v>
      </c>
      <c r="O246" s="76">
        <f>Table20[[#This Row],[renda]]*cambio_hoje*(1-custo_repatriacao)</f>
        <v>28642.946819462108</v>
      </c>
    </row>
    <row r="247" spans="7:15" ht="20" customHeight="1" x14ac:dyDescent="0.6">
      <c r="G247" s="70">
        <v>244</v>
      </c>
      <c r="H247" s="70">
        <f ca="1">YEAR(TODAY())-YEAR(data_de_nascimento)+Table20[[#This Row],[meses]]/12</f>
        <v>57.333333333333329</v>
      </c>
      <c r="I247" s="71">
        <f t="shared" ca="1" si="9"/>
        <v>51979</v>
      </c>
      <c r="J247" s="73"/>
      <c r="K247" s="73">
        <f t="shared" si="10"/>
        <v>3000</v>
      </c>
      <c r="L247" s="74">
        <f>M246+L246*(1-TER_mensal-desconto_div_mensal)+Table20[[#This Row],[aportes]]*(1-custo_remessa)-comissao-Table20[[#This Row],[saques]]</f>
        <v>1812814.7240704037</v>
      </c>
      <c r="M247" s="72">
        <f>Table20[[#This Row],[riqueza]]*rendimento_hist_mensal</f>
        <v>9823.4199798557638</v>
      </c>
      <c r="N247" s="75">
        <f>((Table20[[#This Row],[riqueza]]*SWR)/12)*(1-imposto_GCAP)</f>
        <v>5136.3083848661445</v>
      </c>
      <c r="O247" s="76">
        <f>Table20[[#This Row],[renda]]*cambio_hoje*(1-custo_repatriacao)</f>
        <v>28739.963942931008</v>
      </c>
    </row>
    <row r="248" spans="7:15" ht="20" customHeight="1" x14ac:dyDescent="0.6">
      <c r="G248" s="70">
        <v>245</v>
      </c>
      <c r="H248" s="70">
        <f ca="1">YEAR(TODAY())-YEAR(data_de_nascimento)+Table20[[#This Row],[meses]]/12</f>
        <v>57.416666666666671</v>
      </c>
      <c r="I248" s="71">
        <f t="shared" ca="1" si="9"/>
        <v>52009</v>
      </c>
      <c r="J248" s="73"/>
      <c r="K248" s="73">
        <f t="shared" si="10"/>
        <v>3000</v>
      </c>
      <c r="L248" s="74">
        <f>M247+L247*(1-TER_mensal-desconto_div_mensal)+Table20[[#This Row],[aportes]]*(1-custo_remessa)-comissao-Table20[[#This Row],[saques]]</f>
        <v>1818965.1148254613</v>
      </c>
      <c r="M248" s="72">
        <f>Table20[[#This Row],[riqueza]]*rendimento_hist_mensal</f>
        <v>9856.748190745122</v>
      </c>
      <c r="N248" s="75">
        <f>((Table20[[#This Row],[riqueza]]*SWR)/12)*(1-imposto_GCAP)</f>
        <v>5153.7344920054729</v>
      </c>
      <c r="O248" s="76">
        <f>Table20[[#This Row],[renda]]*cambio_hoje*(1-custo_repatriacao)</f>
        <v>28837.470878520311</v>
      </c>
    </row>
    <row r="249" spans="7:15" ht="20" customHeight="1" x14ac:dyDescent="0.6">
      <c r="G249" s="70">
        <v>246</v>
      </c>
      <c r="H249" s="70">
        <f ca="1">YEAR(TODAY())-YEAR(data_de_nascimento)+Table20[[#This Row],[meses]]/12</f>
        <v>57.5</v>
      </c>
      <c r="I249" s="71">
        <f t="shared" ca="1" si="9"/>
        <v>52040</v>
      </c>
      <c r="J249" s="73"/>
      <c r="K249" s="73">
        <f t="shared" si="10"/>
        <v>3000</v>
      </c>
      <c r="L249" s="74">
        <f>M248+L248*(1-TER_mensal-desconto_div_mensal)+Table20[[#This Row],[aportes]]*(1-custo_remessa)-comissao-Table20[[#This Row],[saques]]</f>
        <v>1825146.5571704796</v>
      </c>
      <c r="M249" s="72">
        <f>Table20[[#This Row],[riqueza]]*rendimento_hist_mensal</f>
        <v>9890.2446663805549</v>
      </c>
      <c r="N249" s="75">
        <f>((Table20[[#This Row],[riqueza]]*SWR)/12)*(1-imposto_GCAP)</f>
        <v>5171.2485786496927</v>
      </c>
      <c r="O249" s="76">
        <f>Table20[[#This Row],[renda]]*cambio_hoje*(1-custo_repatriacao)</f>
        <v>28935.470099153434</v>
      </c>
    </row>
    <row r="250" spans="7:15" ht="20" customHeight="1" x14ac:dyDescent="0.6">
      <c r="G250" s="70">
        <v>247</v>
      </c>
      <c r="H250" s="70">
        <f ca="1">YEAR(TODAY())-YEAR(data_de_nascimento)+Table20[[#This Row],[meses]]/12</f>
        <v>57.583333333333329</v>
      </c>
      <c r="I250" s="71">
        <f t="shared" ca="1" si="9"/>
        <v>52070</v>
      </c>
      <c r="J250" s="73"/>
      <c r="K250" s="73">
        <f t="shared" si="10"/>
        <v>3000</v>
      </c>
      <c r="L250" s="74">
        <f>M249+L249*(1-TER_mensal-desconto_div_mensal)+Table20[[#This Row],[aportes]]*(1-custo_remessa)-comissao-Table20[[#This Row],[saques]]</f>
        <v>1831359.2078761873</v>
      </c>
      <c r="M250" s="72">
        <f>Table20[[#This Row],[riqueza]]*rendimento_hist_mensal</f>
        <v>9923.9102562833559</v>
      </c>
      <c r="N250" s="75">
        <f>((Table20[[#This Row],[riqueza]]*SWR)/12)*(1-imposto_GCAP)</f>
        <v>5188.8510889825311</v>
      </c>
      <c r="O250" s="76">
        <f>Table20[[#This Row],[renda]]*cambio_hoje*(1-custo_repatriacao)</f>
        <v>29033.964090238827</v>
      </c>
    </row>
    <row r="251" spans="7:15" ht="20" customHeight="1" x14ac:dyDescent="0.6">
      <c r="G251" s="70">
        <v>248</v>
      </c>
      <c r="H251" s="70">
        <f ca="1">YEAR(TODAY())-YEAR(data_de_nascimento)+Table20[[#This Row],[meses]]/12</f>
        <v>57.666666666666671</v>
      </c>
      <c r="I251" s="71">
        <f t="shared" ca="1" si="9"/>
        <v>52101</v>
      </c>
      <c r="J251" s="73"/>
      <c r="K251" s="73">
        <f t="shared" si="10"/>
        <v>3000</v>
      </c>
      <c r="L251" s="74">
        <f>M250+L250*(1-TER_mensal-desconto_div_mensal)+Table20[[#This Row],[aportes]]*(1-custo_remessa)-comissao-Table20[[#This Row],[saques]]</f>
        <v>1837603.2245048038</v>
      </c>
      <c r="M251" s="72">
        <f>Table20[[#This Row],[riqueza]]*rendimento_hist_mensal</f>
        <v>9957.7458142638097</v>
      </c>
      <c r="N251" s="75">
        <f>((Table20[[#This Row],[riqueza]]*SWR)/12)*(1-imposto_GCAP)</f>
        <v>5206.5424694302774</v>
      </c>
      <c r="O251" s="76">
        <f>Table20[[#This Row],[renda]]*cambio_hoje*(1-custo_repatriacao)</f>
        <v>29132.9553497331</v>
      </c>
    </row>
    <row r="252" spans="7:15" ht="20" customHeight="1" x14ac:dyDescent="0.6">
      <c r="G252" s="70">
        <v>249</v>
      </c>
      <c r="H252" s="70">
        <f ca="1">YEAR(TODAY())-YEAR(data_de_nascimento)+Table20[[#This Row],[meses]]/12</f>
        <v>57.75</v>
      </c>
      <c r="I252" s="71">
        <f t="shared" ca="1" si="9"/>
        <v>52132</v>
      </c>
      <c r="J252" s="73"/>
      <c r="K252" s="73">
        <f t="shared" si="10"/>
        <v>3000</v>
      </c>
      <c r="L252" s="74">
        <f>M251+L251*(1-TER_mensal-desconto_div_mensal)+Table20[[#This Row],[aportes]]*(1-custo_remessa)-comissao-Table20[[#This Row],[saques]]</f>
        <v>1843878.7654140361</v>
      </c>
      <c r="M252" s="72">
        <f>Table20[[#This Row],[riqueza]]*rendimento_hist_mensal</f>
        <v>9991.7521984428477</v>
      </c>
      <c r="N252" s="75">
        <f>((Table20[[#This Row],[riqueza]]*SWR)/12)*(1-imposto_GCAP)</f>
        <v>5224.3231686731024</v>
      </c>
      <c r="O252" s="76">
        <f>Table20[[#This Row],[renda]]*cambio_hoje*(1-custo_repatriacao)</f>
        <v>29232.446388204346</v>
      </c>
    </row>
    <row r="253" spans="7:15" ht="20" customHeight="1" x14ac:dyDescent="0.6">
      <c r="G253" s="70">
        <v>250</v>
      </c>
      <c r="H253" s="70">
        <f ca="1">YEAR(TODAY())-YEAR(data_de_nascimento)+Table20[[#This Row],[meses]]/12</f>
        <v>57.833333333333329</v>
      </c>
      <c r="I253" s="71">
        <f t="shared" ca="1" si="9"/>
        <v>52162</v>
      </c>
      <c r="J253" s="73"/>
      <c r="K253" s="73">
        <f t="shared" si="10"/>
        <v>3000</v>
      </c>
      <c r="L253" s="74">
        <f>M252+L252*(1-TER_mensal-desconto_div_mensal)+Table20[[#This Row],[aportes]]*(1-custo_remessa)-comissao-Table20[[#This Row],[saques]]</f>
        <v>1850185.9897610948</v>
      </c>
      <c r="M253" s="72">
        <f>Table20[[#This Row],[riqueza]]*rendimento_hist_mensal</f>
        <v>10025.930271273815</v>
      </c>
      <c r="N253" s="75">
        <f>((Table20[[#This Row],[riqueza]]*SWR)/12)*(1-imposto_GCAP)</f>
        <v>5242.1936376564354</v>
      </c>
      <c r="O253" s="76">
        <f>Table20[[#This Row],[renda]]*cambio_hoje*(1-custo_repatriacao)</f>
        <v>29332.439728895792</v>
      </c>
    </row>
    <row r="254" spans="7:15" ht="20" customHeight="1" x14ac:dyDescent="0.6">
      <c r="G254" s="70">
        <v>251</v>
      </c>
      <c r="H254" s="70">
        <f ca="1">YEAR(TODAY())-YEAR(data_de_nascimento)+Table20[[#This Row],[meses]]/12</f>
        <v>57.916666666666671</v>
      </c>
      <c r="I254" s="71">
        <f t="shared" ca="1" si="9"/>
        <v>52193</v>
      </c>
      <c r="J254" s="73"/>
      <c r="K254" s="73">
        <f t="shared" si="10"/>
        <v>3000</v>
      </c>
      <c r="L254" s="74">
        <f>M253+L253*(1-TER_mensal-desconto_div_mensal)+Table20[[#This Row],[aportes]]*(1-custo_remessa)-comissao-Table20[[#This Row],[saques]]</f>
        <v>1856525.0575067301</v>
      </c>
      <c r="M254" s="72">
        <f>Table20[[#This Row],[riqueza]]*rendimento_hist_mensal</f>
        <v>10060.280899564339</v>
      </c>
      <c r="N254" s="75">
        <f>((Table20[[#This Row],[riqueza]]*SWR)/12)*(1-imposto_GCAP)</f>
        <v>5260.154329602401</v>
      </c>
      <c r="O254" s="76">
        <f>Table20[[#This Row],[renda]]*cambio_hoje*(1-custo_repatriacao)</f>
        <v>29432.937907789816</v>
      </c>
    </row>
    <row r="255" spans="7:15" ht="20" customHeight="1" x14ac:dyDescent="0.6">
      <c r="G255" s="70">
        <v>252</v>
      </c>
      <c r="H255" s="70">
        <f ca="1">YEAR(TODAY())-YEAR(data_de_nascimento)+Table20[[#This Row],[meses]]/12</f>
        <v>58</v>
      </c>
      <c r="I255" s="71">
        <f t="shared" ca="1" si="9"/>
        <v>52223</v>
      </c>
      <c r="J255" s="73"/>
      <c r="K255" s="73">
        <f t="shared" si="10"/>
        <v>3000</v>
      </c>
      <c r="L255" s="74">
        <f>M254+L254*(1-TER_mensal-desconto_div_mensal)+Table20[[#This Row],[aportes]]*(1-custo_remessa)-comissao-Table20[[#This Row],[saques]]</f>
        <v>1862896.1294192891</v>
      </c>
      <c r="M255" s="72">
        <f>Table20[[#This Row],[riqueza]]*rendimento_hist_mensal</f>
        <v>10094.804954498317</v>
      </c>
      <c r="N255" s="75">
        <f>((Table20[[#This Row],[riqueza]]*SWR)/12)*(1-imposto_GCAP)</f>
        <v>5278.205700021319</v>
      </c>
      <c r="O255" s="76">
        <f>Table20[[#This Row],[renda]]*cambio_hoje*(1-custo_repatriacao)</f>
        <v>29533.943473672269</v>
      </c>
    </row>
    <row r="256" spans="7:15" ht="20" customHeight="1" x14ac:dyDescent="0.6">
      <c r="G256" s="70">
        <v>253</v>
      </c>
      <c r="H256" s="70">
        <f ca="1">YEAR(TODAY())-YEAR(data_de_nascimento)+Table20[[#This Row],[meses]]/12</f>
        <v>58.083333333333329</v>
      </c>
      <c r="I256" s="71">
        <f t="shared" ca="1" si="9"/>
        <v>52254</v>
      </c>
      <c r="J256" s="73"/>
      <c r="K256" s="73">
        <f t="shared" si="10"/>
        <v>3000</v>
      </c>
      <c r="L256" s="74">
        <f>M255+L255*(1-TER_mensal-desconto_div_mensal)+Table20[[#This Row],[aportes]]*(1-custo_remessa)-comissao-Table20[[#This Row],[saques]]</f>
        <v>1869299.3670787928</v>
      </c>
      <c r="M256" s="72">
        <f>Table20[[#This Row],[riqueza]]*rendimento_hist_mensal</f>
        <v>10129.503311658003</v>
      </c>
      <c r="N256" s="75">
        <f>((Table20[[#This Row],[riqueza]]*SWR)/12)*(1-imposto_GCAP)</f>
        <v>5296.3482067232462</v>
      </c>
      <c r="O256" s="76">
        <f>Table20[[#This Row],[renda]]*cambio_hoje*(1-custo_repatriacao)</f>
        <v>29635.458988197079</v>
      </c>
    </row>
    <row r="257" spans="7:15" ht="20" customHeight="1" x14ac:dyDescent="0.6">
      <c r="G257" s="70">
        <v>254</v>
      </c>
      <c r="H257" s="70">
        <f ca="1">YEAR(TODAY())-YEAR(data_de_nascimento)+Table20[[#This Row],[meses]]/12</f>
        <v>58.166666666666671</v>
      </c>
      <c r="I257" s="71">
        <f t="shared" ca="1" si="9"/>
        <v>52285</v>
      </c>
      <c r="J257" s="73"/>
      <c r="K257" s="73">
        <f t="shared" si="10"/>
        <v>3000</v>
      </c>
      <c r="L257" s="74">
        <f>M256+L256*(1-TER_mensal-desconto_div_mensal)+Table20[[#This Row],[aportes]]*(1-custo_remessa)-comissao-Table20[[#This Row],[saques]]</f>
        <v>1875734.9328810347</v>
      </c>
      <c r="M257" s="72">
        <f>Table20[[#This Row],[riqueza]]*rendimento_hist_mensal</f>
        <v>10164.376851046227</v>
      </c>
      <c r="N257" s="75">
        <f>((Table20[[#This Row],[riqueza]]*SWR)/12)*(1-imposto_GCAP)</f>
        <v>5314.5823098295978</v>
      </c>
      <c r="O257" s="76">
        <f>Table20[[#This Row],[renda]]*cambio_hoje*(1-custo_repatriacao)</f>
        <v>29737.487025951257</v>
      </c>
    </row>
    <row r="258" spans="7:15" ht="20" customHeight="1" x14ac:dyDescent="0.6">
      <c r="G258" s="70">
        <v>255</v>
      </c>
      <c r="H258" s="70">
        <f ca="1">YEAR(TODAY())-YEAR(data_de_nascimento)+Table20[[#This Row],[meses]]/12</f>
        <v>58.25</v>
      </c>
      <c r="I258" s="71">
        <f t="shared" ca="1" si="9"/>
        <v>52313</v>
      </c>
      <c r="J258" s="73"/>
      <c r="K258" s="73">
        <f t="shared" si="10"/>
        <v>3000</v>
      </c>
      <c r="L258" s="74">
        <f>M257+L257*(1-TER_mensal-desconto_div_mensal)+Table20[[#This Row],[aportes]]*(1-custo_remessa)-comissao-Table20[[#This Row],[saques]]</f>
        <v>1882202.9900416983</v>
      </c>
      <c r="M258" s="72">
        <f>Table20[[#This Row],[riqueza]]*rendimento_hist_mensal</f>
        <v>10199.426457108697</v>
      </c>
      <c r="N258" s="75">
        <f>((Table20[[#This Row],[riqueza]]*SWR)/12)*(1-imposto_GCAP)</f>
        <v>5332.9084717848118</v>
      </c>
      <c r="O258" s="76">
        <f>Table20[[#This Row],[renda]]*cambio_hoje*(1-custo_repatriacao)</f>
        <v>29840.030174520187</v>
      </c>
    </row>
    <row r="259" spans="7:15" ht="20" customHeight="1" x14ac:dyDescent="0.6">
      <c r="G259" s="70">
        <v>256</v>
      </c>
      <c r="H259" s="70">
        <f ca="1">YEAR(TODAY())-YEAR(data_de_nascimento)+Table20[[#This Row],[meses]]/12</f>
        <v>58.333333333333329</v>
      </c>
      <c r="I259" s="71">
        <f t="shared" ca="1" si="9"/>
        <v>52344</v>
      </c>
      <c r="J259" s="73"/>
      <c r="K259" s="73">
        <f t="shared" si="10"/>
        <v>3000</v>
      </c>
      <c r="L259" s="74">
        <f>M258+L258*(1-TER_mensal-desconto_div_mensal)+Table20[[#This Row],[aportes]]*(1-custo_remessa)-comissao-Table20[[#This Row],[saques]]</f>
        <v>1888703.7026004975</v>
      </c>
      <c r="M259" s="72">
        <f>Table20[[#This Row],[riqueza]]*rendimento_hist_mensal</f>
        <v>10234.653018756442</v>
      </c>
      <c r="N259" s="75">
        <f>((Table20[[#This Row],[riqueza]]*SWR)/12)*(1-imposto_GCAP)</f>
        <v>5351.3271573680759</v>
      </c>
      <c r="O259" s="76">
        <f>Table20[[#This Row],[renda]]*cambio_hoje*(1-custo_repatriacao)</f>
        <v>29943.091034553217</v>
      </c>
    </row>
    <row r="260" spans="7:15" ht="20" customHeight="1" x14ac:dyDescent="0.6">
      <c r="G260" s="70">
        <v>257</v>
      </c>
      <c r="H260" s="70">
        <f ca="1">YEAR(TODAY())-YEAR(data_de_nascimento)+Table20[[#This Row],[meses]]/12</f>
        <v>58.416666666666671</v>
      </c>
      <c r="I260" s="71">
        <f t="shared" ca="1" si="9"/>
        <v>52374</v>
      </c>
      <c r="J260" s="73"/>
      <c r="K260" s="73">
        <f t="shared" si="10"/>
        <v>3000</v>
      </c>
      <c r="L260" s="74">
        <f>M259+L259*(1-TER_mensal-desconto_div_mensal)+Table20[[#This Row],[aportes]]*(1-custo_remessa)-comissao-Table20[[#This Row],[saques]]</f>
        <v>1895237.2354253363</v>
      </c>
      <c r="M260" s="72">
        <f>Table20[[#This Row],[riqueza]]*rendimento_hist_mensal</f>
        <v>10270.057429388355</v>
      </c>
      <c r="N260" s="75">
        <f>((Table20[[#This Row],[riqueza]]*SWR)/12)*(1-imposto_GCAP)</f>
        <v>5369.8388337051192</v>
      </c>
      <c r="O260" s="76">
        <f>Table20[[#This Row],[renda]]*cambio_hoje*(1-custo_repatriacao)</f>
        <v>30046.672219829674</v>
      </c>
    </row>
    <row r="261" spans="7:15" ht="20" customHeight="1" x14ac:dyDescent="0.6">
      <c r="G261" s="70">
        <v>258</v>
      </c>
      <c r="H261" s="70">
        <f ca="1">YEAR(TODAY())-YEAR(data_de_nascimento)+Table20[[#This Row],[meses]]/12</f>
        <v>58.5</v>
      </c>
      <c r="I261" s="71">
        <f t="shared" ca="1" si="9"/>
        <v>52405</v>
      </c>
      <c r="J261" s="73"/>
      <c r="K261" s="73">
        <f t="shared" si="10"/>
        <v>3000</v>
      </c>
      <c r="L261" s="74">
        <f>M260+L260*(1-TER_mensal-desconto_div_mensal)+Table20[[#This Row],[aportes]]*(1-custo_remessa)-comissao-Table20[[#This Row],[saques]]</f>
        <v>1901803.7542164903</v>
      </c>
      <c r="M261" s="72">
        <f>Table20[[#This Row],[riqueza]]*rendimento_hist_mensal</f>
        <v>10305.640586913842</v>
      </c>
      <c r="N261" s="75">
        <f>((Table20[[#This Row],[riqueza]]*SWR)/12)*(1-imposto_GCAP)</f>
        <v>5388.4439702800555</v>
      </c>
      <c r="O261" s="76">
        <f>Table20[[#This Row],[renda]]*cambio_hoje*(1-custo_repatriacao)</f>
        <v>30150.776357325096</v>
      </c>
    </row>
    <row r="262" spans="7:15" ht="20" customHeight="1" x14ac:dyDescent="0.6">
      <c r="G262" s="70">
        <v>259</v>
      </c>
      <c r="H262" s="70">
        <f ca="1">YEAR(TODAY())-YEAR(data_de_nascimento)+Table20[[#This Row],[meses]]/12</f>
        <v>58.583333333333329</v>
      </c>
      <c r="I262" s="71">
        <f t="shared" ref="I262:I325" ca="1" si="11">EDATE(I261,1)</f>
        <v>52435</v>
      </c>
      <c r="J262" s="73"/>
      <c r="K262" s="73">
        <f t="shared" si="10"/>
        <v>3000</v>
      </c>
      <c r="L262" s="74">
        <f>M261+L261*(1-TER_mensal-desconto_div_mensal)+Table20[[#This Row],[aportes]]*(1-custo_remessa)-comissao-Table20[[#This Row],[saques]]</f>
        <v>1908403.4255108091</v>
      </c>
      <c r="M262" s="72">
        <f>Table20[[#This Row],[riqueza]]*rendimento_hist_mensal</f>
        <v>10341.403393775605</v>
      </c>
      <c r="N262" s="75">
        <f>((Table20[[#This Row],[riqueza]]*SWR)/12)*(1-imposto_GCAP)</f>
        <v>5407.1430389472926</v>
      </c>
      <c r="O262" s="76">
        <f>Table20[[#This Row],[renda]]*cambio_hoje*(1-custo_repatriacao)</f>
        <v>30255.406087277883</v>
      </c>
    </row>
    <row r="263" spans="7:15" ht="20" customHeight="1" x14ac:dyDescent="0.6">
      <c r="G263" s="70">
        <v>260</v>
      </c>
      <c r="H263" s="70">
        <f ca="1">YEAR(TODAY())-YEAR(data_de_nascimento)+Table20[[#This Row],[meses]]/12</f>
        <v>58.666666666666671</v>
      </c>
      <c r="I263" s="71">
        <f t="shared" ca="1" si="11"/>
        <v>52466</v>
      </c>
      <c r="J263" s="73"/>
      <c r="K263" s="73">
        <f t="shared" si="10"/>
        <v>3000</v>
      </c>
      <c r="L263" s="74">
        <f>M262+L262*(1-TER_mensal-desconto_div_mensal)+Table20[[#This Row],[aportes]]*(1-custo_remessa)-comissao-Table20[[#This Row],[saques]]</f>
        <v>1915036.41668594</v>
      </c>
      <c r="M263" s="72">
        <f>Table20[[#This Row],[riqueza]]*rendimento_hist_mensal</f>
        <v>10377.346756972527</v>
      </c>
      <c r="N263" s="75">
        <f>((Table20[[#This Row],[riqueza]]*SWR)/12)*(1-imposto_GCAP)</f>
        <v>5425.9365139434967</v>
      </c>
      <c r="O263" s="76">
        <f>Table20[[#This Row],[renda]]*cambio_hoje*(1-custo_repatriacao)</f>
        <v>30360.564063256257</v>
      </c>
    </row>
    <row r="264" spans="7:15" ht="20" customHeight="1" x14ac:dyDescent="0.6">
      <c r="G264" s="70">
        <v>261</v>
      </c>
      <c r="H264" s="70">
        <f ca="1">YEAR(TODAY())-YEAR(data_de_nascimento)+Table20[[#This Row],[meses]]/12</f>
        <v>58.75</v>
      </c>
      <c r="I264" s="71">
        <f t="shared" ca="1" si="11"/>
        <v>52497</v>
      </c>
      <c r="J264" s="73"/>
      <c r="K264" s="73">
        <f t="shared" si="10"/>
        <v>3000</v>
      </c>
      <c r="L264" s="74">
        <f>M263+L263*(1-TER_mensal-desconto_div_mensal)+Table20[[#This Row],[aportes]]*(1-custo_remessa)-comissao-Table20[[#This Row],[saques]]</f>
        <v>1921702.8959645729</v>
      </c>
      <c r="M264" s="72">
        <f>Table20[[#This Row],[riqueza]]*rendimento_hist_mensal</f>
        <v>10413.471588082666</v>
      </c>
      <c r="N264" s="75">
        <f>((Table20[[#This Row],[riqueza]]*SWR)/12)*(1-imposto_GCAP)</f>
        <v>5444.8248718996228</v>
      </c>
      <c r="O264" s="76">
        <f>Table20[[#This Row],[renda]]*cambio_hoje*(1-custo_repatriacao)</f>
        <v>30466.252952225565</v>
      </c>
    </row>
    <row r="265" spans="7:15" ht="20" customHeight="1" x14ac:dyDescent="0.6">
      <c r="G265" s="70">
        <v>262</v>
      </c>
      <c r="H265" s="70">
        <f ca="1">YEAR(TODAY())-YEAR(data_de_nascimento)+Table20[[#This Row],[meses]]/12</f>
        <v>58.833333333333329</v>
      </c>
      <c r="I265" s="71">
        <f t="shared" ca="1" si="11"/>
        <v>52527</v>
      </c>
      <c r="J265" s="73"/>
      <c r="K265" s="73">
        <f t="shared" si="10"/>
        <v>3000</v>
      </c>
      <c r="L265" s="74">
        <f>M264+L264*(1-TER_mensal-desconto_div_mensal)+Table20[[#This Row],[aportes]]*(1-custo_remessa)-comissao-Table20[[#This Row],[saques]]</f>
        <v>1928403.0324187067</v>
      </c>
      <c r="M265" s="72">
        <f>Table20[[#This Row],[riqueza]]*rendimento_hist_mensal</f>
        <v>10449.778803286386</v>
      </c>
      <c r="N265" s="75">
        <f>((Table20[[#This Row],[riqueza]]*SWR)/12)*(1-imposto_GCAP)</f>
        <v>5463.8085918530023</v>
      </c>
      <c r="O265" s="76">
        <f>Table20[[#This Row],[renda]]*cambio_hoje*(1-custo_repatriacao)</f>
        <v>30572.47543461591</v>
      </c>
    </row>
    <row r="266" spans="7:15" ht="20" customHeight="1" x14ac:dyDescent="0.6">
      <c r="G266" s="70">
        <v>263</v>
      </c>
      <c r="H266" s="70">
        <f ca="1">YEAR(TODAY())-YEAR(data_de_nascimento)+Table20[[#This Row],[meses]]/12</f>
        <v>58.916666666666671</v>
      </c>
      <c r="I266" s="71">
        <f t="shared" ca="1" si="11"/>
        <v>52558</v>
      </c>
      <c r="J266" s="73"/>
      <c r="K266" s="73">
        <f t="shared" si="10"/>
        <v>3000</v>
      </c>
      <c r="L266" s="74">
        <f>M265+L265*(1-TER_mensal-desconto_div_mensal)+Table20[[#This Row],[aportes]]*(1-custo_remessa)-comissao-Table20[[#This Row],[saques]]</f>
        <v>1935136.995973937</v>
      </c>
      <c r="M266" s="72">
        <f>Table20[[#This Row],[riqueza]]*rendimento_hist_mensal</f>
        <v>10486.269323389588</v>
      </c>
      <c r="N266" s="75">
        <f>((Table20[[#This Row],[riqueza]]*SWR)/12)*(1-imposto_GCAP)</f>
        <v>5482.8881552594885</v>
      </c>
      <c r="O266" s="76">
        <f>Table20[[#This Row],[renda]]*cambio_hoje*(1-custo_repatriacao)</f>
        <v>30679.234204390123</v>
      </c>
    </row>
    <row r="267" spans="7:15" ht="20" customHeight="1" x14ac:dyDescent="0.6">
      <c r="G267" s="70">
        <v>264</v>
      </c>
      <c r="H267" s="70">
        <f ca="1">YEAR(TODAY())-YEAR(data_de_nascimento)+Table20[[#This Row],[meses]]/12</f>
        <v>59</v>
      </c>
      <c r="I267" s="71">
        <f t="shared" ca="1" si="11"/>
        <v>52588</v>
      </c>
      <c r="J267" s="73"/>
      <c r="K267" s="73">
        <f t="shared" si="10"/>
        <v>3000</v>
      </c>
      <c r="L267" s="74">
        <f>M266+L266*(1-TER_mensal-desconto_div_mensal)+Table20[[#This Row],[aportes]]*(1-custo_remessa)-comissao-Table20[[#This Row],[saques]]</f>
        <v>1941904.9574137658</v>
      </c>
      <c r="M267" s="72">
        <f>Table20[[#This Row],[riqueza]]*rendimento_hist_mensal</f>
        <v>10522.944073847057</v>
      </c>
      <c r="N267" s="75">
        <f>((Table20[[#This Row],[riqueza]]*SWR)/12)*(1-imposto_GCAP)</f>
        <v>5502.0640460056693</v>
      </c>
      <c r="O267" s="76">
        <f>Table20[[#This Row],[renda]]*cambio_hoje*(1-custo_repatriacao)</f>
        <v>30786.531969112086</v>
      </c>
    </row>
    <row r="268" spans="7:15" ht="20" customHeight="1" x14ac:dyDescent="0.6">
      <c r="G268" s="70">
        <v>265</v>
      </c>
      <c r="H268" s="70">
        <f ca="1">YEAR(TODAY())-YEAR(data_de_nascimento)+Table20[[#This Row],[meses]]/12</f>
        <v>59.083333333333329</v>
      </c>
      <c r="I268" s="71">
        <f t="shared" ca="1" si="11"/>
        <v>52619</v>
      </c>
      <c r="J268" s="73"/>
      <c r="K268" s="73">
        <f t="shared" si="10"/>
        <v>3000</v>
      </c>
      <c r="L268" s="74">
        <f>M267+L267*(1-TER_mensal-desconto_div_mensal)+Table20[[#This Row],[aportes]]*(1-custo_remessa)-comissao-Table20[[#This Row],[saques]]</f>
        <v>1948707.0883839335</v>
      </c>
      <c r="M268" s="72">
        <f>Table20[[#This Row],[riqueza]]*rendimento_hist_mensal</f>
        <v>10559.803984785945</v>
      </c>
      <c r="N268" s="75">
        <f>((Table20[[#This Row],[riqueza]]*SWR)/12)*(1-imposto_GCAP)</f>
        <v>5521.3367504211456</v>
      </c>
      <c r="O268" s="76">
        <f>Table20[[#This Row],[renda]]*cambio_hoje*(1-custo_repatriacao)</f>
        <v>30894.371450015449</v>
      </c>
    </row>
    <row r="269" spans="7:15" ht="20" customHeight="1" x14ac:dyDescent="0.6">
      <c r="G269" s="70">
        <v>266</v>
      </c>
      <c r="H269" s="70">
        <f ca="1">YEAR(TODAY())-YEAR(data_de_nascimento)+Table20[[#This Row],[meses]]/12</f>
        <v>59.166666666666671</v>
      </c>
      <c r="I269" s="71">
        <f t="shared" ca="1" si="11"/>
        <v>52650</v>
      </c>
      <c r="J269" s="73"/>
      <c r="K269" s="73">
        <f t="shared" si="10"/>
        <v>3000</v>
      </c>
      <c r="L269" s="74">
        <f>M268+L268*(1-TER_mensal-desconto_div_mensal)+Table20[[#This Row],[aportes]]*(1-custo_remessa)-comissao-Table20[[#This Row],[saques]]</f>
        <v>1955543.5613967706</v>
      </c>
      <c r="M269" s="72">
        <f>Table20[[#This Row],[riqueza]]*rendimento_hist_mensal</f>
        <v>10596.84999102935</v>
      </c>
      <c r="N269" s="75">
        <f>((Table20[[#This Row],[riqueza]]*SWR)/12)*(1-imposto_GCAP)</f>
        <v>5540.70675729085</v>
      </c>
      <c r="O269" s="76">
        <f>Table20[[#This Row],[renda]]*cambio_hoje*(1-custo_repatriacao)</f>
        <v>31002.755382072548</v>
      </c>
    </row>
    <row r="270" spans="7:15" ht="20" customHeight="1" x14ac:dyDescent="0.6">
      <c r="G270" s="70">
        <v>267</v>
      </c>
      <c r="H270" s="70">
        <f ca="1">YEAR(TODAY())-YEAR(data_de_nascimento)+Table20[[#This Row],[meses]]/12</f>
        <v>59.25</v>
      </c>
      <c r="I270" s="71">
        <f t="shared" ca="1" si="11"/>
        <v>52679</v>
      </c>
      <c r="J270" s="73"/>
      <c r="K270" s="73">
        <f t="shared" si="10"/>
        <v>3000</v>
      </c>
      <c r="L270" s="74">
        <f>M269+L269*(1-TER_mensal-desconto_div_mensal)+Table20[[#This Row],[aportes]]*(1-custo_remessa)-comissao-Table20[[#This Row],[saques]]</f>
        <v>1962414.5498355746</v>
      </c>
      <c r="M270" s="72">
        <f>Table20[[#This Row],[riqueza]]*rendimento_hist_mensal</f>
        <v>10634.083032120032</v>
      </c>
      <c r="N270" s="75">
        <f>((Table20[[#This Row],[riqueza]]*SWR)/12)*(1-imposto_GCAP)</f>
        <v>5560.1745578674609</v>
      </c>
      <c r="O270" s="76">
        <f>Table20[[#This Row],[renda]]*cambio_hoje*(1-custo_repatriacao)</f>
        <v>31111.686514063866</v>
      </c>
    </row>
    <row r="271" spans="7:15" ht="20" customHeight="1" x14ac:dyDescent="0.6">
      <c r="G271" s="70">
        <v>268</v>
      </c>
      <c r="H271" s="70">
        <f ca="1">YEAR(TODAY())-YEAR(data_de_nascimento)+Table20[[#This Row],[meses]]/12</f>
        <v>59.333333333333329</v>
      </c>
      <c r="I271" s="71">
        <f t="shared" ca="1" si="11"/>
        <v>52710</v>
      </c>
      <c r="J271" s="73"/>
      <c r="K271" s="73">
        <f t="shared" si="10"/>
        <v>3000</v>
      </c>
      <c r="L271" s="74">
        <f>M270+L270*(1-TER_mensal-desconto_div_mensal)+Table20[[#This Row],[aportes]]*(1-custo_remessa)-comissao-Table20[[#This Row],[saques]]</f>
        <v>1969320.2279590056</v>
      </c>
      <c r="M271" s="72">
        <f>Table20[[#This Row],[riqueza]]*rendimento_hist_mensal</f>
        <v>10671.504052344231</v>
      </c>
      <c r="N271" s="75">
        <f>((Table20[[#This Row],[riqueza]]*SWR)/12)*(1-imposto_GCAP)</f>
        <v>5579.7406458838486</v>
      </c>
      <c r="O271" s="76">
        <f>Table20[[#This Row],[renda]]*cambio_hoje*(1-custo_repatriacao)</f>
        <v>31221.167608647687</v>
      </c>
    </row>
    <row r="272" spans="7:15" ht="20" customHeight="1" x14ac:dyDescent="0.6">
      <c r="G272" s="70">
        <v>269</v>
      </c>
      <c r="H272" s="70">
        <f ca="1">YEAR(TODAY())-YEAR(data_de_nascimento)+Table20[[#This Row],[meses]]/12</f>
        <v>59.416666666666671</v>
      </c>
      <c r="I272" s="71">
        <f t="shared" ca="1" si="11"/>
        <v>52740</v>
      </c>
      <c r="J272" s="73"/>
      <c r="K272" s="73">
        <f t="shared" si="10"/>
        <v>3000</v>
      </c>
      <c r="L272" s="74">
        <f>M271+L271*(1-TER_mensal-desconto_div_mensal)+Table20[[#This Row],[aportes]]*(1-custo_remessa)-comissao-Table20[[#This Row],[saques]]</f>
        <v>1976260.770905507</v>
      </c>
      <c r="M272" s="72">
        <f>Table20[[#This Row],[riqueza]]*rendimento_hist_mensal</f>
        <v>10709.114000755628</v>
      </c>
      <c r="N272" s="75">
        <f>((Table20[[#This Row],[riqueza]]*SWR)/12)*(1-imposto_GCAP)</f>
        <v>5599.4055175656031</v>
      </c>
      <c r="O272" s="76">
        <f>Table20[[#This Row],[renda]]*cambio_hoje*(1-custo_repatriacao)</f>
        <v>31331.201442430178</v>
      </c>
    </row>
    <row r="273" spans="7:15" ht="20" customHeight="1" x14ac:dyDescent="0.6">
      <c r="G273" s="70">
        <v>270</v>
      </c>
      <c r="H273" s="70">
        <f ca="1">YEAR(TODAY())-YEAR(data_de_nascimento)+Table20[[#This Row],[meses]]/12</f>
        <v>59.5</v>
      </c>
      <c r="I273" s="71">
        <f t="shared" ca="1" si="11"/>
        <v>52771</v>
      </c>
      <c r="J273" s="73"/>
      <c r="K273" s="73">
        <f t="shared" si="10"/>
        <v>3000</v>
      </c>
      <c r="L273" s="74">
        <f>M272+L272*(1-TER_mensal-desconto_div_mensal)+Table20[[#This Row],[aportes]]*(1-custo_remessa)-comissao-Table20[[#This Row],[saques]]</f>
        <v>1983236.3546977469</v>
      </c>
      <c r="M273" s="72">
        <f>Table20[[#This Row],[riqueza]]*rendimento_hist_mensal</f>
        <v>10746.913831199407</v>
      </c>
      <c r="N273" s="75">
        <f>((Table20[[#This Row],[riqueza]]*SWR)/12)*(1-imposto_GCAP)</f>
        <v>5619.1696716436172</v>
      </c>
      <c r="O273" s="76">
        <f>Table20[[#This Row],[renda]]*cambio_hoje*(1-custo_repatriacao)</f>
        <v>31441.79080603582</v>
      </c>
    </row>
    <row r="274" spans="7:15" ht="20" customHeight="1" x14ac:dyDescent="0.6">
      <c r="G274" s="70">
        <v>271</v>
      </c>
      <c r="H274" s="70">
        <f ca="1">YEAR(TODAY())-YEAR(data_de_nascimento)+Table20[[#This Row],[meses]]/12</f>
        <v>59.583333333333329</v>
      </c>
      <c r="I274" s="71">
        <f t="shared" ca="1" si="11"/>
        <v>52801</v>
      </c>
      <c r="J274" s="73"/>
      <c r="K274" s="73">
        <f t="shared" si="10"/>
        <v>3000</v>
      </c>
      <c r="L274" s="74">
        <f>M273+L273*(1-TER_mensal-desconto_div_mensal)+Table20[[#This Row],[aportes]]*(1-custo_remessa)-comissao-Table20[[#This Row],[saques]]</f>
        <v>1990247.1562470824</v>
      </c>
      <c r="M274" s="72">
        <f>Table20[[#This Row],[riqueza]]*rendimento_hist_mensal</f>
        <v>10784.904502336449</v>
      </c>
      <c r="N274" s="75">
        <f>((Table20[[#This Row],[riqueza]]*SWR)/12)*(1-imposto_GCAP)</f>
        <v>5639.0336093667338</v>
      </c>
      <c r="O274" s="76">
        <f>Table20[[#This Row],[renda]]*cambio_hoje*(1-custo_repatriacao)</f>
        <v>31552.938504178142</v>
      </c>
    </row>
    <row r="275" spans="7:15" ht="20" customHeight="1" x14ac:dyDescent="0.6">
      <c r="G275" s="70">
        <v>272</v>
      </c>
      <c r="H275" s="70">
        <f ca="1">YEAR(TODAY())-YEAR(data_de_nascimento)+Table20[[#This Row],[meses]]/12</f>
        <v>59.666666666666671</v>
      </c>
      <c r="I275" s="71">
        <f t="shared" ca="1" si="11"/>
        <v>52832</v>
      </c>
      <c r="J275" s="73"/>
      <c r="K275" s="73">
        <f t="shared" si="10"/>
        <v>3000</v>
      </c>
      <c r="L275" s="74">
        <f>M274+L274*(1-TER_mensal-desconto_div_mensal)+Table20[[#This Row],[aportes]]*(1-custo_remessa)-comissao-Table20[[#This Row],[saques]]</f>
        <v>1997293.3533580455</v>
      </c>
      <c r="M275" s="72">
        <f>Table20[[#This Row],[riqueza]]*rendimento_hist_mensal</f>
        <v>10823.086977667639</v>
      </c>
      <c r="N275" s="75">
        <f>((Table20[[#This Row],[riqueza]]*SWR)/12)*(1-imposto_GCAP)</f>
        <v>5658.9978345144618</v>
      </c>
      <c r="O275" s="76">
        <f>Table20[[#This Row],[renda]]*cambio_hoje*(1-custo_repatriacao)</f>
        <v>31664.647355730915</v>
      </c>
    </row>
    <row r="276" spans="7:15" ht="20" customHeight="1" x14ac:dyDescent="0.6">
      <c r="G276" s="70">
        <v>273</v>
      </c>
      <c r="H276" s="70">
        <f ca="1">YEAR(TODAY())-YEAR(data_de_nascimento)+Table20[[#This Row],[meses]]/12</f>
        <v>59.75</v>
      </c>
      <c r="I276" s="71">
        <f t="shared" ca="1" si="11"/>
        <v>52863</v>
      </c>
      <c r="J276" s="73"/>
      <c r="K276" s="73">
        <f t="shared" si="10"/>
        <v>3000</v>
      </c>
      <c r="L276" s="74">
        <f>M275+L275*(1-TER_mensal-desconto_div_mensal)+Table20[[#This Row],[aportes]]*(1-custo_remessa)-comissao-Table20[[#This Row],[saques]]</f>
        <v>2004375.1247328538</v>
      </c>
      <c r="M276" s="72">
        <f>Table20[[#This Row],[riqueza]]*rendimento_hist_mensal</f>
        <v>10861.462225558311</v>
      </c>
      <c r="N276" s="75">
        <f>((Table20[[#This Row],[riqueza]]*SWR)/12)*(1-imposto_GCAP)</f>
        <v>5679.0628534097523</v>
      </c>
      <c r="O276" s="76">
        <f>Table20[[#This Row],[renda]]*cambio_hoje*(1-custo_repatriacao)</f>
        <v>31776.920193799593</v>
      </c>
    </row>
    <row r="277" spans="7:15" ht="20" customHeight="1" x14ac:dyDescent="0.6">
      <c r="G277" s="70">
        <v>274</v>
      </c>
      <c r="H277" s="70">
        <f ca="1">YEAR(TODAY())-YEAR(data_de_nascimento)+Table20[[#This Row],[meses]]/12</f>
        <v>59.833333333333329</v>
      </c>
      <c r="I277" s="71">
        <f t="shared" ca="1" si="11"/>
        <v>52893</v>
      </c>
      <c r="J277" s="73"/>
      <c r="K277" s="73">
        <f t="shared" si="10"/>
        <v>3000</v>
      </c>
      <c r="L277" s="74">
        <f>M276+L276*(1-TER_mensal-desconto_div_mensal)+Table20[[#This Row],[aportes]]*(1-custo_remessa)-comissao-Table20[[#This Row],[saques]]</f>
        <v>2011492.6499759422</v>
      </c>
      <c r="M277" s="72">
        <f>Table20[[#This Row],[riqueza]]*rendimento_hist_mensal</f>
        <v>10900.031219262804</v>
      </c>
      <c r="N277" s="75">
        <f>((Table20[[#This Row],[riqueza]]*SWR)/12)*(1-imposto_GCAP)</f>
        <v>5699.2291749318365</v>
      </c>
      <c r="O277" s="76">
        <f>Table20[[#This Row],[renda]]*cambio_hoje*(1-custo_repatriacao)</f>
        <v>31889.759865793192</v>
      </c>
    </row>
    <row r="278" spans="7:15" ht="20" customHeight="1" x14ac:dyDescent="0.6">
      <c r="G278" s="70">
        <v>275</v>
      </c>
      <c r="H278" s="70">
        <f ca="1">YEAR(TODAY())-YEAR(data_de_nascimento)+Table20[[#This Row],[meses]]/12</f>
        <v>59.916666666666671</v>
      </c>
      <c r="I278" s="71">
        <f t="shared" ca="1" si="11"/>
        <v>52924</v>
      </c>
      <c r="J278" s="73"/>
      <c r="K278" s="73">
        <f t="shared" si="10"/>
        <v>3000</v>
      </c>
      <c r="L278" s="74">
        <f>M277+L277*(1-TER_mensal-desconto_div_mensal)+Table20[[#This Row],[aportes]]*(1-custo_remessa)-comissao-Table20[[#This Row],[saques]]</f>
        <v>2018646.1095985172</v>
      </c>
      <c r="M278" s="72">
        <f>Table20[[#This Row],[riqueza]]*rendimento_hist_mensal</f>
        <v>10938.794936949138</v>
      </c>
      <c r="N278" s="75">
        <f>((Table20[[#This Row],[riqueza]]*SWR)/12)*(1-imposto_GCAP)</f>
        <v>5719.497310529131</v>
      </c>
      <c r="O278" s="76">
        <f>Table20[[#This Row],[renda]]*cambio_hoje*(1-custo_repatriacao)</f>
        <v>32003.169233496461</v>
      </c>
    </row>
    <row r="279" spans="7:15" ht="20" customHeight="1" x14ac:dyDescent="0.6">
      <c r="G279" s="70">
        <v>276</v>
      </c>
      <c r="H279" s="70">
        <f ca="1">YEAR(TODAY())-YEAR(data_de_nascimento)+Table20[[#This Row],[meses]]/12</f>
        <v>60</v>
      </c>
      <c r="I279" s="71">
        <f t="shared" ca="1" si="11"/>
        <v>52954</v>
      </c>
      <c r="J279" s="73"/>
      <c r="K279" s="73">
        <f t="shared" si="10"/>
        <v>3000</v>
      </c>
      <c r="L279" s="74">
        <f>M278+L278*(1-TER_mensal-desconto_div_mensal)+Table20[[#This Row],[aportes]]*(1-custo_remessa)-comissao-Table20[[#This Row],[saques]]</f>
        <v>2025835.685023136</v>
      </c>
      <c r="M279" s="72">
        <f>Table20[[#This Row],[riqueza]]*rendimento_hist_mensal</f>
        <v>10977.754361723832</v>
      </c>
      <c r="N279" s="75">
        <f>((Table20[[#This Row],[riqueza]]*SWR)/12)*(1-imposto_GCAP)</f>
        <v>5739.8677742322188</v>
      </c>
      <c r="O279" s="76">
        <f>Table20[[#This Row],[renda]]*cambio_hoje*(1-custo_repatriacao)</f>
        <v>32117.151173142553</v>
      </c>
    </row>
    <row r="280" spans="7:15" ht="20" customHeight="1" x14ac:dyDescent="0.6">
      <c r="G280" s="70">
        <v>277</v>
      </c>
      <c r="H280" s="70">
        <f ca="1">YEAR(TODAY())-YEAR(data_de_nascimento)+Table20[[#This Row],[meses]]/12</f>
        <v>60.083333333333329</v>
      </c>
      <c r="I280" s="71">
        <f t="shared" ca="1" si="11"/>
        <v>52985</v>
      </c>
      <c r="J280" s="73"/>
      <c r="K280" s="73">
        <f t="shared" si="10"/>
        <v>3000</v>
      </c>
      <c r="L280" s="74">
        <f>M279+L279*(1-TER_mensal-desconto_div_mensal)+Table20[[#This Row],[aportes]]*(1-custo_remessa)-comissao-Table20[[#This Row],[saques]]</f>
        <v>2033061.5585883067</v>
      </c>
      <c r="M280" s="72">
        <f>Table20[[#This Row],[riqueza]]*rendimento_hist_mensal</f>
        <v>11016.910481656832</v>
      </c>
      <c r="N280" s="75">
        <f>((Table20[[#This Row],[riqueza]]*SWR)/12)*(1-imposto_GCAP)</f>
        <v>5760.3410826668687</v>
      </c>
      <c r="O280" s="76">
        <f>Table20[[#This Row],[renda]]*cambio_hoje*(1-custo_repatriacao)</f>
        <v>32231.708575485849</v>
      </c>
    </row>
    <row r="281" spans="7:15" ht="20" customHeight="1" x14ac:dyDescent="0.6">
      <c r="G281" s="70">
        <v>278</v>
      </c>
      <c r="H281" s="70">
        <f ca="1">YEAR(TODAY())-YEAR(data_de_nascimento)+Table20[[#This Row],[meses]]/12</f>
        <v>60.166666666666671</v>
      </c>
      <c r="I281" s="71">
        <f t="shared" ca="1" si="11"/>
        <v>53016</v>
      </c>
      <c r="J281" s="73"/>
      <c r="K281" s="73">
        <f t="shared" si="10"/>
        <v>3000</v>
      </c>
      <c r="L281" s="74">
        <f>M280+L280*(1-TER_mensal-desconto_div_mensal)+Table20[[#This Row],[aportes]]*(1-custo_remessa)-comissao-Table20[[#This Row],[saques]]</f>
        <v>2040323.9135531136</v>
      </c>
      <c r="M281" s="72">
        <f>Table20[[#This Row],[riqueza]]*rendimento_hist_mensal</f>
        <v>11056.264289806571</v>
      </c>
      <c r="N281" s="75">
        <f>((Table20[[#This Row],[riqueza]]*SWR)/12)*(1-imposto_GCAP)</f>
        <v>5780.9177550671548</v>
      </c>
      <c r="O281" s="76">
        <f>Table20[[#This Row],[renda]]*cambio_hoje*(1-custo_repatriacao)</f>
        <v>32346.844345875372</v>
      </c>
    </row>
    <row r="282" spans="7:15" ht="20" customHeight="1" x14ac:dyDescent="0.6">
      <c r="G282" s="70">
        <v>279</v>
      </c>
      <c r="H282" s="70">
        <f ca="1">YEAR(TODAY())-YEAR(data_de_nascimento)+Table20[[#This Row],[meses]]/12</f>
        <v>60.25</v>
      </c>
      <c r="I282" s="71">
        <f t="shared" ca="1" si="11"/>
        <v>53044</v>
      </c>
      <c r="J282" s="73"/>
      <c r="K282" s="73">
        <f t="shared" si="10"/>
        <v>3000</v>
      </c>
      <c r="L282" s="74">
        <f>M281+L281*(1-TER_mensal-desconto_div_mensal)+Table20[[#This Row],[aportes]]*(1-custo_remessa)-comissao-Table20[[#This Row],[saques]]</f>
        <v>2047622.9341018642</v>
      </c>
      <c r="M282" s="72">
        <f>Table20[[#This Row],[riqueza]]*rendimento_hist_mensal</f>
        <v>11095.816784245155</v>
      </c>
      <c r="N282" s="75">
        <f>((Table20[[#This Row],[riqueza]]*SWR)/12)*(1-imposto_GCAP)</f>
        <v>5801.5983132886158</v>
      </c>
      <c r="O282" s="76">
        <f>Table20[[#This Row],[renda]]*cambio_hoje*(1-custo_repatriacao)</f>
        <v>32462.561404328422</v>
      </c>
    </row>
    <row r="283" spans="7:15" ht="20" customHeight="1" x14ac:dyDescent="0.6">
      <c r="G283" s="70">
        <v>280</v>
      </c>
      <c r="H283" s="70">
        <f ca="1">YEAR(TODAY())-YEAR(data_de_nascimento)+Table20[[#This Row],[meses]]/12</f>
        <v>60.333333333333329</v>
      </c>
      <c r="I283" s="71">
        <f t="shared" ca="1" si="11"/>
        <v>53075</v>
      </c>
      <c r="J283" s="73"/>
      <c r="K283" s="73">
        <f t="shared" si="10"/>
        <v>3000</v>
      </c>
      <c r="L283" s="74">
        <f>M282+L282*(1-TER_mensal-desconto_div_mensal)+Table20[[#This Row],[aportes]]*(1-custo_remessa)-comissao-Table20[[#This Row],[saques]]</f>
        <v>2054958.8053487609</v>
      </c>
      <c r="M283" s="72">
        <f>Table20[[#This Row],[riqueza]]*rendimento_hist_mensal</f>
        <v>11135.568968083669</v>
      </c>
      <c r="N283" s="75">
        <f>((Table20[[#This Row],[riqueza]]*SWR)/12)*(1-imposto_GCAP)</f>
        <v>5822.3832818214896</v>
      </c>
      <c r="O283" s="76">
        <f>Table20[[#This Row],[renda]]*cambio_hoje*(1-custo_repatriacao)</f>
        <v>32578.86268560465</v>
      </c>
    </row>
    <row r="284" spans="7:15" ht="20" customHeight="1" x14ac:dyDescent="0.6">
      <c r="G284" s="70">
        <v>281</v>
      </c>
      <c r="H284" s="70">
        <f ca="1">YEAR(TODAY())-YEAR(data_de_nascimento)+Table20[[#This Row],[meses]]/12</f>
        <v>60.416666666666671</v>
      </c>
      <c r="I284" s="71">
        <f t="shared" ca="1" si="11"/>
        <v>53105</v>
      </c>
      <c r="J284" s="73"/>
      <c r="K284" s="73">
        <f t="shared" si="10"/>
        <v>3000</v>
      </c>
      <c r="L284" s="74">
        <f>M283+L283*(1-TER_mensal-desconto_div_mensal)+Table20[[#This Row],[aportes]]*(1-custo_remessa)-comissao-Table20[[#This Row],[saques]]</f>
        <v>2062331.7133425951</v>
      </c>
      <c r="M284" s="72">
        <f>Table20[[#This Row],[riqueza]]*rendimento_hist_mensal</f>
        <v>11175.521849497633</v>
      </c>
      <c r="N284" s="75">
        <f>((Table20[[#This Row],[riqueza]]*SWR)/12)*(1-imposto_GCAP)</f>
        <v>5843.2731878040204</v>
      </c>
      <c r="O284" s="76">
        <f>Table20[[#This Row],[renda]]*cambio_hoje*(1-custo_repatriacao)</f>
        <v>32695.75113928047</v>
      </c>
    </row>
    <row r="285" spans="7:15" ht="20" customHeight="1" x14ac:dyDescent="0.6">
      <c r="G285" s="70">
        <v>282</v>
      </c>
      <c r="H285" s="70">
        <f ca="1">YEAR(TODAY())-YEAR(data_de_nascimento)+Table20[[#This Row],[meses]]/12</f>
        <v>60.5</v>
      </c>
      <c r="I285" s="71">
        <f t="shared" ca="1" si="11"/>
        <v>53136</v>
      </c>
      <c r="J285" s="73"/>
      <c r="K285" s="73">
        <f t="shared" si="10"/>
        <v>3000</v>
      </c>
      <c r="L285" s="74">
        <f>M284+L284*(1-TER_mensal-desconto_div_mensal)+Table20[[#This Row],[aportes]]*(1-custo_remessa)-comissao-Table20[[#This Row],[saques]]</f>
        <v>2069741.8450714669</v>
      </c>
      <c r="M285" s="72">
        <f>Table20[[#This Row],[riqueza]]*rendimento_hist_mensal</f>
        <v>11215.676441752552</v>
      </c>
      <c r="N285" s="75">
        <f>((Table20[[#This Row],[riqueza]]*SWR)/12)*(1-imposto_GCAP)</f>
        <v>5864.2685610358221</v>
      </c>
      <c r="O285" s="76">
        <f>Table20[[#This Row],[renda]]*cambio_hoje*(1-custo_repatriacao)</f>
        <v>32813.22972982387</v>
      </c>
    </row>
    <row r="286" spans="7:15" ht="20" customHeight="1" x14ac:dyDescent="0.6">
      <c r="G286" s="70">
        <v>283</v>
      </c>
      <c r="H286" s="70">
        <f ca="1">YEAR(TODAY())-YEAR(data_de_nascimento)+Table20[[#This Row],[meses]]/12</f>
        <v>60.583333333333329</v>
      </c>
      <c r="I286" s="71">
        <f t="shared" ca="1" si="11"/>
        <v>53166</v>
      </c>
      <c r="J286" s="73"/>
      <c r="K286" s="73">
        <f t="shared" ref="K286:K349" si="12">saques</f>
        <v>3000</v>
      </c>
      <c r="L286" s="74">
        <f>M285+L285*(1-TER_mensal-desconto_div_mensal)+Table20[[#This Row],[aportes]]*(1-custo_remessa)-comissao-Table20[[#This Row],[saques]]</f>
        <v>2077189.3884675258</v>
      </c>
      <c r="M286" s="72">
        <f>Table20[[#This Row],[riqueza]]*rendimento_hist_mensal</f>
        <v>11256.033763229629</v>
      </c>
      <c r="N286" s="75">
        <f>((Table20[[#This Row],[riqueza]]*SWR)/12)*(1-imposto_GCAP)</f>
        <v>5885.3699339913228</v>
      </c>
      <c r="O286" s="76">
        <f>Table20[[#This Row],[renda]]*cambio_hoje*(1-custo_repatriacao)</f>
        <v>32931.301436669659</v>
      </c>
    </row>
    <row r="287" spans="7:15" ht="20" customHeight="1" x14ac:dyDescent="0.6">
      <c r="G287" s="70">
        <v>284</v>
      </c>
      <c r="H287" s="70">
        <f ca="1">YEAR(TODAY())-YEAR(data_de_nascimento)+Table20[[#This Row],[meses]]/12</f>
        <v>60.666666666666671</v>
      </c>
      <c r="I287" s="71">
        <f t="shared" ca="1" si="11"/>
        <v>53197</v>
      </c>
      <c r="J287" s="73"/>
      <c r="K287" s="73">
        <f t="shared" si="12"/>
        <v>3000</v>
      </c>
      <c r="L287" s="74">
        <f>M286+L286*(1-TER_mensal-desconto_div_mensal)+Table20[[#This Row],[aportes]]*(1-custo_remessa)-comissao-Table20[[#This Row],[saques]]</f>
        <v>2084674.5324117383</v>
      </c>
      <c r="M287" s="72">
        <f>Table20[[#This Row],[riqueza]]*rendimento_hist_mensal</f>
        <v>11296.594837451585</v>
      </c>
      <c r="N287" s="75">
        <f>((Table20[[#This Row],[riqueza]]*SWR)/12)*(1-imposto_GCAP)</f>
        <v>5906.5778418332584</v>
      </c>
      <c r="O287" s="76">
        <f>Table20[[#This Row],[renda]]*cambio_hoje*(1-custo_repatriacao)</f>
        <v>33049.969254294883</v>
      </c>
    </row>
    <row r="288" spans="7:15" ht="20" customHeight="1" x14ac:dyDescent="0.6">
      <c r="G288" s="70">
        <v>285</v>
      </c>
      <c r="H288" s="70">
        <f ca="1">YEAR(TODAY())-YEAR(data_de_nascimento)+Table20[[#This Row],[meses]]/12</f>
        <v>60.75</v>
      </c>
      <c r="I288" s="71">
        <f t="shared" ca="1" si="11"/>
        <v>53228</v>
      </c>
      <c r="J288" s="73"/>
      <c r="K288" s="73">
        <f t="shared" si="12"/>
        <v>3000</v>
      </c>
      <c r="L288" s="74">
        <f>M287+L287*(1-TER_mensal-desconto_div_mensal)+Table20[[#This Row],[aportes]]*(1-custo_remessa)-comissao-Table20[[#This Row],[saques]]</f>
        <v>2092197.4667386776</v>
      </c>
      <c r="M288" s="72">
        <f>Table20[[#This Row],[riqueza]]*rendimento_hist_mensal</f>
        <v>11337.360693108618</v>
      </c>
      <c r="N288" s="75">
        <f>((Table20[[#This Row],[riqueza]]*SWR)/12)*(1-imposto_GCAP)</f>
        <v>5927.8928224262536</v>
      </c>
      <c r="O288" s="76">
        <f>Table20[[#This Row],[renda]]*cambio_hoje*(1-custo_repatriacao)</f>
        <v>33169.236192294928</v>
      </c>
    </row>
    <row r="289" spans="7:15" ht="20" customHeight="1" x14ac:dyDescent="0.6">
      <c r="G289" s="70">
        <v>286</v>
      </c>
      <c r="H289" s="70">
        <f ca="1">YEAR(TODAY())-YEAR(data_de_nascimento)+Table20[[#This Row],[meses]]/12</f>
        <v>60.833333333333329</v>
      </c>
      <c r="I289" s="71">
        <f t="shared" ca="1" si="11"/>
        <v>53258</v>
      </c>
      <c r="J289" s="73"/>
      <c r="K289" s="73">
        <f t="shared" si="12"/>
        <v>3000</v>
      </c>
      <c r="L289" s="74">
        <f>M288+L288*(1-TER_mensal-desconto_div_mensal)+Table20[[#This Row],[aportes]]*(1-custo_remessa)-comissao-Table20[[#This Row],[saques]]</f>
        <v>2099758.382241338</v>
      </c>
      <c r="M289" s="72">
        <f>Table20[[#This Row],[riqueza]]*rendimento_hist_mensal</f>
        <v>11378.332364084492</v>
      </c>
      <c r="N289" s="75">
        <f>((Table20[[#This Row],[riqueza]]*SWR)/12)*(1-imposto_GCAP)</f>
        <v>5949.3154163504578</v>
      </c>
      <c r="O289" s="76">
        <f>Table20[[#This Row],[renda]]*cambio_hoje*(1-custo_repatriacao)</f>
        <v>33289.105275459755</v>
      </c>
    </row>
    <row r="290" spans="7:15" ht="20" customHeight="1" x14ac:dyDescent="0.6">
      <c r="G290" s="70">
        <v>287</v>
      </c>
      <c r="H290" s="70">
        <f ca="1">YEAR(TODAY())-YEAR(data_de_nascimento)+Table20[[#This Row],[meses]]/12</f>
        <v>60.916666666666671</v>
      </c>
      <c r="I290" s="71">
        <f t="shared" ca="1" si="11"/>
        <v>53289</v>
      </c>
      <c r="J290" s="73"/>
      <c r="K290" s="73">
        <f t="shared" si="12"/>
        <v>3000</v>
      </c>
      <c r="L290" s="74">
        <f>M289+L289*(1-TER_mensal-desconto_div_mensal)+Table20[[#This Row],[aportes]]*(1-custo_remessa)-comissao-Table20[[#This Row],[saques]]</f>
        <v>2107357.4706759742</v>
      </c>
      <c r="M290" s="72">
        <f>Table20[[#This Row],[riqueza]]*rendimento_hist_mensal</f>
        <v>11419.510889482764</v>
      </c>
      <c r="N290" s="75">
        <f>((Table20[[#This Row],[riqueza]]*SWR)/12)*(1-imposto_GCAP)</f>
        <v>5970.8461669152603</v>
      </c>
      <c r="O290" s="76">
        <f>Table20[[#This Row],[renda]]*cambio_hoje*(1-custo_repatriacao)</f>
        <v>33409.579543850632</v>
      </c>
    </row>
    <row r="291" spans="7:15" ht="20" customHeight="1" x14ac:dyDescent="0.6">
      <c r="G291" s="70">
        <v>288</v>
      </c>
      <c r="H291" s="70">
        <f ca="1">YEAR(TODAY())-YEAR(data_de_nascimento)+Table20[[#This Row],[meses]]/12</f>
        <v>61</v>
      </c>
      <c r="I291" s="71">
        <f t="shared" ca="1" si="11"/>
        <v>53319</v>
      </c>
      <c r="J291" s="73"/>
      <c r="K291" s="73">
        <f t="shared" si="12"/>
        <v>3000</v>
      </c>
      <c r="L291" s="74">
        <f>M290+L290*(1-TER_mensal-desconto_div_mensal)+Table20[[#This Row],[aportes]]*(1-custo_remessa)-comissao-Table20[[#This Row],[saques]]</f>
        <v>2114994.9247669633</v>
      </c>
      <c r="M291" s="72">
        <f>Table20[[#This Row],[riqueza]]*rendimento_hist_mensal</f>
        <v>11460.897313653126</v>
      </c>
      <c r="N291" s="75">
        <f>((Table20[[#This Row],[riqueza]]*SWR)/12)*(1-imposto_GCAP)</f>
        <v>5992.4856201730627</v>
      </c>
      <c r="O291" s="76">
        <f>Table20[[#This Row],[renda]]*cambio_hoje*(1-custo_repatriacao)</f>
        <v>33530.662052877233</v>
      </c>
    </row>
    <row r="292" spans="7:15" ht="20" customHeight="1" x14ac:dyDescent="0.6">
      <c r="G292" s="70">
        <v>289</v>
      </c>
      <c r="H292" s="70">
        <f ca="1">YEAR(TODAY())-YEAR(data_de_nascimento)+Table20[[#This Row],[meses]]/12</f>
        <v>61.083333333333329</v>
      </c>
      <c r="I292" s="71">
        <f t="shared" ca="1" si="11"/>
        <v>53350</v>
      </c>
      <c r="J292" s="73"/>
      <c r="K292" s="73">
        <f t="shared" si="12"/>
        <v>3000</v>
      </c>
      <c r="L292" s="74">
        <f>M291+L291*(1-TER_mensal-desconto_div_mensal)+Table20[[#This Row],[aportes]]*(1-custo_remessa)-comissao-Table20[[#This Row],[saques]]</f>
        <v>2122670.9382116948</v>
      </c>
      <c r="M292" s="72">
        <f>Table20[[#This Row],[riqueza]]*rendimento_hist_mensal</f>
        <v>11502.4926862179</v>
      </c>
      <c r="N292" s="75">
        <f>((Table20[[#This Row],[riqueza]]*SWR)/12)*(1-imposto_GCAP)</f>
        <v>6014.2343249331352</v>
      </c>
      <c r="O292" s="76">
        <f>Table20[[#This Row],[renda]]*cambio_hoje*(1-custo_repatriacao)</f>
        <v>33652.355873375171</v>
      </c>
    </row>
    <row r="293" spans="7:15" ht="20" customHeight="1" x14ac:dyDescent="0.6">
      <c r="G293" s="70">
        <v>290</v>
      </c>
      <c r="H293" s="70">
        <f ca="1">YEAR(TODAY())-YEAR(data_de_nascimento)+Table20[[#This Row],[meses]]/12</f>
        <v>61.166666666666671</v>
      </c>
      <c r="I293" s="71">
        <f t="shared" ca="1" si="11"/>
        <v>53381</v>
      </c>
      <c r="J293" s="73"/>
      <c r="K293" s="73">
        <f t="shared" si="12"/>
        <v>3000</v>
      </c>
      <c r="L293" s="74">
        <f>M292+L292*(1-TER_mensal-desconto_div_mensal)+Table20[[#This Row],[aportes]]*(1-custo_remessa)-comissao-Table20[[#This Row],[saques]]</f>
        <v>2130385.7056854814</v>
      </c>
      <c r="M293" s="72">
        <f>Table20[[#This Row],[riqueza]]*rendimento_hist_mensal</f>
        <v>11544.29806209866</v>
      </c>
      <c r="N293" s="75">
        <f>((Table20[[#This Row],[riqueza]]*SWR)/12)*(1-imposto_GCAP)</f>
        <v>6036.09283277553</v>
      </c>
      <c r="O293" s="76">
        <f>Table20[[#This Row],[renda]]*cambio_hoje*(1-custo_repatriacao)</f>
        <v>33774.664091683808</v>
      </c>
    </row>
    <row r="294" spans="7:15" ht="20" customHeight="1" x14ac:dyDescent="0.6">
      <c r="G294" s="70">
        <v>291</v>
      </c>
      <c r="H294" s="70">
        <f ca="1">YEAR(TODAY())-YEAR(data_de_nascimento)+Table20[[#This Row],[meses]]/12</f>
        <v>61.25</v>
      </c>
      <c r="I294" s="71">
        <f t="shared" ca="1" si="11"/>
        <v>53409</v>
      </c>
      <c r="J294" s="73"/>
      <c r="K294" s="73">
        <f t="shared" si="12"/>
        <v>3000</v>
      </c>
      <c r="L294" s="74">
        <f>M293+L293*(1-TER_mensal-desconto_div_mensal)+Table20[[#This Row],[aportes]]*(1-custo_remessa)-comissao-Table20[[#This Row],[saques]]</f>
        <v>2138139.4228464956</v>
      </c>
      <c r="M294" s="72">
        <f>Table20[[#This Row],[riqueza]]*rendimento_hist_mensal</f>
        <v>11586.314501542969</v>
      </c>
      <c r="N294" s="75">
        <f>((Table20[[#This Row],[riqueza]]*SWR)/12)*(1-imposto_GCAP)</f>
        <v>6058.0616980650711</v>
      </c>
      <c r="O294" s="76">
        <f>Table20[[#This Row],[renda]]*cambio_hoje*(1-custo_repatriacao)</f>
        <v>33897.589809724581</v>
      </c>
    </row>
    <row r="295" spans="7:15" ht="20" customHeight="1" x14ac:dyDescent="0.6">
      <c r="G295" s="70">
        <v>292</v>
      </c>
      <c r="H295" s="70">
        <f ca="1">YEAR(TODAY())-YEAR(data_de_nascimento)+Table20[[#This Row],[meses]]/12</f>
        <v>61.333333333333329</v>
      </c>
      <c r="I295" s="71">
        <f t="shared" ca="1" si="11"/>
        <v>53440</v>
      </c>
      <c r="J295" s="73"/>
      <c r="K295" s="73">
        <f t="shared" si="12"/>
        <v>3000</v>
      </c>
      <c r="L295" s="74">
        <f>M294+L294*(1-TER_mensal-desconto_div_mensal)+Table20[[#This Row],[aportes]]*(1-custo_remessa)-comissao-Table20[[#This Row],[saques]]</f>
        <v>2145932.286340734</v>
      </c>
      <c r="M295" s="72">
        <f>Table20[[#This Row],[riqueza]]*rendimento_hist_mensal</f>
        <v>11628.543070151294</v>
      </c>
      <c r="N295" s="75">
        <f>((Table20[[#This Row],[riqueza]]*SWR)/12)*(1-imposto_GCAP)</f>
        <v>6080.1414779654133</v>
      </c>
      <c r="O295" s="76">
        <f>Table20[[#This Row],[renda]]*cambio_hoje*(1-custo_repatriacao)</f>
        <v>34021.136145079639</v>
      </c>
    </row>
    <row r="296" spans="7:15" ht="20" customHeight="1" x14ac:dyDescent="0.6">
      <c r="G296" s="70">
        <v>293</v>
      </c>
      <c r="H296" s="70">
        <f ca="1">YEAR(TODAY())-YEAR(data_de_nascimento)+Table20[[#This Row],[meses]]/12</f>
        <v>61.416666666666671</v>
      </c>
      <c r="I296" s="71">
        <f t="shared" ca="1" si="11"/>
        <v>53470</v>
      </c>
      <c r="J296" s="73"/>
      <c r="K296" s="73">
        <f t="shared" si="12"/>
        <v>3000</v>
      </c>
      <c r="L296" s="74">
        <f>M295+L295*(1-TER_mensal-desconto_div_mensal)+Table20[[#This Row],[aportes]]*(1-custo_remessa)-comissao-Table20[[#This Row],[saques]]</f>
        <v>2153764.4938070024</v>
      </c>
      <c r="M296" s="72">
        <f>Table20[[#This Row],[riqueza]]*rendimento_hist_mensal</f>
        <v>11670.984838904013</v>
      </c>
      <c r="N296" s="75">
        <f>((Table20[[#This Row],[riqueza]]*SWR)/12)*(1-imposto_GCAP)</f>
        <v>6102.3327324531738</v>
      </c>
      <c r="O296" s="76">
        <f>Table20[[#This Row],[renda]]*cambio_hoje*(1-custo_repatriacao)</f>
        <v>34145.306231070936</v>
      </c>
    </row>
    <row r="297" spans="7:15" ht="20" customHeight="1" x14ac:dyDescent="0.6">
      <c r="G297" s="70">
        <v>294</v>
      </c>
      <c r="H297" s="70">
        <f ca="1">YEAR(TODAY())-YEAR(data_de_nascimento)+Table20[[#This Row],[meses]]/12</f>
        <v>61.5</v>
      </c>
      <c r="I297" s="71">
        <f t="shared" ca="1" si="11"/>
        <v>53501</v>
      </c>
      <c r="J297" s="73"/>
      <c r="K297" s="73">
        <f t="shared" si="12"/>
        <v>3000</v>
      </c>
      <c r="L297" s="74">
        <f>M296+L296*(1-TER_mensal-desconto_div_mensal)+Table20[[#This Row],[aportes]]*(1-custo_remessa)-comissao-Table20[[#This Row],[saques]]</f>
        <v>2161636.2438819301</v>
      </c>
      <c r="M297" s="72">
        <f>Table20[[#This Row],[riqueza]]*rendimento_hist_mensal</f>
        <v>11713.640884188579</v>
      </c>
      <c r="N297" s="75">
        <f>((Table20[[#This Row],[riqueza]]*SWR)/12)*(1-imposto_GCAP)</f>
        <v>6124.6360243321351</v>
      </c>
      <c r="O297" s="76">
        <f>Table20[[#This Row],[renda]]*cambio_hoje*(1-custo_repatriacao)</f>
        <v>34270.103216839678</v>
      </c>
    </row>
    <row r="298" spans="7:15" ht="20" customHeight="1" x14ac:dyDescent="0.6">
      <c r="G298" s="70">
        <v>295</v>
      </c>
      <c r="H298" s="70">
        <f ca="1">YEAR(TODAY())-YEAR(data_de_nascimento)+Table20[[#This Row],[meses]]/12</f>
        <v>61.583333333333329</v>
      </c>
      <c r="I298" s="71">
        <f t="shared" ca="1" si="11"/>
        <v>53531</v>
      </c>
      <c r="J298" s="73"/>
      <c r="K298" s="73">
        <f t="shared" si="12"/>
        <v>3000</v>
      </c>
      <c r="L298" s="74">
        <f>M297+L297*(1-TER_mensal-desconto_div_mensal)+Table20[[#This Row],[aportes]]*(1-custo_remessa)-comissao-Table20[[#This Row],[saques]]</f>
        <v>2169547.7362050069</v>
      </c>
      <c r="M298" s="72">
        <f>Table20[[#This Row],[riqueza]]*rendimento_hist_mensal</f>
        <v>11756.51228782683</v>
      </c>
      <c r="N298" s="75">
        <f>((Table20[[#This Row],[riqueza]]*SWR)/12)*(1-imposto_GCAP)</f>
        <v>6147.0519192475194</v>
      </c>
      <c r="O298" s="76">
        <f>Table20[[#This Row],[renda]]*cambio_hoje*(1-custo_repatriacao)</f>
        <v>34395.53026742622</v>
      </c>
    </row>
    <row r="299" spans="7:15" ht="20" customHeight="1" x14ac:dyDescent="0.6">
      <c r="G299" s="70">
        <v>296</v>
      </c>
      <c r="H299" s="70">
        <f ca="1">YEAR(TODAY())-YEAR(data_de_nascimento)+Table20[[#This Row],[meses]]/12</f>
        <v>61.666666666666671</v>
      </c>
      <c r="I299" s="71">
        <f t="shared" ca="1" si="11"/>
        <v>53562</v>
      </c>
      <c r="J299" s="73"/>
      <c r="K299" s="73">
        <f t="shared" si="12"/>
        <v>3000</v>
      </c>
      <c r="L299" s="74">
        <f>M298+L298*(1-TER_mensal-desconto_div_mensal)+Table20[[#This Row],[aportes]]*(1-custo_remessa)-comissao-Table20[[#This Row],[saques]]</f>
        <v>2177499.1714236452</v>
      </c>
      <c r="M299" s="72">
        <f>Table20[[#This Row],[riqueza]]*rendimento_hist_mensal</f>
        <v>11799.600137102412</v>
      </c>
      <c r="N299" s="75">
        <f>((Table20[[#This Row],[riqueza]]*SWR)/12)*(1-imposto_GCAP)</f>
        <v>6169.5809857003287</v>
      </c>
      <c r="O299" s="76">
        <f>Table20[[#This Row],[renda]]*cambio_hoje*(1-custo_repatriacao)</f>
        <v>34521.590563850288</v>
      </c>
    </row>
    <row r="300" spans="7:15" ht="20" customHeight="1" x14ac:dyDescent="0.6">
      <c r="G300" s="70">
        <v>297</v>
      </c>
      <c r="H300" s="70">
        <f ca="1">YEAR(TODAY())-YEAR(data_de_nascimento)+Table20[[#This Row],[meses]]/12</f>
        <v>61.75</v>
      </c>
      <c r="I300" s="71">
        <f t="shared" ca="1" si="11"/>
        <v>53593</v>
      </c>
      <c r="J300" s="73"/>
      <c r="K300" s="73">
        <f t="shared" si="12"/>
        <v>3000</v>
      </c>
      <c r="L300" s="74">
        <f>M299+L299*(1-TER_mensal-desconto_div_mensal)+Table20[[#This Row],[aportes]]*(1-custo_remessa)-comissao-Table20[[#This Row],[saques]]</f>
        <v>2185490.7511982708</v>
      </c>
      <c r="M300" s="72">
        <f>Table20[[#This Row],[riqueza]]*rendimento_hist_mensal</f>
        <v>11842.905524788363</v>
      </c>
      <c r="N300" s="75">
        <f>((Table20[[#This Row],[riqueza]]*SWR)/12)*(1-imposto_GCAP)</f>
        <v>6192.2237950617682</v>
      </c>
      <c r="O300" s="76">
        <f>Table20[[#This Row],[renda]]*cambio_hoje*(1-custo_repatriacao)</f>
        <v>34648.28730319169</v>
      </c>
    </row>
    <row r="301" spans="7:15" ht="20" customHeight="1" x14ac:dyDescent="0.6">
      <c r="G301" s="70">
        <v>298</v>
      </c>
      <c r="H301" s="70">
        <f ca="1">YEAR(TODAY())-YEAR(data_de_nascimento)+Table20[[#This Row],[meses]]/12</f>
        <v>61.833333333333329</v>
      </c>
      <c r="I301" s="71">
        <f t="shared" ca="1" si="11"/>
        <v>53623</v>
      </c>
      <c r="J301" s="73"/>
      <c r="K301" s="73">
        <f t="shared" si="12"/>
        <v>3000</v>
      </c>
      <c r="L301" s="74">
        <f>M300+L300*(1-TER_mensal-desconto_div_mensal)+Table20[[#This Row],[aportes]]*(1-custo_remessa)-comissao-Table20[[#This Row],[saques]]</f>
        <v>2193522.6782074352</v>
      </c>
      <c r="M301" s="72">
        <f>Table20[[#This Row],[riqueza]]*rendimento_hist_mensal</f>
        <v>11886.429549174818</v>
      </c>
      <c r="N301" s="75">
        <f>((Table20[[#This Row],[riqueza]]*SWR)/12)*(1-imposto_GCAP)</f>
        <v>6214.9809215877331</v>
      </c>
      <c r="O301" s="76">
        <f>Table20[[#This Row],[renda]]*cambio_hoje*(1-custo_repatriacao)</f>
        <v>34775.62369867137</v>
      </c>
    </row>
    <row r="302" spans="7:15" ht="20" customHeight="1" x14ac:dyDescent="0.6">
      <c r="G302" s="70">
        <v>299</v>
      </c>
      <c r="H302" s="70">
        <f ca="1">YEAR(TODAY())-YEAR(data_de_nascimento)+Table20[[#This Row],[meses]]/12</f>
        <v>61.916666666666671</v>
      </c>
      <c r="I302" s="71">
        <f t="shared" ca="1" si="11"/>
        <v>53654</v>
      </c>
      <c r="J302" s="73"/>
      <c r="K302" s="73">
        <f t="shared" si="12"/>
        <v>3000</v>
      </c>
      <c r="L302" s="74">
        <f>M301+L301*(1-TER_mensal-desconto_div_mensal)+Table20[[#This Row],[aportes]]*(1-custo_remessa)-comissao-Table20[[#This Row],[saques]]</f>
        <v>2201595.1561529571</v>
      </c>
      <c r="M302" s="72">
        <f>Table20[[#This Row],[riqueza]]*rendimento_hist_mensal</f>
        <v>11930.173314096879</v>
      </c>
      <c r="N302" s="75">
        <f>((Table20[[#This Row],[riqueza]]*SWR)/12)*(1-imposto_GCAP)</f>
        <v>6237.8529424333783</v>
      </c>
      <c r="O302" s="76">
        <f>Table20[[#This Row],[renda]]*cambio_hoje*(1-custo_repatriacao)</f>
        <v>34903.602979732961</v>
      </c>
    </row>
    <row r="303" spans="7:15" ht="20" customHeight="1" x14ac:dyDescent="0.6">
      <c r="G303" s="70">
        <v>300</v>
      </c>
      <c r="H303" s="70">
        <f ca="1">YEAR(TODAY())-YEAR(data_de_nascimento)+Table20[[#This Row],[meses]]/12</f>
        <v>62</v>
      </c>
      <c r="I303" s="71">
        <f t="shared" ca="1" si="11"/>
        <v>53684</v>
      </c>
      <c r="J303" s="73"/>
      <c r="K303" s="73">
        <f t="shared" si="12"/>
        <v>3000</v>
      </c>
      <c r="L303" s="74">
        <f>M302+L302*(1-TER_mensal-desconto_div_mensal)+Table20[[#This Row],[aportes]]*(1-custo_remessa)-comissao-Table20[[#This Row],[saques]]</f>
        <v>2209708.3897650884</v>
      </c>
      <c r="M303" s="72">
        <f>Table20[[#This Row],[riqueza]]*rendimento_hist_mensal</f>
        <v>11974.137928962591</v>
      </c>
      <c r="N303" s="75">
        <f>((Table20[[#This Row],[riqueza]]*SWR)/12)*(1-imposto_GCAP)</f>
        <v>6260.8404376677508</v>
      </c>
      <c r="O303" s="76">
        <f>Table20[[#This Row],[renda]]*cambio_hoje*(1-custo_repatriacao)</f>
        <v>35032.228392124627</v>
      </c>
    </row>
    <row r="304" spans="7:15" ht="20" customHeight="1" x14ac:dyDescent="0.6">
      <c r="G304" s="70">
        <v>301</v>
      </c>
      <c r="H304" s="70">
        <f ca="1">YEAR(TODAY())-YEAR(data_de_nascimento)+Table20[[#This Row],[meses]]/12</f>
        <v>62.083333333333329</v>
      </c>
      <c r="I304" s="71">
        <f t="shared" ca="1" si="11"/>
        <v>53715</v>
      </c>
      <c r="J304" s="73"/>
      <c r="K304" s="73">
        <f t="shared" si="12"/>
        <v>3000</v>
      </c>
      <c r="L304" s="74">
        <f>M303+L303*(1-TER_mensal-desconto_div_mensal)+Table20[[#This Row],[aportes]]*(1-custo_remessa)-comissao-Table20[[#This Row],[saques]]</f>
        <v>2217862.584807707</v>
      </c>
      <c r="M304" s="72">
        <f>Table20[[#This Row],[riqueza]]*rendimento_hist_mensal</f>
        <v>12018.324508781097</v>
      </c>
      <c r="N304" s="75">
        <f>((Table20[[#This Row],[riqueza]]*SWR)/12)*(1-imposto_GCAP)</f>
        <v>6283.9439902885024</v>
      </c>
      <c r="O304" s="76">
        <f>Table20[[#This Row],[renda]]*cambio_hoje*(1-custo_repatriacao)</f>
        <v>35161.503197981387</v>
      </c>
    </row>
    <row r="305" spans="7:15" ht="20" customHeight="1" x14ac:dyDescent="0.6">
      <c r="G305" s="70">
        <v>302</v>
      </c>
      <c r="H305" s="70">
        <f ca="1">YEAR(TODAY())-YEAR(data_de_nascimento)+Table20[[#This Row],[meses]]/12</f>
        <v>62.166666666666671</v>
      </c>
      <c r="I305" s="71">
        <f t="shared" ca="1" si="11"/>
        <v>53746</v>
      </c>
      <c r="J305" s="73"/>
      <c r="K305" s="73">
        <f t="shared" si="12"/>
        <v>3000</v>
      </c>
      <c r="L305" s="74">
        <f>M304+L304*(1-TER_mensal-desconto_div_mensal)+Table20[[#This Row],[aportes]]*(1-custo_remessa)-comissao-Table20[[#This Row],[saques]]</f>
        <v>2226057.948083533</v>
      </c>
      <c r="M305" s="72">
        <f>Table20[[#This Row],[riqueza]]*rendimento_hist_mensal</f>
        <v>12062.734174190897</v>
      </c>
      <c r="N305" s="75">
        <f>((Table20[[#This Row],[riqueza]]*SWR)/12)*(1-imposto_GCAP)</f>
        <v>6307.1641862366769</v>
      </c>
      <c r="O305" s="76">
        <f>Table20[[#This Row],[renda]]*cambio_hoje*(1-custo_repatriacao)</f>
        <v>35291.430675907875</v>
      </c>
    </row>
    <row r="306" spans="7:15" ht="20" customHeight="1" x14ac:dyDescent="0.6">
      <c r="G306" s="70">
        <v>303</v>
      </c>
      <c r="H306" s="70">
        <f ca="1">YEAR(TODAY())-YEAR(data_de_nascimento)+Table20[[#This Row],[meses]]/12</f>
        <v>62.25</v>
      </c>
      <c r="I306" s="71">
        <f t="shared" ca="1" si="11"/>
        <v>53774</v>
      </c>
      <c r="J306" s="73"/>
      <c r="K306" s="73">
        <f t="shared" si="12"/>
        <v>3000</v>
      </c>
      <c r="L306" s="74">
        <f>M305+L305*(1-TER_mensal-desconto_div_mensal)+Table20[[#This Row],[aportes]]*(1-custo_remessa)-comissao-Table20[[#This Row],[saques]]</f>
        <v>2234294.6874393765</v>
      </c>
      <c r="M306" s="72">
        <f>Table20[[#This Row],[riqueza]]*rendimento_hist_mensal</f>
        <v>12107.368051488285</v>
      </c>
      <c r="N306" s="75">
        <f>((Table20[[#This Row],[riqueza]]*SWR)/12)*(1-imposto_GCAP)</f>
        <v>6330.5016144115671</v>
      </c>
      <c r="O306" s="76">
        <f>Table20[[#This Row],[renda]]*cambio_hoje*(1-custo_repatriacao)</f>
        <v>35422.014121061467</v>
      </c>
    </row>
    <row r="307" spans="7:15" ht="20" customHeight="1" x14ac:dyDescent="0.6">
      <c r="G307" s="70">
        <v>304</v>
      </c>
      <c r="H307" s="70">
        <f ca="1">YEAR(TODAY())-YEAR(data_de_nascimento)+Table20[[#This Row],[meses]]/12</f>
        <v>62.333333333333329</v>
      </c>
      <c r="I307" s="71">
        <f t="shared" ca="1" si="11"/>
        <v>53805</v>
      </c>
      <c r="J307" s="73"/>
      <c r="K307" s="73">
        <f t="shared" si="12"/>
        <v>3000</v>
      </c>
      <c r="L307" s="74">
        <f>M306+L306*(1-TER_mensal-desconto_div_mensal)+Table20[[#This Row],[aportes]]*(1-custo_remessa)-comissao-Table20[[#This Row],[saques]]</f>
        <v>2242573.0117714074</v>
      </c>
      <c r="M307" s="72">
        <f>Table20[[#This Row],[riqueza]]*rendimento_hist_mensal</f>
        <v>12152.227272655909</v>
      </c>
      <c r="N307" s="75">
        <f>((Table20[[#This Row],[riqueza]]*SWR)/12)*(1-imposto_GCAP)</f>
        <v>6353.9568666856549</v>
      </c>
      <c r="O307" s="76">
        <f>Table20[[#This Row],[renda]]*cambio_hoje*(1-custo_repatriacao)</f>
        <v>35553.256845235861</v>
      </c>
    </row>
    <row r="308" spans="7:15" ht="20" customHeight="1" x14ac:dyDescent="0.6">
      <c r="G308" s="70">
        <v>305</v>
      </c>
      <c r="H308" s="70">
        <f ca="1">YEAR(TODAY())-YEAR(data_de_nascimento)+Table20[[#This Row],[meses]]/12</f>
        <v>62.416666666666671</v>
      </c>
      <c r="I308" s="71">
        <f t="shared" ca="1" si="11"/>
        <v>53835</v>
      </c>
      <c r="J308" s="73"/>
      <c r="K308" s="73">
        <f t="shared" si="12"/>
        <v>3000</v>
      </c>
      <c r="L308" s="74">
        <f>M307+L307*(1-TER_mensal-desconto_div_mensal)+Table20[[#This Row],[aportes]]*(1-custo_remessa)-comissao-Table20[[#This Row],[saques]]</f>
        <v>2250893.1310304529</v>
      </c>
      <c r="M308" s="72">
        <f>Table20[[#This Row],[riqueza]]*rendimento_hist_mensal</f>
        <v>12197.312975391473</v>
      </c>
      <c r="N308" s="75">
        <f>((Table20[[#This Row],[riqueza]]*SWR)/12)*(1-imposto_GCAP)</f>
        <v>6377.5305379196161</v>
      </c>
      <c r="O308" s="76">
        <f>Table20[[#This Row],[renda]]*cambio_hoje*(1-custo_repatriacao)</f>
        <v>35685.162176945072</v>
      </c>
    </row>
    <row r="309" spans="7:15" ht="20" customHeight="1" x14ac:dyDescent="0.6">
      <c r="G309" s="70">
        <v>306</v>
      </c>
      <c r="H309" s="70">
        <f ca="1">YEAR(TODAY())-YEAR(data_de_nascimento)+Table20[[#This Row],[meses]]/12</f>
        <v>62.5</v>
      </c>
      <c r="I309" s="71">
        <f t="shared" ca="1" si="11"/>
        <v>53866</v>
      </c>
      <c r="J309" s="73"/>
      <c r="K309" s="73">
        <f t="shared" si="12"/>
        <v>3000</v>
      </c>
      <c r="L309" s="74">
        <f>M308+L308*(1-TER_mensal-desconto_div_mensal)+Table20[[#This Row],[aportes]]*(1-custo_remessa)-comissao-Table20[[#This Row],[saques]]</f>
        <v>2259255.2562273233</v>
      </c>
      <c r="M309" s="72">
        <f>Table20[[#This Row],[riqueza]]*rendimento_hist_mensal</f>
        <v>12242.626303136598</v>
      </c>
      <c r="N309" s="75">
        <f>((Table20[[#This Row],[riqueza]]*SWR)/12)*(1-imposto_GCAP)</f>
        <v>6401.2232259774164</v>
      </c>
      <c r="O309" s="76">
        <f>Table20[[#This Row],[renda]]*cambio_hoje*(1-custo_repatriacao)</f>
        <v>35817.733461507851</v>
      </c>
    </row>
    <row r="310" spans="7:15" ht="20" customHeight="1" x14ac:dyDescent="0.6">
      <c r="G310" s="70">
        <v>307</v>
      </c>
      <c r="H310" s="70">
        <f ca="1">YEAR(TODAY())-YEAR(data_de_nascimento)+Table20[[#This Row],[meses]]/12</f>
        <v>62.583333333333329</v>
      </c>
      <c r="I310" s="71">
        <f t="shared" ca="1" si="11"/>
        <v>53896</v>
      </c>
      <c r="J310" s="73"/>
      <c r="K310" s="73">
        <f t="shared" si="12"/>
        <v>3000</v>
      </c>
      <c r="L310" s="74">
        <f>M309+L309*(1-TER_mensal-desconto_div_mensal)+Table20[[#This Row],[aportes]]*(1-custo_remessa)-comissao-Table20[[#This Row],[saques]]</f>
        <v>2267659.599438163</v>
      </c>
      <c r="M310" s="72">
        <f>Table20[[#This Row],[riqueza]]*rendimento_hist_mensal</f>
        <v>12288.168405105824</v>
      </c>
      <c r="N310" s="75">
        <f>((Table20[[#This Row],[riqueza]]*SWR)/12)*(1-imposto_GCAP)</f>
        <v>6425.0355317414615</v>
      </c>
      <c r="O310" s="76">
        <f>Table20[[#This Row],[renda]]*cambio_hoje*(1-custo_repatriacao)</f>
        <v>35950.974061132503</v>
      </c>
    </row>
    <row r="311" spans="7:15" ht="20" customHeight="1" x14ac:dyDescent="0.6">
      <c r="G311" s="70">
        <v>308</v>
      </c>
      <c r="H311" s="70">
        <f ca="1">YEAR(TODAY())-YEAR(data_de_nascimento)+Table20[[#This Row],[meses]]/12</f>
        <v>62.666666666666671</v>
      </c>
      <c r="I311" s="71">
        <f t="shared" ca="1" si="11"/>
        <v>53927</v>
      </c>
      <c r="J311" s="73"/>
      <c r="K311" s="73">
        <f t="shared" si="12"/>
        <v>3000</v>
      </c>
      <c r="L311" s="74">
        <f>M310+L310*(1-TER_mensal-desconto_div_mensal)+Table20[[#This Row],[aportes]]*(1-custo_remessa)-comissao-Table20[[#This Row],[saques]]</f>
        <v>2276106.3738098289</v>
      </c>
      <c r="M311" s="72">
        <f>Table20[[#This Row],[riqueza]]*rendimento_hist_mensal</f>
        <v>12333.940436315746</v>
      </c>
      <c r="N311" s="75">
        <f>((Table20[[#This Row],[riqueza]]*SWR)/12)*(1-imposto_GCAP)</f>
        <v>6448.9680591278484</v>
      </c>
      <c r="O311" s="76">
        <f>Table20[[#This Row],[renda]]*cambio_hoje*(1-custo_repatriacao)</f>
        <v>36084.887355002204</v>
      </c>
    </row>
    <row r="312" spans="7:15" ht="20" customHeight="1" x14ac:dyDescent="0.6">
      <c r="G312" s="70">
        <v>309</v>
      </c>
      <c r="H312" s="70">
        <f ca="1">YEAR(TODAY())-YEAR(data_de_nascimento)+Table20[[#This Row],[meses]]/12</f>
        <v>62.75</v>
      </c>
      <c r="I312" s="71">
        <f t="shared" ca="1" si="11"/>
        <v>53958</v>
      </c>
      <c r="J312" s="73"/>
      <c r="K312" s="73">
        <f t="shared" si="12"/>
        <v>3000</v>
      </c>
      <c r="L312" s="74">
        <f>M311+L311*(1-TER_mensal-desconto_div_mensal)+Table20[[#This Row],[aportes]]*(1-custo_remessa)-comissao-Table20[[#This Row],[saques]]</f>
        <v>2284595.7935652966</v>
      </c>
      <c r="M312" s="72">
        <f>Table20[[#This Row],[riqueza]]*rendimento_hist_mensal</f>
        <v>12379.943557614315</v>
      </c>
      <c r="N312" s="75">
        <f>((Table20[[#This Row],[riqueza]]*SWR)/12)*(1-imposto_GCAP)</f>
        <v>6473.0214151016735</v>
      </c>
      <c r="O312" s="76">
        <f>Table20[[#This Row],[renda]]*cambio_hoje*(1-custo_repatriacao)</f>
        <v>36219.476739360645</v>
      </c>
    </row>
    <row r="313" spans="7:15" ht="20" customHeight="1" x14ac:dyDescent="0.6">
      <c r="G313" s="70">
        <v>310</v>
      </c>
      <c r="H313" s="70">
        <f ca="1">YEAR(TODAY())-YEAR(data_de_nascimento)+Table20[[#This Row],[meses]]/12</f>
        <v>62.833333333333329</v>
      </c>
      <c r="I313" s="71">
        <f t="shared" ca="1" si="11"/>
        <v>53988</v>
      </c>
      <c r="J313" s="73"/>
      <c r="K313" s="73">
        <f t="shared" si="12"/>
        <v>3000</v>
      </c>
      <c r="L313" s="74">
        <f>M312+L312*(1-TER_mensal-desconto_div_mensal)+Table20[[#This Row],[aportes]]*(1-custo_remessa)-comissao-Table20[[#This Row],[saques]]</f>
        <v>2293128.074009093</v>
      </c>
      <c r="M313" s="72">
        <f>Table20[[#This Row],[riqueza]]*rendimento_hist_mensal</f>
        <v>12426.178935710277</v>
      </c>
      <c r="N313" s="75">
        <f>((Table20[[#This Row],[riqueza]]*SWR)/12)*(1-imposto_GCAP)</f>
        <v>6497.1962096924299</v>
      </c>
      <c r="O313" s="76">
        <f>Table20[[#This Row],[renda]]*cambio_hoje*(1-custo_repatriacao)</f>
        <v>36354.745627598197</v>
      </c>
    </row>
    <row r="314" spans="7:15" ht="20" customHeight="1" x14ac:dyDescent="0.6">
      <c r="G314" s="70">
        <v>311</v>
      </c>
      <c r="H314" s="70">
        <f ca="1">YEAR(TODAY())-YEAR(data_de_nascimento)+Table20[[#This Row],[meses]]/12</f>
        <v>62.916666666666671</v>
      </c>
      <c r="I314" s="71">
        <f t="shared" ca="1" si="11"/>
        <v>54019</v>
      </c>
      <c r="J314" s="73"/>
      <c r="K314" s="73">
        <f t="shared" si="12"/>
        <v>3000</v>
      </c>
      <c r="L314" s="74">
        <f>M313+L313*(1-TER_mensal-desconto_div_mensal)+Table20[[#This Row],[aportes]]*(1-custo_remessa)-comissao-Table20[[#This Row],[saques]]</f>
        <v>2301703.4315327564</v>
      </c>
      <c r="M314" s="72">
        <f>Table20[[#This Row],[riqueza]]*rendimento_hist_mensal</f>
        <v>12472.647743202757</v>
      </c>
      <c r="N314" s="75">
        <f>((Table20[[#This Row],[riqueza]]*SWR)/12)*(1-imposto_GCAP)</f>
        <v>6521.4930560094763</v>
      </c>
      <c r="O314" s="76">
        <f>Table20[[#This Row],[renda]]*cambio_hoje*(1-custo_repatriacao)</f>
        <v>36490.697450338499</v>
      </c>
    </row>
    <row r="315" spans="7:15" ht="20" customHeight="1" x14ac:dyDescent="0.6">
      <c r="G315" s="70">
        <v>312</v>
      </c>
      <c r="H315" s="70">
        <f ca="1">YEAR(TODAY())-YEAR(data_de_nascimento)+Table20[[#This Row],[meses]]/12</f>
        <v>63</v>
      </c>
      <c r="I315" s="71">
        <f t="shared" ca="1" si="11"/>
        <v>54049</v>
      </c>
      <c r="J315" s="73"/>
      <c r="K315" s="73">
        <f t="shared" si="12"/>
        <v>3000</v>
      </c>
      <c r="L315" s="74">
        <f>M314+L314*(1-TER_mensal-desconto_div_mensal)+Table20[[#This Row],[aportes]]*(1-custo_remessa)-comissao-Table20[[#This Row],[saques]]</f>
        <v>2310322.0836203257</v>
      </c>
      <c r="M315" s="72">
        <f>Table20[[#This Row],[riqueza]]*rendimento_hist_mensal</f>
        <v>12519.351158611009</v>
      </c>
      <c r="N315" s="75">
        <f>((Table20[[#This Row],[riqueza]]*SWR)/12)*(1-imposto_GCAP)</f>
        <v>6545.9125702575902</v>
      </c>
      <c r="O315" s="76">
        <f>Table20[[#This Row],[renda]]*cambio_hoje*(1-custo_repatriacao)</f>
        <v>36627.335655525436</v>
      </c>
    </row>
    <row r="316" spans="7:15" ht="20" customHeight="1" x14ac:dyDescent="0.6">
      <c r="G316" s="70">
        <v>313</v>
      </c>
      <c r="H316" s="70">
        <f ca="1">YEAR(TODAY())-YEAR(data_de_nascimento)+Table20[[#This Row],[meses]]/12</f>
        <v>63.083333333333329</v>
      </c>
      <c r="I316" s="71">
        <f t="shared" ca="1" si="11"/>
        <v>54080</v>
      </c>
      <c r="J316" s="73"/>
      <c r="K316" s="73">
        <f t="shared" si="12"/>
        <v>3000</v>
      </c>
      <c r="L316" s="74">
        <f>M315+L315*(1-TER_mensal-desconto_div_mensal)+Table20[[#This Row],[aportes]]*(1-custo_remessa)-comissao-Table20[[#This Row],[saques]]</f>
        <v>2318984.2488538553</v>
      </c>
      <c r="M316" s="72">
        <f>Table20[[#This Row],[riqueza]]*rendimento_hist_mensal</f>
        <v>12566.290366404293</v>
      </c>
      <c r="N316" s="75">
        <f>((Table20[[#This Row],[riqueza]]*SWR)/12)*(1-imposto_GCAP)</f>
        <v>6570.4553717525896</v>
      </c>
      <c r="O316" s="76">
        <f>Table20[[#This Row],[renda]]*cambio_hoje*(1-custo_repatriacao)</f>
        <v>36764.663708510547</v>
      </c>
    </row>
    <row r="317" spans="7:15" ht="20" customHeight="1" x14ac:dyDescent="0.6">
      <c r="G317" s="70">
        <v>314</v>
      </c>
      <c r="H317" s="70">
        <f ca="1">YEAR(TODAY())-YEAR(data_de_nascimento)+Table20[[#This Row],[meses]]/12</f>
        <v>63.166666666666671</v>
      </c>
      <c r="I317" s="71">
        <f t="shared" ca="1" si="11"/>
        <v>54111</v>
      </c>
      <c r="J317" s="73"/>
      <c r="K317" s="73">
        <f t="shared" si="12"/>
        <v>3000</v>
      </c>
      <c r="L317" s="74">
        <f>M316+L316*(1-TER_mensal-desconto_div_mensal)+Table20[[#This Row],[aportes]]*(1-custo_remessa)-comissao-Table20[[#This Row],[saques]]</f>
        <v>2327690.1469189585</v>
      </c>
      <c r="M317" s="72">
        <f>Table20[[#This Row],[riqueza]]*rendimento_hist_mensal</f>
        <v>12613.466557031925</v>
      </c>
      <c r="N317" s="75">
        <f>((Table20[[#This Row],[riqueza]]*SWR)/12)*(1-imposto_GCAP)</f>
        <v>6595.1220829370486</v>
      </c>
      <c r="O317" s="76">
        <f>Table20[[#This Row],[renda]]*cambio_hoje*(1-custo_repatriacao)</f>
        <v>36902.68509214103</v>
      </c>
    </row>
    <row r="318" spans="7:15" ht="20" customHeight="1" x14ac:dyDescent="0.6">
      <c r="G318" s="70">
        <v>315</v>
      </c>
      <c r="H318" s="70">
        <f ca="1">YEAR(TODAY())-YEAR(data_de_nascimento)+Table20[[#This Row],[meses]]/12</f>
        <v>63.25</v>
      </c>
      <c r="I318" s="71">
        <f t="shared" ca="1" si="11"/>
        <v>54140</v>
      </c>
      <c r="J318" s="73"/>
      <c r="K318" s="73">
        <f t="shared" si="12"/>
        <v>3000</v>
      </c>
      <c r="L318" s="74">
        <f>M317+L317*(1-TER_mensal-desconto_div_mensal)+Table20[[#This Row],[aportes]]*(1-custo_remessa)-comissao-Table20[[#This Row],[saques]]</f>
        <v>2336439.9986103796</v>
      </c>
      <c r="M318" s="72">
        <f>Table20[[#This Row],[riqueza]]*rendimento_hist_mensal</f>
        <v>12660.880926953459</v>
      </c>
      <c r="N318" s="75">
        <f>((Table20[[#This Row],[riqueza]]*SWR)/12)*(1-imposto_GCAP)</f>
        <v>6619.9133293960749</v>
      </c>
      <c r="O318" s="76">
        <f>Table20[[#This Row],[renda]]*cambio_hoje*(1-custo_repatriacao)</f>
        <v>37041.403306847926</v>
      </c>
    </row>
    <row r="319" spans="7:15" ht="20" customHeight="1" x14ac:dyDescent="0.6">
      <c r="G319" s="70">
        <v>316</v>
      </c>
      <c r="H319" s="70">
        <f ca="1">YEAR(TODAY())-YEAR(data_de_nascimento)+Table20[[#This Row],[meses]]/12</f>
        <v>63.333333333333329</v>
      </c>
      <c r="I319" s="71">
        <f t="shared" ca="1" si="11"/>
        <v>54171</v>
      </c>
      <c r="J319" s="73"/>
      <c r="K319" s="73">
        <f t="shared" si="12"/>
        <v>3000</v>
      </c>
      <c r="L319" s="74">
        <f>M318+L318*(1-TER_mensal-desconto_div_mensal)+Table20[[#This Row],[aportes]]*(1-custo_remessa)-comissao-Table20[[#This Row],[saques]]</f>
        <v>2345234.0258375937</v>
      </c>
      <c r="M319" s="72">
        <f>Table20[[#This Row],[riqueza]]*rendimento_hist_mensal</f>
        <v>12708.534678669046</v>
      </c>
      <c r="N319" s="75">
        <f>((Table20[[#This Row],[riqueza]]*SWR)/12)*(1-imposto_GCAP)</f>
        <v>6644.8297398731829</v>
      </c>
      <c r="O319" s="76">
        <f>Table20[[#This Row],[renda]]*cambio_hoje*(1-custo_repatriacao)</f>
        <v>37180.821870735032</v>
      </c>
    </row>
    <row r="320" spans="7:15" ht="20" customHeight="1" x14ac:dyDescent="0.6">
      <c r="G320" s="70">
        <v>317</v>
      </c>
      <c r="H320" s="70">
        <f ca="1">YEAR(TODAY())-YEAR(data_de_nascimento)+Table20[[#This Row],[meses]]/12</f>
        <v>63.416666666666671</v>
      </c>
      <c r="I320" s="71">
        <f t="shared" ca="1" si="11"/>
        <v>54201</v>
      </c>
      <c r="J320" s="73"/>
      <c r="K320" s="73">
        <f t="shared" si="12"/>
        <v>3000</v>
      </c>
      <c r="L320" s="74">
        <f>M319+L319*(1-TER_mensal-desconto_div_mensal)+Table20[[#This Row],[aportes]]*(1-custo_remessa)-comissao-Table20[[#This Row],[saques]]</f>
        <v>2354072.4516304336</v>
      </c>
      <c r="M320" s="72">
        <f>Table20[[#This Row],[riqueza]]*rendimento_hist_mensal</f>
        <v>12756.429020749911</v>
      </c>
      <c r="N320" s="75">
        <f>((Table20[[#This Row],[riqueza]]*SWR)/12)*(1-imposto_GCAP)</f>
        <v>6669.8719462862282</v>
      </c>
      <c r="O320" s="76">
        <f>Table20[[#This Row],[renda]]*cambio_hoje*(1-custo_repatriacao)</f>
        <v>37320.944319668</v>
      </c>
    </row>
    <row r="321" spans="7:15" ht="20" customHeight="1" x14ac:dyDescent="0.6">
      <c r="G321" s="70">
        <v>318</v>
      </c>
      <c r="H321" s="70">
        <f ca="1">YEAR(TODAY())-YEAR(data_de_nascimento)+Table20[[#This Row],[meses]]/12</f>
        <v>63.5</v>
      </c>
      <c r="I321" s="71">
        <f t="shared" ca="1" si="11"/>
        <v>54232</v>
      </c>
      <c r="J321" s="73"/>
      <c r="K321" s="73">
        <f t="shared" si="12"/>
        <v>3000</v>
      </c>
      <c r="L321" s="74">
        <f>M320+L320*(1-TER_mensal-desconto_div_mensal)+Table20[[#This Row],[aportes]]*(1-custo_remessa)-comissao-Table20[[#This Row],[saques]]</f>
        <v>2362955.5001447471</v>
      </c>
      <c r="M321" s="72">
        <f>Table20[[#This Row],[riqueza]]*rendimento_hist_mensal</f>
        <v>12804.565167869017</v>
      </c>
      <c r="N321" s="75">
        <f>((Table20[[#This Row],[riqueza]]*SWR)/12)*(1-imposto_GCAP)</f>
        <v>6695.04058374345</v>
      </c>
      <c r="O321" s="76">
        <f>Table20[[#This Row],[renda]]*cambio_hoje*(1-custo_repatriacao)</f>
        <v>37461.774207364106</v>
      </c>
    </row>
    <row r="322" spans="7:15" ht="20" customHeight="1" x14ac:dyDescent="0.6">
      <c r="G322" s="70">
        <v>319</v>
      </c>
      <c r="H322" s="70">
        <f ca="1">YEAR(TODAY())-YEAR(data_de_nascimento)+Table20[[#This Row],[meses]]/12</f>
        <v>63.583333333333329</v>
      </c>
      <c r="I322" s="71">
        <f t="shared" ca="1" si="11"/>
        <v>54262</v>
      </c>
      <c r="J322" s="73"/>
      <c r="K322" s="73">
        <f t="shared" si="12"/>
        <v>3000</v>
      </c>
      <c r="L322" s="74">
        <f>M321+L321*(1-TER_mensal-desconto_div_mensal)+Table20[[#This Row],[aportes]]*(1-custo_remessa)-comissao-Table20[[#This Row],[saques]]</f>
        <v>2371883.3966680816</v>
      </c>
      <c r="M322" s="72">
        <f>Table20[[#This Row],[riqueza]]*rendimento_hist_mensal</f>
        <v>12852.944340831871</v>
      </c>
      <c r="N322" s="75">
        <f>((Table20[[#This Row],[riqueza]]*SWR)/12)*(1-imposto_GCAP)</f>
        <v>6720.336290559565</v>
      </c>
      <c r="O322" s="76">
        <f>Table20[[#This Row],[renda]]*cambio_hoje*(1-custo_repatriacao)</f>
        <v>37603.315105482325</v>
      </c>
    </row>
    <row r="323" spans="7:15" ht="20" customHeight="1" x14ac:dyDescent="0.6">
      <c r="G323" s="70">
        <v>320</v>
      </c>
      <c r="H323" s="70">
        <f ca="1">YEAR(TODAY())-YEAR(data_de_nascimento)+Table20[[#This Row],[meses]]/12</f>
        <v>63.666666666666671</v>
      </c>
      <c r="I323" s="71">
        <f t="shared" ca="1" si="11"/>
        <v>54293</v>
      </c>
      <c r="J323" s="73"/>
      <c r="K323" s="73">
        <f t="shared" si="12"/>
        <v>3000</v>
      </c>
      <c r="L323" s="74">
        <f>M322+L322*(1-TER_mensal-desconto_div_mensal)+Table20[[#This Row],[aportes]]*(1-custo_remessa)-comissao-Table20[[#This Row],[saques]]</f>
        <v>2380856.367625399</v>
      </c>
      <c r="M323" s="72">
        <f>Table20[[#This Row],[riqueza]]*rendimento_hist_mensal</f>
        <v>12901.567766607484</v>
      </c>
      <c r="N323" s="75">
        <f>((Table20[[#This Row],[riqueza]]*SWR)/12)*(1-imposto_GCAP)</f>
        <v>6745.759708271964</v>
      </c>
      <c r="O323" s="76">
        <f>Table20[[#This Row],[renda]]*cambio_hoje*(1-custo_repatriacao)</f>
        <v>37745.570603713953</v>
      </c>
    </row>
    <row r="324" spans="7:15" ht="20" customHeight="1" x14ac:dyDescent="0.6">
      <c r="G324" s="70">
        <v>321</v>
      </c>
      <c r="H324" s="70">
        <f ca="1">YEAR(TODAY())-YEAR(data_de_nascimento)+Table20[[#This Row],[meses]]/12</f>
        <v>63.75</v>
      </c>
      <c r="I324" s="71">
        <f t="shared" ca="1" si="11"/>
        <v>54324</v>
      </c>
      <c r="J324" s="73"/>
      <c r="K324" s="73">
        <f t="shared" si="12"/>
        <v>3000</v>
      </c>
      <c r="L324" s="74">
        <f>M323+L323*(1-TER_mensal-desconto_div_mensal)+Table20[[#This Row],[aportes]]*(1-custo_remessa)-comissao-Table20[[#This Row],[saques]]</f>
        <v>2389874.6405848148</v>
      </c>
      <c r="M324" s="72">
        <f>Table20[[#This Row],[riqueza]]*rendimento_hist_mensal</f>
        <v>12950.436678359481</v>
      </c>
      <c r="N324" s="75">
        <f>((Table20[[#This Row],[riqueza]]*SWR)/12)*(1-imposto_GCAP)</f>
        <v>6771.311481656975</v>
      </c>
      <c r="O324" s="76">
        <f>Table20[[#This Row],[renda]]*cambio_hoje*(1-custo_repatriacao)</f>
        <v>37888.5443098736</v>
      </c>
    </row>
    <row r="325" spans="7:15" ht="20" customHeight="1" x14ac:dyDescent="0.6">
      <c r="G325" s="70">
        <v>322</v>
      </c>
      <c r="H325" s="70">
        <f ca="1">YEAR(TODAY())-YEAR(data_de_nascimento)+Table20[[#This Row],[meses]]/12</f>
        <v>63.833333333333329</v>
      </c>
      <c r="I325" s="71">
        <f t="shared" ca="1" si="11"/>
        <v>54354</v>
      </c>
      <c r="J325" s="73"/>
      <c r="K325" s="73">
        <f t="shared" si="12"/>
        <v>3000</v>
      </c>
      <c r="L325" s="74">
        <f>M324+L324*(1-TER_mensal-desconto_div_mensal)+Table20[[#This Row],[aportes]]*(1-custo_remessa)-comissao-Table20[[#This Row],[saques]]</f>
        <v>2398938.444263374</v>
      </c>
      <c r="M325" s="72">
        <f>Table20[[#This Row],[riqueza]]*rendimento_hist_mensal</f>
        <v>12999.552315477393</v>
      </c>
      <c r="N325" s="75">
        <f>((Table20[[#This Row],[riqueza]]*SWR)/12)*(1-imposto_GCAP)</f>
        <v>6796.992258746227</v>
      </c>
      <c r="O325" s="76">
        <f>Table20[[#This Row],[renda]]*cambio_hoje*(1-custo_repatriacao)</f>
        <v>38032.239849990736</v>
      </c>
    </row>
    <row r="326" spans="7:15" ht="20" customHeight="1" x14ac:dyDescent="0.6">
      <c r="G326" s="70">
        <v>323</v>
      </c>
      <c r="H326" s="70">
        <f ca="1">YEAR(TODAY())-YEAR(data_de_nascimento)+Table20[[#This Row],[meses]]/12</f>
        <v>63.916666666666671</v>
      </c>
      <c r="I326" s="71">
        <f t="shared" ref="I326:I389" ca="1" si="13">EDATE(I325,1)</f>
        <v>54385</v>
      </c>
      <c r="J326" s="73"/>
      <c r="K326" s="73">
        <f t="shared" si="12"/>
        <v>3000</v>
      </c>
      <c r="L326" s="74">
        <f>M325+L325*(1-TER_mensal-desconto_div_mensal)+Table20[[#This Row],[aportes]]*(1-custo_remessa)-comissao-Table20[[#This Row],[saques]]</f>
        <v>2408048.0085328487</v>
      </c>
      <c r="M326" s="72">
        <f>Table20[[#This Row],[riqueza]]*rendimento_hist_mensal</f>
        <v>13048.915923608074</v>
      </c>
      <c r="N326" s="75">
        <f>((Table20[[#This Row],[riqueza]]*SWR)/12)*(1-imposto_GCAP)</f>
        <v>6822.8026908430711</v>
      </c>
      <c r="O326" s="76">
        <f>Table20[[#This Row],[renda]]*cambio_hoje*(1-custo_repatriacao)</f>
        <v>38176.660868401625</v>
      </c>
    </row>
    <row r="327" spans="7:15" ht="20" customHeight="1" x14ac:dyDescent="0.6">
      <c r="G327" s="70">
        <v>324</v>
      </c>
      <c r="H327" s="70">
        <f ca="1">YEAR(TODAY())-YEAR(data_de_nascimento)+Table20[[#This Row],[meses]]/12</f>
        <v>64</v>
      </c>
      <c r="I327" s="71">
        <f t="shared" ca="1" si="13"/>
        <v>54415</v>
      </c>
      <c r="J327" s="73"/>
      <c r="K327" s="73">
        <f t="shared" si="12"/>
        <v>3000</v>
      </c>
      <c r="L327" s="74">
        <f>M326+L326*(1-TER_mensal-desconto_div_mensal)+Table20[[#This Row],[aportes]]*(1-custo_remessa)-comissao-Table20[[#This Row],[saques]]</f>
        <v>2417203.5644255686</v>
      </c>
      <c r="M327" s="72">
        <f>Table20[[#This Row],[riqueza]]*rendimento_hist_mensal</f>
        <v>13098.528754687295</v>
      </c>
      <c r="N327" s="75">
        <f>((Table20[[#This Row],[riqueza]]*SWR)/12)*(1-imposto_GCAP)</f>
        <v>6848.7434325391114</v>
      </c>
      <c r="O327" s="76">
        <f>Table20[[#This Row],[renda]]*cambio_hoje*(1-custo_repatriacao)</f>
        <v>38321.811027841781</v>
      </c>
    </row>
    <row r="328" spans="7:15" ht="20" customHeight="1" x14ac:dyDescent="0.6">
      <c r="G328" s="70">
        <v>325</v>
      </c>
      <c r="H328" s="70">
        <f ca="1">YEAR(TODAY())-YEAR(data_de_nascimento)+Table20[[#This Row],[meses]]/12</f>
        <v>64.083333333333329</v>
      </c>
      <c r="I328" s="71">
        <f t="shared" ca="1" si="13"/>
        <v>54446</v>
      </c>
      <c r="J328" s="73"/>
      <c r="K328" s="73">
        <f t="shared" si="12"/>
        <v>3000</v>
      </c>
      <c r="L328" s="74">
        <f>M327+L327*(1-TER_mensal-desconto_div_mensal)+Table20[[#This Row],[aportes]]*(1-custo_remessa)-comissao-Table20[[#This Row],[saques]]</f>
        <v>2426405.3441402805</v>
      </c>
      <c r="M328" s="72">
        <f>Table20[[#This Row],[riqueza]]*rendimento_hist_mensal</f>
        <v>13148.392066971503</v>
      </c>
      <c r="N328" s="75">
        <f>((Table20[[#This Row],[riqueza]]*SWR)/12)*(1-imposto_GCAP)</f>
        <v>6874.8151417307945</v>
      </c>
      <c r="O328" s="76">
        <f>Table20[[#This Row],[renda]]*cambio_hoje*(1-custo_repatriacao)</f>
        <v>38467.694009538776</v>
      </c>
    </row>
    <row r="329" spans="7:15" ht="20" customHeight="1" x14ac:dyDescent="0.6">
      <c r="G329" s="70">
        <v>326</v>
      </c>
      <c r="H329" s="70">
        <f ca="1">YEAR(TODAY())-YEAR(data_de_nascimento)+Table20[[#This Row],[meses]]/12</f>
        <v>64.166666666666671</v>
      </c>
      <c r="I329" s="71">
        <f t="shared" ca="1" si="13"/>
        <v>54477</v>
      </c>
      <c r="J329" s="73"/>
      <c r="K329" s="73">
        <f t="shared" si="12"/>
        <v>3000</v>
      </c>
      <c r="L329" s="74">
        <f>M328+L328*(1-TER_mensal-desconto_div_mensal)+Table20[[#This Row],[aportes]]*(1-custo_remessa)-comissao-Table20[[#This Row],[saques]]</f>
        <v>2435653.5810480374</v>
      </c>
      <c r="M329" s="72">
        <f>Table20[[#This Row],[riqueza]]*rendimento_hist_mensal</f>
        <v>13198.507125069724</v>
      </c>
      <c r="N329" s="75">
        <f>((Table20[[#This Row],[riqueza]]*SWR)/12)*(1-imposto_GCAP)</f>
        <v>6901.0184796361054</v>
      </c>
      <c r="O329" s="76">
        <f>Table20[[#This Row],[renda]]*cambio_hoje*(1-custo_repatriacao)</f>
        <v>38614.313513305715</v>
      </c>
    </row>
    <row r="330" spans="7:15" ht="20" customHeight="1" x14ac:dyDescent="0.6">
      <c r="G330" s="70">
        <v>327</v>
      </c>
      <c r="H330" s="70">
        <f ca="1">YEAR(TODAY())-YEAR(data_de_nascimento)+Table20[[#This Row],[meses]]/12</f>
        <v>64.25</v>
      </c>
      <c r="I330" s="71">
        <f t="shared" ca="1" si="13"/>
        <v>54505</v>
      </c>
      <c r="J330" s="73"/>
      <c r="K330" s="73">
        <f t="shared" si="12"/>
        <v>3000</v>
      </c>
      <c r="L330" s="74">
        <f>M329+L329*(1-TER_mensal-desconto_div_mensal)+Table20[[#This Row],[aportes]]*(1-custo_remessa)-comissao-Table20[[#This Row],[saques]]</f>
        <v>2444948.5096981172</v>
      </c>
      <c r="M330" s="72">
        <f>Table20[[#This Row],[riqueza]]*rendimento_hist_mensal</f>
        <v>13248.87519997564</v>
      </c>
      <c r="N330" s="75">
        <f>((Table20[[#This Row],[riqueza]]*SWR)/12)*(1-imposto_GCAP)</f>
        <v>6927.3541108113313</v>
      </c>
      <c r="O330" s="76">
        <f>Table20[[#This Row],[renda]]*cambio_hoje*(1-custo_repatriacao)</f>
        <v>38761.673257635019</v>
      </c>
    </row>
    <row r="331" spans="7:15" ht="20" customHeight="1" x14ac:dyDescent="0.6">
      <c r="G331" s="70">
        <v>328</v>
      </c>
      <c r="H331" s="70">
        <f ca="1">YEAR(TODAY())-YEAR(data_de_nascimento)+Table20[[#This Row],[meses]]/12</f>
        <v>64.333333333333329</v>
      </c>
      <c r="I331" s="71">
        <f t="shared" ca="1" si="13"/>
        <v>54536</v>
      </c>
      <c r="J331" s="73"/>
      <c r="K331" s="73">
        <f t="shared" si="12"/>
        <v>3000</v>
      </c>
      <c r="L331" s="74">
        <f>M330+L330*(1-TER_mensal-desconto_div_mensal)+Table20[[#This Row],[aportes]]*(1-custo_remessa)-comissao-Table20[[#This Row],[saques]]</f>
        <v>2454290.3658239702</v>
      </c>
      <c r="M331" s="72">
        <f>Table20[[#This Row],[riqueza]]*rendimento_hist_mensal</f>
        <v>13299.497569099822</v>
      </c>
      <c r="N331" s="75">
        <f>((Table20[[#This Row],[riqueza]]*SWR)/12)*(1-imposto_GCAP)</f>
        <v>6953.8227031679153</v>
      </c>
      <c r="O331" s="76">
        <f>Table20[[#This Row],[renda]]*cambio_hoje*(1-custo_repatriacao)</f>
        <v>38909.776979792696</v>
      </c>
    </row>
    <row r="332" spans="7:15" ht="20" customHeight="1" x14ac:dyDescent="0.6">
      <c r="G332" s="70">
        <v>329</v>
      </c>
      <c r="H332" s="70">
        <f ca="1">YEAR(TODAY())-YEAR(data_de_nascimento)+Table20[[#This Row],[meses]]/12</f>
        <v>64.416666666666671</v>
      </c>
      <c r="I332" s="71">
        <f t="shared" ca="1" si="13"/>
        <v>54566</v>
      </c>
      <c r="J332" s="73"/>
      <c r="K332" s="73">
        <f t="shared" si="12"/>
        <v>3000</v>
      </c>
      <c r="L332" s="74">
        <f>M331+L331*(1-TER_mensal-desconto_div_mensal)+Table20[[#This Row],[aportes]]*(1-custo_remessa)-comissao-Table20[[#This Row],[saques]]</f>
        <v>2463679.3863491998</v>
      </c>
      <c r="M332" s="72">
        <f>Table20[[#This Row],[riqueza]]*rendimento_hist_mensal</f>
        <v>13350.375516302127</v>
      </c>
      <c r="N332" s="75">
        <f>((Table20[[#This Row],[riqueza]]*SWR)/12)*(1-imposto_GCAP)</f>
        <v>6980.4249279894002</v>
      </c>
      <c r="O332" s="76">
        <f>Table20[[#This Row],[renda]]*cambio_hoje*(1-custo_repatriacao)</f>
        <v>39058.62843591319</v>
      </c>
    </row>
    <row r="333" spans="7:15" ht="20" customHeight="1" x14ac:dyDescent="0.6">
      <c r="G333" s="70">
        <v>330</v>
      </c>
      <c r="H333" s="70">
        <f ca="1">YEAR(TODAY())-YEAR(data_de_nascimento)+Table20[[#This Row],[meses]]/12</f>
        <v>64.5</v>
      </c>
      <c r="I333" s="71">
        <f t="shared" ca="1" si="13"/>
        <v>54597</v>
      </c>
      <c r="J333" s="73"/>
      <c r="K333" s="73">
        <f t="shared" si="12"/>
        <v>3000</v>
      </c>
      <c r="L333" s="74">
        <f>M332+L332*(1-TER_mensal-desconto_div_mensal)+Table20[[#This Row],[aportes]]*(1-custo_remessa)-comissao-Table20[[#This Row],[saques]]</f>
        <v>2473115.8093935684</v>
      </c>
      <c r="M333" s="72">
        <f>Table20[[#This Row],[riqueza]]*rendimento_hist_mensal</f>
        <v>13401.510331924257</v>
      </c>
      <c r="N333" s="75">
        <f>((Table20[[#This Row],[riqueza]]*SWR)/12)*(1-imposto_GCAP)</f>
        <v>7007.1614599484446</v>
      </c>
      <c r="O333" s="76">
        <f>Table20[[#This Row],[renda]]*cambio_hoje*(1-custo_repatriacao)</f>
        <v>39208.23140109457</v>
      </c>
    </row>
    <row r="334" spans="7:15" ht="20" customHeight="1" x14ac:dyDescent="0.6">
      <c r="G334" s="70">
        <v>331</v>
      </c>
      <c r="H334" s="70">
        <f ca="1">YEAR(TODAY())-YEAR(data_de_nascimento)+Table20[[#This Row],[meses]]/12</f>
        <v>64.583333333333329</v>
      </c>
      <c r="I334" s="71">
        <f t="shared" ca="1" si="13"/>
        <v>54627</v>
      </c>
      <c r="J334" s="73"/>
      <c r="K334" s="73">
        <f t="shared" si="12"/>
        <v>3000</v>
      </c>
      <c r="L334" s="74">
        <f>M333+L333*(1-TER_mensal-desconto_div_mensal)+Table20[[#This Row],[aportes]]*(1-custo_remessa)-comissao-Table20[[#This Row],[saques]]</f>
        <v>2482599.8742790394</v>
      </c>
      <c r="M334" s="72">
        <f>Table20[[#This Row],[riqueza]]*rendimento_hist_mensal</f>
        <v>13452.903312822489</v>
      </c>
      <c r="N334" s="75">
        <f>((Table20[[#This Row],[riqueza]]*SWR)/12)*(1-imposto_GCAP)</f>
        <v>7034.0329771239449</v>
      </c>
      <c r="O334" s="76">
        <f>Table20[[#This Row],[renda]]*cambio_hoje*(1-custo_repatriacao)</f>
        <v>39358.589669494344</v>
      </c>
    </row>
    <row r="335" spans="7:15" ht="20" customHeight="1" x14ac:dyDescent="0.6">
      <c r="G335" s="70">
        <v>332</v>
      </c>
      <c r="H335" s="70">
        <f ca="1">YEAR(TODAY())-YEAR(data_de_nascimento)+Table20[[#This Row],[meses]]/12</f>
        <v>64.666666666666671</v>
      </c>
      <c r="I335" s="71">
        <f t="shared" ca="1" si="13"/>
        <v>54658</v>
      </c>
      <c r="J335" s="73"/>
      <c r="K335" s="73">
        <f t="shared" si="12"/>
        <v>3000</v>
      </c>
      <c r="L335" s="74">
        <f>M334+L334*(1-TER_mensal-desconto_div_mensal)+Table20[[#This Row],[aportes]]*(1-custo_remessa)-comissao-Table20[[#This Row],[saques]]</f>
        <v>2492131.8215358448</v>
      </c>
      <c r="M335" s="72">
        <f>Table20[[#This Row],[riqueza]]*rendimento_hist_mensal</f>
        <v>13504.555762400561</v>
      </c>
      <c r="N335" s="75">
        <f>((Table20[[#This Row],[riqueza]]*SWR)/12)*(1-imposto_GCAP)</f>
        <v>7061.0401610182262</v>
      </c>
      <c r="O335" s="76">
        <f>Table20[[#This Row],[renda]]*cambio_hoje*(1-custo_repatriacao)</f>
        <v>39509.707054425657</v>
      </c>
    </row>
    <row r="336" spans="7:15" ht="20" customHeight="1" x14ac:dyDescent="0.6">
      <c r="G336" s="70">
        <v>333</v>
      </c>
      <c r="H336" s="70">
        <f ca="1">YEAR(TODAY())-YEAR(data_de_nascimento)+Table20[[#This Row],[meses]]/12</f>
        <v>64.75</v>
      </c>
      <c r="I336" s="71">
        <f t="shared" ca="1" si="13"/>
        <v>54689</v>
      </c>
      <c r="J336" s="73"/>
      <c r="K336" s="73">
        <f t="shared" si="12"/>
        <v>3000</v>
      </c>
      <c r="L336" s="74">
        <f>M335+L335*(1-TER_mensal-desconto_div_mensal)+Table20[[#This Row],[aportes]]*(1-custo_remessa)-comissao-Table20[[#This Row],[saques]]</f>
        <v>2501711.8929085857</v>
      </c>
      <c r="M336" s="72">
        <f>Table20[[#This Row],[riqueza]]*rendimento_hist_mensal</f>
        <v>13556.468990642728</v>
      </c>
      <c r="N336" s="75">
        <f>((Table20[[#This Row],[riqueza]]*SWR)/12)*(1-imposto_GCAP)</f>
        <v>7088.183696574325</v>
      </c>
      <c r="O336" s="76">
        <f>Table20[[#This Row],[renda]]*cambio_hoje*(1-custo_repatriacao)</f>
        <v>39661.587388453976</v>
      </c>
    </row>
    <row r="337" spans="7:15" ht="20" customHeight="1" x14ac:dyDescent="0.6">
      <c r="G337" s="70">
        <v>334</v>
      </c>
      <c r="H337" s="70">
        <f ca="1">YEAR(TODAY())-YEAR(data_de_nascimento)+Table20[[#This Row],[meses]]/12</f>
        <v>64.833333333333329</v>
      </c>
      <c r="I337" s="71">
        <f t="shared" ca="1" si="13"/>
        <v>54719</v>
      </c>
      <c r="J337" s="73"/>
      <c r="K337" s="73">
        <f t="shared" si="12"/>
        <v>3000</v>
      </c>
      <c r="L337" s="74">
        <f>M336+L336*(1-TER_mensal-desconto_div_mensal)+Table20[[#This Row],[aportes]]*(1-custo_remessa)-comissao-Table20[[#This Row],[saques]]</f>
        <v>2511340.3313623639</v>
      </c>
      <c r="M337" s="72">
        <f>Table20[[#This Row],[riqueza]]*rendimento_hist_mensal</f>
        <v>13608.644314146986</v>
      </c>
      <c r="N337" s="75">
        <f>((Table20[[#This Row],[riqueza]]*SWR)/12)*(1-imposto_GCAP)</f>
        <v>7115.4642721933651</v>
      </c>
      <c r="O337" s="76">
        <f>Table20[[#This Row],[renda]]*cambio_hoje*(1-custo_repatriacao)</f>
        <v>39814.23452349435</v>
      </c>
    </row>
    <row r="338" spans="7:15" ht="20" customHeight="1" x14ac:dyDescent="0.6">
      <c r="G338" s="70">
        <v>335</v>
      </c>
      <c r="H338" s="70">
        <f ca="1">YEAR(TODAY())-YEAR(data_de_nascimento)+Table20[[#This Row],[meses]]/12</f>
        <v>64.916666666666671</v>
      </c>
      <c r="I338" s="71">
        <f t="shared" ca="1" si="13"/>
        <v>54750</v>
      </c>
      <c r="J338" s="73"/>
      <c r="K338" s="73">
        <f t="shared" si="12"/>
        <v>3000</v>
      </c>
      <c r="L338" s="74">
        <f>M337+L337*(1-TER_mensal-desconto_div_mensal)+Table20[[#This Row],[aportes]]*(1-custo_remessa)-comissao-Table20[[#This Row],[saques]]</f>
        <v>2521017.3810889437</v>
      </c>
      <c r="M338" s="72">
        <f>Table20[[#This Row],[riqueza]]*rendimento_hist_mensal</f>
        <v>13661.083056158468</v>
      </c>
      <c r="N338" s="75">
        <f>((Table20[[#This Row],[riqueza]]*SWR)/12)*(1-imposto_GCAP)</f>
        <v>7142.8825797520067</v>
      </c>
      <c r="O338" s="76">
        <f>Table20[[#This Row],[renda]]*cambio_hoje*(1-custo_repatriacao)</f>
        <v>39967.652330908975</v>
      </c>
    </row>
    <row r="339" spans="7:15" ht="20" customHeight="1" x14ac:dyDescent="0.6">
      <c r="G339" s="70">
        <v>336</v>
      </c>
      <c r="H339" s="70">
        <f ca="1">YEAR(TODAY())-YEAR(data_de_nascimento)+Table20[[#This Row],[meses]]/12</f>
        <v>65</v>
      </c>
      <c r="I339" s="71">
        <f t="shared" ca="1" si="13"/>
        <v>54780</v>
      </c>
      <c r="J339" s="73"/>
      <c r="K339" s="73">
        <f t="shared" si="12"/>
        <v>3000</v>
      </c>
      <c r="L339" s="74">
        <f>M338+L338*(1-TER_mensal-desconto_div_mensal)+Table20[[#This Row],[aportes]]*(1-custo_remessa)-comissao-Table20[[#This Row],[saques]]</f>
        <v>2530743.2875129441</v>
      </c>
      <c r="M339" s="72">
        <f>Table20[[#This Row],[riqueza]]*rendimento_hist_mensal</f>
        <v>13713.786546602989</v>
      </c>
      <c r="N339" s="75">
        <f>((Table20[[#This Row],[riqueza]]*SWR)/12)*(1-imposto_GCAP)</f>
        <v>7170.4393146200073</v>
      </c>
      <c r="O339" s="76">
        <f>Table20[[#This Row],[renda]]*cambio_hoje*(1-custo_repatriacao)</f>
        <v>40121.844701605558</v>
      </c>
    </row>
    <row r="340" spans="7:15" ht="20" customHeight="1" x14ac:dyDescent="0.6">
      <c r="G340" s="70">
        <v>337</v>
      </c>
      <c r="H340" s="70">
        <f ca="1">YEAR(TODAY())-YEAR(data_de_nascimento)+Table20[[#This Row],[meses]]/12</f>
        <v>65.083333333333329</v>
      </c>
      <c r="I340" s="71">
        <f t="shared" ca="1" si="13"/>
        <v>54811</v>
      </c>
      <c r="J340" s="73"/>
      <c r="K340" s="73">
        <f t="shared" si="12"/>
        <v>3000</v>
      </c>
      <c r="L340" s="74">
        <f>M339+L339*(1-TER_mensal-desconto_div_mensal)+Table20[[#This Row],[aportes]]*(1-custo_remessa)-comissao-Table20[[#This Row],[saques]]</f>
        <v>2540518.2972980645</v>
      </c>
      <c r="M340" s="72">
        <f>Table20[[#This Row],[riqueza]]*rendimento_hist_mensal</f>
        <v>13766.756122120794</v>
      </c>
      <c r="N340" s="75">
        <f>((Table20[[#This Row],[riqueza]]*SWR)/12)*(1-imposto_GCAP)</f>
        <v>7198.1351756778495</v>
      </c>
      <c r="O340" s="76">
        <f>Table20[[#This Row],[renda]]*cambio_hoje*(1-custo_repatriacao)</f>
        <v>40276.815546135869</v>
      </c>
    </row>
    <row r="341" spans="7:15" ht="20" customHeight="1" x14ac:dyDescent="0.6">
      <c r="G341" s="70">
        <v>338</v>
      </c>
      <c r="H341" s="70">
        <f ca="1">YEAR(TODAY())-YEAR(data_de_nascimento)+Table20[[#This Row],[meses]]/12</f>
        <v>65.166666666666671</v>
      </c>
      <c r="I341" s="71">
        <f t="shared" ca="1" si="13"/>
        <v>54842</v>
      </c>
      <c r="J341" s="73"/>
      <c r="K341" s="73">
        <f t="shared" si="12"/>
        <v>3000</v>
      </c>
      <c r="L341" s="74">
        <f>M340+L340*(1-TER_mensal-desconto_div_mensal)+Table20[[#This Row],[aportes]]*(1-custo_remessa)-comissao-Table20[[#This Row],[saques]]</f>
        <v>2550342.6583533394</v>
      </c>
      <c r="M341" s="72">
        <f>Table20[[#This Row],[riqueza]]*rendimento_hist_mensal</f>
        <v>13819.993126100446</v>
      </c>
      <c r="N341" s="75">
        <f>((Table20[[#This Row],[riqueza]]*SWR)/12)*(1-imposto_GCAP)</f>
        <v>7225.9708653344605</v>
      </c>
      <c r="O341" s="76">
        <f>Table20[[#This Row],[renda]]*cambio_hoje*(1-custo_repatriacao)</f>
        <v>40432.568794794919</v>
      </c>
    </row>
    <row r="342" spans="7:15" ht="20" customHeight="1" x14ac:dyDescent="0.6">
      <c r="G342" s="70">
        <v>339</v>
      </c>
      <c r="H342" s="70">
        <f ca="1">YEAR(TODAY())-YEAR(data_de_nascimento)+Table20[[#This Row],[meses]]/12</f>
        <v>65.25</v>
      </c>
      <c r="I342" s="71">
        <f t="shared" ca="1" si="13"/>
        <v>54870</v>
      </c>
      <c r="J342" s="73"/>
      <c r="K342" s="73">
        <f t="shared" si="12"/>
        <v>3000</v>
      </c>
      <c r="L342" s="74">
        <f>M341+L341*(1-TER_mensal-desconto_div_mensal)+Table20[[#This Row],[aportes]]*(1-custo_remessa)-comissao-Table20[[#This Row],[saques]]</f>
        <v>2560216.6198394266</v>
      </c>
      <c r="M342" s="72">
        <f>Table20[[#This Row],[riqueza]]*rendimento_hist_mensal</f>
        <v>13873.498908712892</v>
      </c>
      <c r="N342" s="75">
        <f>((Table20[[#This Row],[riqueza]]*SWR)/12)*(1-imposto_GCAP)</f>
        <v>7253.9470895450413</v>
      </c>
      <c r="O342" s="76">
        <f>Table20[[#This Row],[renda]]*cambio_hoje*(1-custo_repatriacao)</f>
        <v>40589.108397720724</v>
      </c>
    </row>
    <row r="343" spans="7:15" ht="20" customHeight="1" x14ac:dyDescent="0.6">
      <c r="G343" s="70">
        <v>340</v>
      </c>
      <c r="H343" s="70">
        <f ca="1">YEAR(TODAY())-YEAR(data_de_nascimento)+Table20[[#This Row],[meses]]/12</f>
        <v>65.333333333333329</v>
      </c>
      <c r="I343" s="71">
        <f t="shared" ca="1" si="13"/>
        <v>54901</v>
      </c>
      <c r="J343" s="73"/>
      <c r="K343" s="73">
        <f t="shared" si="12"/>
        <v>3000</v>
      </c>
      <c r="L343" s="74">
        <f>M342+L342*(1-TER_mensal-desconto_div_mensal)+Table20[[#This Row],[aportes]]*(1-custo_remessa)-comissao-Table20[[#This Row],[saques]]</f>
        <v>2570140.4321749257</v>
      </c>
      <c r="M343" s="72">
        <f>Table20[[#This Row],[riqueza]]*rendimento_hist_mensal</f>
        <v>13927.274826945722</v>
      </c>
      <c r="N343" s="75">
        <f>((Table20[[#This Row],[riqueza]]*SWR)/12)*(1-imposto_GCAP)</f>
        <v>7282.0645578289559</v>
      </c>
      <c r="O343" s="76">
        <f>Table20[[#This Row],[renda]]*cambio_hoje*(1-custo_repatriacao)</f>
        <v>40746.438324994408</v>
      </c>
    </row>
    <row r="344" spans="7:15" ht="20" customHeight="1" x14ac:dyDescent="0.6">
      <c r="G344" s="70">
        <v>341</v>
      </c>
      <c r="H344" s="70">
        <f ca="1">YEAR(TODAY())-YEAR(data_de_nascimento)+Table20[[#This Row],[meses]]/12</f>
        <v>65.416666666666671</v>
      </c>
      <c r="I344" s="71">
        <f t="shared" ca="1" si="13"/>
        <v>54931</v>
      </c>
      <c r="J344" s="73"/>
      <c r="K344" s="73">
        <f t="shared" si="12"/>
        <v>3000</v>
      </c>
      <c r="L344" s="74">
        <f>M343+L343*(1-TER_mensal-desconto_div_mensal)+Table20[[#This Row],[aportes]]*(1-custo_remessa)-comissao-Table20[[#This Row],[saques]]</f>
        <v>2580114.3470427291</v>
      </c>
      <c r="M344" s="72">
        <f>Table20[[#This Row],[riqueza]]*rendimento_hist_mensal</f>
        <v>13981.322244637569</v>
      </c>
      <c r="N344" s="75">
        <f>((Table20[[#This Row],[riqueza]]*SWR)/12)*(1-imposto_GCAP)</f>
        <v>7310.3239832877325</v>
      </c>
      <c r="O344" s="76">
        <f>Table20[[#This Row],[renda]]*cambio_hoje*(1-custo_repatriacao)</f>
        <v>40904.562566740919</v>
      </c>
    </row>
    <row r="345" spans="7:15" ht="20" customHeight="1" x14ac:dyDescent="0.6">
      <c r="G345" s="70">
        <v>342</v>
      </c>
      <c r="H345" s="70">
        <f ca="1">YEAR(TODAY())-YEAR(data_de_nascimento)+Table20[[#This Row],[meses]]/12</f>
        <v>65.5</v>
      </c>
      <c r="I345" s="71">
        <f t="shared" ca="1" si="13"/>
        <v>54962</v>
      </c>
      <c r="J345" s="73"/>
      <c r="K345" s="73">
        <f t="shared" si="12"/>
        <v>3000</v>
      </c>
      <c r="L345" s="74">
        <f>M344+L344*(1-TER_mensal-desconto_div_mensal)+Table20[[#This Row],[aportes]]*(1-custo_remessa)-comissao-Table20[[#This Row],[saques]]</f>
        <v>2590138.6173964054</v>
      </c>
      <c r="M345" s="72">
        <f>Table20[[#This Row],[riqueza]]*rendimento_hist_mensal</f>
        <v>14035.642532512698</v>
      </c>
      <c r="N345" s="75">
        <f>((Table20[[#This Row],[riqueza]]*SWR)/12)*(1-imposto_GCAP)</f>
        <v>7338.7260826231486</v>
      </c>
      <c r="O345" s="76">
        <f>Table20[[#This Row],[renda]]*cambio_hoje*(1-custo_repatriacao)</f>
        <v>41063.485133230213</v>
      </c>
    </row>
    <row r="346" spans="7:15" ht="20" customHeight="1" x14ac:dyDescent="0.6">
      <c r="G346" s="70">
        <v>343</v>
      </c>
      <c r="H346" s="70">
        <f ca="1">YEAR(TODAY())-YEAR(data_de_nascimento)+Table20[[#This Row],[meses]]/12</f>
        <v>65.583333333333329</v>
      </c>
      <c r="I346" s="71">
        <f t="shared" ca="1" si="13"/>
        <v>54992</v>
      </c>
      <c r="J346" s="73"/>
      <c r="K346" s="73">
        <f t="shared" si="12"/>
        <v>3000</v>
      </c>
      <c r="L346" s="74">
        <f>M345+L345*(1-TER_mensal-desconto_div_mensal)+Table20[[#This Row],[aportes]]*(1-custo_remessa)-comissao-Table20[[#This Row],[saques]]</f>
        <v>2600213.497466614</v>
      </c>
      <c r="M346" s="72">
        <f>Table20[[#This Row],[riqueza]]*rendimento_hist_mensal</f>
        <v>14090.237068215783</v>
      </c>
      <c r="N346" s="75">
        <f>((Table20[[#This Row],[riqueza]]*SWR)/12)*(1-imposto_GCAP)</f>
        <v>7367.2715761554064</v>
      </c>
      <c r="O346" s="76">
        <f>Table20[[#This Row],[renda]]*cambio_hoje*(1-custo_repatriacao)</f>
        <v>41223.210054978976</v>
      </c>
    </row>
    <row r="347" spans="7:15" ht="20" customHeight="1" x14ac:dyDescent="0.6">
      <c r="G347" s="70">
        <v>344</v>
      </c>
      <c r="H347" s="70">
        <f ca="1">YEAR(TODAY())-YEAR(data_de_nascimento)+Table20[[#This Row],[meses]]/12</f>
        <v>65.666666666666671</v>
      </c>
      <c r="I347" s="71">
        <f t="shared" ca="1" si="13"/>
        <v>55023</v>
      </c>
      <c r="J347" s="73"/>
      <c r="K347" s="73">
        <f t="shared" si="12"/>
        <v>3000</v>
      </c>
      <c r="L347" s="74">
        <f>M346+L346*(1-TER_mensal-desconto_div_mensal)+Table20[[#This Row],[aportes]]*(1-custo_remessa)-comissao-Table20[[#This Row],[saques]]</f>
        <v>2610339.2427675538</v>
      </c>
      <c r="M347" s="72">
        <f>Table20[[#This Row],[riqueza]]*rendimento_hist_mensal</f>
        <v>14145.10723634683</v>
      </c>
      <c r="N347" s="75">
        <f>((Table20[[#This Row],[riqueza]]*SWR)/12)*(1-imposto_GCAP)</f>
        <v>7395.9611878414025</v>
      </c>
      <c r="O347" s="76">
        <f>Table20[[#This Row],[renda]]*cambio_hoje*(1-custo_repatriacao)</f>
        <v>41383.741382852844</v>
      </c>
    </row>
    <row r="348" spans="7:15" ht="20" customHeight="1" x14ac:dyDescent="0.6">
      <c r="G348" s="70">
        <v>345</v>
      </c>
      <c r="H348" s="70">
        <f ca="1">YEAR(TODAY())-YEAR(data_de_nascimento)+Table20[[#This Row],[meses]]/12</f>
        <v>65.75</v>
      </c>
      <c r="I348" s="71">
        <f t="shared" ca="1" si="13"/>
        <v>55054</v>
      </c>
      <c r="J348" s="73"/>
      <c r="K348" s="73">
        <f t="shared" si="12"/>
        <v>3000</v>
      </c>
      <c r="L348" s="74">
        <f>M347+L347*(1-TER_mensal-desconto_div_mensal)+Table20[[#This Row],[aportes]]*(1-custo_remessa)-comissao-Table20[[#This Row],[saques]]</f>
        <v>2620516.1101034428</v>
      </c>
      <c r="M348" s="72">
        <f>Table20[[#This Row],[riqueza]]*rendimento_hist_mensal</f>
        <v>14200.25442849631</v>
      </c>
      <c r="N348" s="75">
        <f>((Table20[[#This Row],[riqueza]]*SWR)/12)*(1-imposto_GCAP)</f>
        <v>7424.7956452930885</v>
      </c>
      <c r="O348" s="76">
        <f>Table20[[#This Row],[renda]]*cambio_hoje*(1-custo_repatriacao)</f>
        <v>41545.083188169119</v>
      </c>
    </row>
    <row r="349" spans="7:15" ht="20" customHeight="1" x14ac:dyDescent="0.6">
      <c r="G349" s="70">
        <v>346</v>
      </c>
      <c r="H349" s="70">
        <f ca="1">YEAR(TODAY())-YEAR(data_de_nascimento)+Table20[[#This Row],[meses]]/12</f>
        <v>65.833333333333329</v>
      </c>
      <c r="I349" s="71">
        <f t="shared" ca="1" si="13"/>
        <v>55084</v>
      </c>
      <c r="J349" s="73"/>
      <c r="K349" s="73">
        <f t="shared" si="12"/>
        <v>3000</v>
      </c>
      <c r="L349" s="74">
        <f>M348+L348*(1-TER_mensal-desconto_div_mensal)+Table20[[#This Row],[aportes]]*(1-custo_remessa)-comissao-Table20[[#This Row],[saques]]</f>
        <v>2630744.357575031</v>
      </c>
      <c r="M349" s="72">
        <f>Table20[[#This Row],[riqueza]]*rendimento_hist_mensal</f>
        <v>14255.68004328043</v>
      </c>
      <c r="N349" s="75">
        <f>((Table20[[#This Row],[riqueza]]*SWR)/12)*(1-imposto_GCAP)</f>
        <v>7453.77567979592</v>
      </c>
      <c r="O349" s="76">
        <f>Table20[[#This Row],[renda]]*cambio_hoje*(1-custo_repatriacao)</f>
        <v>41707.23956280003</v>
      </c>
    </row>
    <row r="350" spans="7:15" ht="20" customHeight="1" x14ac:dyDescent="0.6">
      <c r="G350" s="70">
        <v>347</v>
      </c>
      <c r="H350" s="70">
        <f ca="1">YEAR(TODAY())-YEAR(data_de_nascimento)+Table20[[#This Row],[meses]]/12</f>
        <v>65.916666666666671</v>
      </c>
      <c r="I350" s="71">
        <f t="shared" ca="1" si="13"/>
        <v>55115</v>
      </c>
      <c r="J350" s="73"/>
      <c r="K350" s="73">
        <f t="shared" ref="K350:K413" si="14">saques</f>
        <v>3000</v>
      </c>
      <c r="L350" s="74">
        <f>M349+L349*(1-TER_mensal-desconto_div_mensal)+Table20[[#This Row],[aportes]]*(1-custo_remessa)-comissao-Table20[[#This Row],[saques]]</f>
        <v>2641024.2445861469</v>
      </c>
      <c r="M350" s="72">
        <f>Table20[[#This Row],[riqueza]]*rendimento_hist_mensal</f>
        <v>14311.385486376628</v>
      </c>
      <c r="N350" s="75">
        <f>((Table20[[#This Row],[riqueza]]*SWR)/12)*(1-imposto_GCAP)</f>
        <v>7482.902026327416</v>
      </c>
      <c r="O350" s="76">
        <f>Table20[[#This Row],[renda]]*cambio_hoje*(1-custo_repatriacao)</f>
        <v>41870.214619276572</v>
      </c>
    </row>
    <row r="351" spans="7:15" ht="20" customHeight="1" x14ac:dyDescent="0.6">
      <c r="G351" s="70">
        <v>348</v>
      </c>
      <c r="H351" s="70">
        <f ca="1">YEAR(TODAY())-YEAR(data_de_nascimento)+Table20[[#This Row],[meses]]/12</f>
        <v>66</v>
      </c>
      <c r="I351" s="71">
        <f t="shared" ca="1" si="13"/>
        <v>55145</v>
      </c>
      <c r="J351" s="73"/>
      <c r="K351" s="73">
        <f t="shared" si="14"/>
        <v>3000</v>
      </c>
      <c r="L351" s="74">
        <f>M350+L350*(1-TER_mensal-desconto_div_mensal)+Table20[[#This Row],[aportes]]*(1-custo_remessa)-comissao-Table20[[#This Row],[saques]]</f>
        <v>2651356.0318502747</v>
      </c>
      <c r="M351" s="72">
        <f>Table20[[#This Row],[riqueza]]*rendimento_hist_mensal</f>
        <v>14367.372170559203</v>
      </c>
      <c r="N351" s="75">
        <f>((Table20[[#This Row],[riqueza]]*SWR)/12)*(1-imposto_GCAP)</f>
        <v>7512.175423575778</v>
      </c>
      <c r="O351" s="76">
        <f>Table20[[#This Row],[renda]]*cambio_hoje*(1-custo_repatriacao)</f>
        <v>42034.012490892681</v>
      </c>
    </row>
    <row r="352" spans="7:15" ht="20" customHeight="1" x14ac:dyDescent="0.6">
      <c r="G352" s="70">
        <v>349</v>
      </c>
      <c r="H352" s="70">
        <f ca="1">YEAR(TODAY())-YEAR(data_de_nascimento)+Table20[[#This Row],[meses]]/12</f>
        <v>66.083333333333329</v>
      </c>
      <c r="I352" s="71">
        <f t="shared" ca="1" si="13"/>
        <v>55176</v>
      </c>
      <c r="J352" s="73"/>
      <c r="K352" s="73">
        <f t="shared" si="14"/>
        <v>3000</v>
      </c>
      <c r="L352" s="74">
        <f>M351+L351*(1-TER_mensal-desconto_div_mensal)+Table20[[#This Row],[aportes]]*(1-custo_remessa)-comissao-Table20[[#This Row],[saques]]</f>
        <v>2661739.9813971687</v>
      </c>
      <c r="M352" s="72">
        <f>Table20[[#This Row],[riqueza]]*rendimento_hist_mensal</f>
        <v>14423.64151573516</v>
      </c>
      <c r="N352" s="75">
        <f>((Table20[[#This Row],[riqueza]]*SWR)/12)*(1-imposto_GCAP)</f>
        <v>7541.5966139586444</v>
      </c>
      <c r="O352" s="76">
        <f>Table20[[#This Row],[renda]]*cambio_hoje*(1-custo_repatriacao)</f>
        <v>42198.637331810154</v>
      </c>
    </row>
    <row r="353" spans="7:15" ht="20" customHeight="1" x14ac:dyDescent="0.6">
      <c r="G353" s="70">
        <v>350</v>
      </c>
      <c r="H353" s="70">
        <f ca="1">YEAR(TODAY())-YEAR(data_de_nascimento)+Table20[[#This Row],[meses]]/12</f>
        <v>66.166666666666671</v>
      </c>
      <c r="I353" s="71">
        <f t="shared" ca="1" si="13"/>
        <v>55207</v>
      </c>
      <c r="J353" s="73"/>
      <c r="K353" s="73">
        <f t="shared" si="14"/>
        <v>3000</v>
      </c>
      <c r="L353" s="74">
        <f>M352+L352*(1-TER_mensal-desconto_div_mensal)+Table20[[#This Row],[aportes]]*(1-custo_remessa)-comissao-Table20[[#This Row],[saques]]</f>
        <v>2672176.356579497</v>
      </c>
      <c r="M353" s="72">
        <f>Table20[[#This Row],[riqueza]]*rendimento_hist_mensal</f>
        <v>14480.194948980208</v>
      </c>
      <c r="N353" s="75">
        <f>((Table20[[#This Row],[riqueza]]*SWR)/12)*(1-imposto_GCAP)</f>
        <v>7571.1663436419094</v>
      </c>
      <c r="O353" s="76">
        <f>Table20[[#This Row],[renda]]*cambio_hoje*(1-custo_repatriacao)</f>
        <v>42364.093317163999</v>
      </c>
    </row>
    <row r="354" spans="7:15" ht="20" customHeight="1" x14ac:dyDescent="0.6">
      <c r="G354" s="70">
        <v>351</v>
      </c>
      <c r="H354" s="70">
        <f ca="1">YEAR(TODAY())-YEAR(data_de_nascimento)+Table20[[#This Row],[meses]]/12</f>
        <v>66.25</v>
      </c>
      <c r="I354" s="71">
        <f t="shared" ca="1" si="13"/>
        <v>55235</v>
      </c>
      <c r="J354" s="73"/>
      <c r="K354" s="73">
        <f t="shared" si="14"/>
        <v>3000</v>
      </c>
      <c r="L354" s="74">
        <f>M353+L353*(1-TER_mensal-desconto_div_mensal)+Table20[[#This Row],[aportes]]*(1-custo_remessa)-comissao-Table20[[#This Row],[saques]]</f>
        <v>2682665.4220795212</v>
      </c>
      <c r="M354" s="72">
        <f>Table20[[#This Row],[riqueza]]*rendimento_hist_mensal</f>
        <v>14537.033904574961</v>
      </c>
      <c r="N354" s="75">
        <f>((Table20[[#This Row],[riqueza]]*SWR)/12)*(1-imposto_GCAP)</f>
        <v>7600.8853625586435</v>
      </c>
      <c r="O354" s="76">
        <f>Table20[[#This Row],[renda]]*cambio_hoje*(1-custo_repatriacao)</f>
        <v>42530.384643168269</v>
      </c>
    </row>
    <row r="355" spans="7:15" ht="20" customHeight="1" x14ac:dyDescent="0.6">
      <c r="G355" s="70">
        <v>352</v>
      </c>
      <c r="H355" s="70">
        <f ca="1">YEAR(TODAY())-YEAR(data_de_nascimento)+Table20[[#This Row],[meses]]/12</f>
        <v>66.333333333333329</v>
      </c>
      <c r="I355" s="71">
        <f t="shared" ca="1" si="13"/>
        <v>55266</v>
      </c>
      <c r="J355" s="73"/>
      <c r="K355" s="73">
        <f t="shared" si="14"/>
        <v>3000</v>
      </c>
      <c r="L355" s="74">
        <f>M354+L354*(1-TER_mensal-desconto_div_mensal)+Table20[[#This Row],[aportes]]*(1-custo_remessa)-comissao-Table20[[#This Row],[saques]]</f>
        <v>2693207.443915809</v>
      </c>
      <c r="M355" s="72">
        <f>Table20[[#This Row],[riqueza]]*rendimento_hist_mensal</f>
        <v>14594.159824041315</v>
      </c>
      <c r="N355" s="75">
        <f>((Table20[[#This Row],[riqueza]]*SWR)/12)*(1-imposto_GCAP)</f>
        <v>7630.7544244281253</v>
      </c>
      <c r="O355" s="76">
        <f>Table20[[#This Row],[renda]]*cambio_hoje*(1-custo_repatriacao)</f>
        <v>42697.515527222553</v>
      </c>
    </row>
    <row r="356" spans="7:15" ht="20" customHeight="1" x14ac:dyDescent="0.6">
      <c r="G356" s="70">
        <v>353</v>
      </c>
      <c r="H356" s="70">
        <f ca="1">YEAR(TODAY())-YEAR(data_de_nascimento)+Table20[[#This Row],[meses]]/12</f>
        <v>66.416666666666671</v>
      </c>
      <c r="I356" s="71">
        <f t="shared" ca="1" si="13"/>
        <v>55296</v>
      </c>
      <c r="J356" s="73"/>
      <c r="K356" s="73">
        <f t="shared" si="14"/>
        <v>3000</v>
      </c>
      <c r="L356" s="74">
        <f>M355+L355*(1-TER_mensal-desconto_div_mensal)+Table20[[#This Row],[aportes]]*(1-custo_remessa)-comissao-Table20[[#This Row],[saques]]</f>
        <v>2703802.6894499809</v>
      </c>
      <c r="M356" s="72">
        <f>Table20[[#This Row],[riqueza]]*rendimento_hist_mensal</f>
        <v>14651.574156178998</v>
      </c>
      <c r="N356" s="75">
        <f>((Table20[[#This Row],[riqueza]]*SWR)/12)*(1-imposto_GCAP)</f>
        <v>7660.7742867749457</v>
      </c>
      <c r="O356" s="76">
        <f>Table20[[#This Row],[renda]]*cambio_hoje*(1-custo_repatriacao)</f>
        <v>42865.490208018869</v>
      </c>
    </row>
    <row r="357" spans="7:15" ht="20" customHeight="1" x14ac:dyDescent="0.6">
      <c r="G357" s="70">
        <v>354</v>
      </c>
      <c r="H357" s="70">
        <f ca="1">YEAR(TODAY())-YEAR(data_de_nascimento)+Table20[[#This Row],[meses]]/12</f>
        <v>66.5</v>
      </c>
      <c r="I357" s="71">
        <f t="shared" ca="1" si="13"/>
        <v>55327</v>
      </c>
      <c r="J357" s="73"/>
      <c r="K357" s="73">
        <f t="shared" si="14"/>
        <v>3000</v>
      </c>
      <c r="L357" s="74">
        <f>M356+L356*(1-TER_mensal-desconto_div_mensal)+Table20[[#This Row],[aportes]]*(1-custo_remessa)-comissao-Table20[[#This Row],[saques]]</f>
        <v>2714451.4273934914</v>
      </c>
      <c r="M357" s="72">
        <f>Table20[[#This Row],[riqueza]]*rendimento_hist_mensal</f>
        <v>14709.278357102328</v>
      </c>
      <c r="N357" s="75">
        <f>((Table20[[#This Row],[riqueza]]*SWR)/12)*(1-imposto_GCAP)</f>
        <v>7690.9457109482255</v>
      </c>
      <c r="O357" s="76">
        <f>Table20[[#This Row],[renda]]*cambio_hoje*(1-custo_repatriacao)</f>
        <v>43034.312945649246</v>
      </c>
    </row>
    <row r="358" spans="7:15" ht="20" customHeight="1" x14ac:dyDescent="0.6">
      <c r="G358" s="70">
        <v>355</v>
      </c>
      <c r="H358" s="70">
        <f ca="1">YEAR(TODAY())-YEAR(data_de_nascimento)+Table20[[#This Row],[meses]]/12</f>
        <v>66.583333333333329</v>
      </c>
      <c r="I358" s="71">
        <f t="shared" ca="1" si="13"/>
        <v>55357</v>
      </c>
      <c r="J358" s="73"/>
      <c r="K358" s="73">
        <f t="shared" si="14"/>
        <v>3000</v>
      </c>
      <c r="L358" s="74">
        <f>M357+L357*(1-TER_mensal-desconto_div_mensal)+Table20[[#This Row],[aportes]]*(1-custo_remessa)-comissao-Table20[[#This Row],[saques]]</f>
        <v>2725153.9278144427</v>
      </c>
      <c r="M358" s="72">
        <f>Table20[[#This Row],[riqueza]]*rendimento_hist_mensal</f>
        <v>14767.273890277127</v>
      </c>
      <c r="N358" s="75">
        <f>((Table20[[#This Row],[riqueza]]*SWR)/12)*(1-imposto_GCAP)</f>
        <v>7721.2694621409219</v>
      </c>
      <c r="O358" s="76">
        <f>Table20[[#This Row],[renda]]*cambio_hoje*(1-custo_repatriacao)</f>
        <v>43203.988021713667</v>
      </c>
    </row>
    <row r="359" spans="7:15" ht="20" customHeight="1" x14ac:dyDescent="0.6">
      <c r="G359" s="70">
        <v>356</v>
      </c>
      <c r="H359" s="70">
        <f ca="1">YEAR(TODAY())-YEAR(data_de_nascimento)+Table20[[#This Row],[meses]]/12</f>
        <v>66.666666666666671</v>
      </c>
      <c r="I359" s="71">
        <f t="shared" ca="1" si="13"/>
        <v>55388</v>
      </c>
      <c r="J359" s="73"/>
      <c r="K359" s="73">
        <f t="shared" si="14"/>
        <v>3000</v>
      </c>
      <c r="L359" s="74">
        <f>M358+L358*(1-TER_mensal-desconto_div_mensal)+Table20[[#This Row],[aportes]]*(1-custo_remessa)-comissao-Table20[[#This Row],[saques]]</f>
        <v>2735910.4621444349</v>
      </c>
      <c r="M359" s="72">
        <f>Table20[[#This Row],[riqueza]]*rendimento_hist_mensal</f>
        <v>14825.562226557842</v>
      </c>
      <c r="N359" s="75">
        <f>((Table20[[#This Row],[riqueza]]*SWR)/12)*(1-imposto_GCAP)</f>
        <v>7751.7463094092327</v>
      </c>
      <c r="O359" s="76">
        <f>Table20[[#This Row],[renda]]*cambio_hoje*(1-custo_repatriacao)</f>
        <v>43374.519739428724</v>
      </c>
    </row>
    <row r="360" spans="7:15" ht="20" customHeight="1" x14ac:dyDescent="0.6">
      <c r="G360" s="70">
        <v>357</v>
      </c>
      <c r="H360" s="70">
        <f ca="1">YEAR(TODAY())-YEAR(data_de_nascimento)+Table20[[#This Row],[meses]]/12</f>
        <v>66.75</v>
      </c>
      <c r="I360" s="71">
        <f t="shared" ca="1" si="13"/>
        <v>55419</v>
      </c>
      <c r="J360" s="73"/>
      <c r="K360" s="73">
        <f t="shared" si="14"/>
        <v>3000</v>
      </c>
      <c r="L360" s="74">
        <f>M359+L359*(1-TER_mensal-desconto_div_mensal)+Table20[[#This Row],[aportes]]*(1-custo_remessa)-comissao-Table20[[#This Row],[saques]]</f>
        <v>2746721.3031854499</v>
      </c>
      <c r="M360" s="72">
        <f>Table20[[#This Row],[riqueza]]*rendimento_hist_mensal</f>
        <v>14884.144844224858</v>
      </c>
      <c r="N360" s="75">
        <f>((Table20[[#This Row],[riqueza]]*SWR)/12)*(1-imposto_GCAP)</f>
        <v>7782.377025692108</v>
      </c>
      <c r="O360" s="76">
        <f>Table20[[#This Row],[renda]]*cambio_hoje*(1-custo_repatriacao)</f>
        <v>43545.912423736736</v>
      </c>
    </row>
    <row r="361" spans="7:15" ht="20" customHeight="1" x14ac:dyDescent="0.6">
      <c r="G361" s="70">
        <v>358</v>
      </c>
      <c r="H361" s="70">
        <f ca="1">YEAR(TODAY())-YEAR(data_de_nascimento)+Table20[[#This Row],[meses]]/12</f>
        <v>66.833333333333329</v>
      </c>
      <c r="I361" s="71">
        <f t="shared" ca="1" si="13"/>
        <v>55449</v>
      </c>
      <c r="J361" s="73"/>
      <c r="K361" s="73">
        <f t="shared" si="14"/>
        <v>3000</v>
      </c>
      <c r="L361" s="74">
        <f>M360+L360*(1-TER_mensal-desconto_div_mensal)+Table20[[#This Row],[aportes]]*(1-custo_remessa)-comissao-Table20[[#This Row],[saques]]</f>
        <v>2757586.7251167702</v>
      </c>
      <c r="M361" s="72">
        <f>Table20[[#This Row],[riqueza]]*rendimento_hist_mensal</f>
        <v>14943.023229021974</v>
      </c>
      <c r="N361" s="75">
        <f>((Table20[[#This Row],[riqueza]]*SWR)/12)*(1-imposto_GCAP)</f>
        <v>7813.1623878308483</v>
      </c>
      <c r="O361" s="76">
        <f>Table20[[#This Row],[renda]]*cambio_hoje*(1-custo_repatriacao)</f>
        <v>43718.17042141546</v>
      </c>
    </row>
    <row r="362" spans="7:15" ht="20" customHeight="1" x14ac:dyDescent="0.6">
      <c r="G362" s="70">
        <v>359</v>
      </c>
      <c r="H362" s="70">
        <f ca="1">YEAR(TODAY())-YEAR(data_de_nascimento)+Table20[[#This Row],[meses]]/12</f>
        <v>66.916666666666671</v>
      </c>
      <c r="I362" s="71">
        <f t="shared" ca="1" si="13"/>
        <v>55480</v>
      </c>
      <c r="J362" s="73"/>
      <c r="K362" s="73">
        <f t="shared" si="14"/>
        <v>3000</v>
      </c>
      <c r="L362" s="74">
        <f>M361+L361*(1-TER_mensal-desconto_div_mensal)+Table20[[#This Row],[aportes]]*(1-custo_remessa)-comissao-Table20[[#This Row],[saques]]</f>
        <v>2768507.0035019321</v>
      </c>
      <c r="M362" s="72">
        <f>Table20[[#This Row],[riqueza]]*rendimento_hist_mensal</f>
        <v>15002.198874194095</v>
      </c>
      <c r="N362" s="75">
        <f>((Table20[[#This Row],[riqueza]]*SWR)/12)*(1-imposto_GCAP)</f>
        <v>7844.1031765888083</v>
      </c>
      <c r="O362" s="76">
        <f>Table20[[#This Row],[renda]]*cambio_hoje*(1-custo_repatriacao)</f>
        <v>43891.298101188295</v>
      </c>
    </row>
    <row r="363" spans="7:15" ht="20" customHeight="1" x14ac:dyDescent="0.6">
      <c r="G363" s="70">
        <v>360</v>
      </c>
      <c r="H363" s="70">
        <f ca="1">YEAR(TODAY())-YEAR(data_de_nascimento)+Table20[[#This Row],[meses]]/12</f>
        <v>67</v>
      </c>
      <c r="I363" s="71">
        <f t="shared" ca="1" si="13"/>
        <v>55510</v>
      </c>
      <c r="J363" s="73"/>
      <c r="K363" s="73">
        <f t="shared" si="14"/>
        <v>3000</v>
      </c>
      <c r="L363" s="74">
        <f>M362+L362*(1-TER_mensal-desconto_div_mensal)+Table20[[#This Row],[aportes]]*(1-custo_remessa)-comissao-Table20[[#This Row],[saques]]</f>
        <v>2779482.4152957145</v>
      </c>
      <c r="M363" s="72">
        <f>Table20[[#This Row],[riqueza]]*rendimento_hist_mensal</f>
        <v>15061.673280525096</v>
      </c>
      <c r="N363" s="75">
        <f>((Table20[[#This Row],[riqueza]]*SWR)/12)*(1-imposto_GCAP)</f>
        <v>7875.200176671191</v>
      </c>
      <c r="O363" s="76">
        <f>Table20[[#This Row],[renda]]*cambio_hoje*(1-custo_repatriacao)</f>
        <v>44065.299853835058</v>
      </c>
    </row>
    <row r="364" spans="7:15" ht="20" customHeight="1" x14ac:dyDescent="0.6">
      <c r="G364" s="70">
        <v>361</v>
      </c>
      <c r="H364" s="70">
        <f ca="1">YEAR(TODAY())-YEAR(data_de_nascimento)+Table20[[#This Row],[meses]]/12</f>
        <v>67.083333333333329</v>
      </c>
      <c r="I364" s="71">
        <f t="shared" ca="1" si="13"/>
        <v>55541</v>
      </c>
      <c r="J364" s="73"/>
      <c r="K364" s="73">
        <f t="shared" si="14"/>
        <v>3000</v>
      </c>
      <c r="L364" s="74">
        <f>M363+L363*(1-TER_mensal-desconto_div_mensal)+Table20[[#This Row],[aportes]]*(1-custo_remessa)-comissao-Table20[[#This Row],[saques]]</f>
        <v>2790513.2388511626</v>
      </c>
      <c r="M364" s="72">
        <f>Table20[[#This Row],[riqueza]]*rendimento_hist_mensal</f>
        <v>15121.447956375889</v>
      </c>
      <c r="N364" s="75">
        <f>((Table20[[#This Row],[riqueza]]*SWR)/12)*(1-imposto_GCAP)</f>
        <v>7906.4541767449609</v>
      </c>
      <c r="O364" s="76">
        <f>Table20[[#This Row],[renda]]*cambio_hoje*(1-custo_repatriacao)</f>
        <v>44240.180092303439</v>
      </c>
    </row>
    <row r="365" spans="7:15" ht="20" customHeight="1" x14ac:dyDescent="0.6">
      <c r="G365" s="70">
        <v>362</v>
      </c>
      <c r="H365" s="70">
        <f ca="1">YEAR(TODAY())-YEAR(data_de_nascimento)+Table20[[#This Row],[meses]]/12</f>
        <v>67.166666666666671</v>
      </c>
      <c r="I365" s="71">
        <f t="shared" ca="1" si="13"/>
        <v>55572</v>
      </c>
      <c r="J365" s="73"/>
      <c r="K365" s="73">
        <f t="shared" si="14"/>
        <v>3000</v>
      </c>
      <c r="L365" s="74">
        <f>M364+L364*(1-TER_mensal-desconto_div_mensal)+Table20[[#This Row],[aportes]]*(1-custo_remessa)-comissao-Table20[[#This Row],[saques]]</f>
        <v>2801599.7539266478</v>
      </c>
      <c r="M365" s="72">
        <f>Table20[[#This Row],[riqueza]]*rendimento_hist_mensal</f>
        <v>15181.524417722672</v>
      </c>
      <c r="N365" s="75">
        <f>((Table20[[#This Row],[riqueza]]*SWR)/12)*(1-imposto_GCAP)</f>
        <v>7937.8659694588359</v>
      </c>
      <c r="O365" s="76">
        <f>Table20[[#This Row],[renda]]*cambio_hoje*(1-custo_repatriacao)</f>
        <v>44415.943251820798</v>
      </c>
    </row>
    <row r="366" spans="7:15" ht="20" customHeight="1" x14ac:dyDescent="0.6">
      <c r="G366" s="70">
        <v>363</v>
      </c>
      <c r="H366" s="70">
        <f ca="1">YEAR(TODAY())-YEAR(data_de_nascimento)+Table20[[#This Row],[meses]]/12</f>
        <v>67.25</v>
      </c>
      <c r="I366" s="71">
        <f t="shared" ca="1" si="13"/>
        <v>55601</v>
      </c>
      <c r="J366" s="73"/>
      <c r="K366" s="73">
        <f t="shared" si="14"/>
        <v>3000</v>
      </c>
      <c r="L366" s="74">
        <f>M365+L365*(1-TER_mensal-desconto_div_mensal)+Table20[[#This Row],[aportes]]*(1-custo_remessa)-comissao-Table20[[#This Row],[saques]]</f>
        <v>2812742.2416929631</v>
      </c>
      <c r="M366" s="72">
        <f>Table20[[#This Row],[riqueza]]*rendimento_hist_mensal</f>
        <v>15241.904188195382</v>
      </c>
      <c r="N366" s="75">
        <f>((Table20[[#This Row],[riqueza]]*SWR)/12)*(1-imposto_GCAP)</f>
        <v>7969.436351463396</v>
      </c>
      <c r="O366" s="76">
        <f>Table20[[#This Row],[renda]]*cambio_hoje*(1-custo_repatriacao)</f>
        <v>44592.593790006751</v>
      </c>
    </row>
    <row r="367" spans="7:15" ht="20" customHeight="1" x14ac:dyDescent="0.6">
      <c r="G367" s="70">
        <v>364</v>
      </c>
      <c r="H367" s="70">
        <f ca="1">YEAR(TODAY())-YEAR(data_de_nascimento)+Table20[[#This Row],[meses]]/12</f>
        <v>67.333333333333329</v>
      </c>
      <c r="I367" s="71">
        <f t="shared" ca="1" si="13"/>
        <v>55632</v>
      </c>
      <c r="J367" s="73"/>
      <c r="K367" s="73">
        <f t="shared" si="14"/>
        <v>3000</v>
      </c>
      <c r="L367" s="74">
        <f>M366+L366*(1-TER_mensal-desconto_div_mensal)+Table20[[#This Row],[aportes]]*(1-custo_remessa)-comissao-Table20[[#This Row],[saques]]</f>
        <v>2823940.9847404533</v>
      </c>
      <c r="M367" s="72">
        <f>Table20[[#This Row],[riqueza]]*rendimento_hist_mensal</f>
        <v>15302.588799116334</v>
      </c>
      <c r="N367" s="75">
        <f>((Table20[[#This Row],[riqueza]]*SWR)/12)*(1-imposto_GCAP)</f>
        <v>8001.1661234312851</v>
      </c>
      <c r="O367" s="76">
        <f>Table20[[#This Row],[renda]]*cambio_hoje*(1-custo_repatriacao)</f>
        <v>44770.136186986158</v>
      </c>
    </row>
    <row r="368" spans="7:15" ht="20" customHeight="1" x14ac:dyDescent="0.6">
      <c r="G368" s="70">
        <v>365</v>
      </c>
      <c r="H368" s="70">
        <f ca="1">YEAR(TODAY())-YEAR(data_de_nascimento)+Table20[[#This Row],[meses]]/12</f>
        <v>67.416666666666671</v>
      </c>
      <c r="I368" s="71">
        <f t="shared" ca="1" si="13"/>
        <v>55662</v>
      </c>
      <c r="J368" s="73"/>
      <c r="K368" s="73">
        <f t="shared" si="14"/>
        <v>3000</v>
      </c>
      <c r="L368" s="74">
        <f>M367+L367*(1-TER_mensal-desconto_div_mensal)+Table20[[#This Row],[aportes]]*(1-custo_remessa)-comissao-Table20[[#This Row],[saques]]</f>
        <v>2835196.2670861827</v>
      </c>
      <c r="M368" s="72">
        <f>Table20[[#This Row],[riqueza]]*rendimento_hist_mensal</f>
        <v>15363.579789539061</v>
      </c>
      <c r="N368" s="75">
        <f>((Table20[[#This Row],[riqueza]]*SWR)/12)*(1-imposto_GCAP)</f>
        <v>8033.0560900775181</v>
      </c>
      <c r="O368" s="76">
        <f>Table20[[#This Row],[renda]]*cambio_hoje*(1-custo_repatriacao)</f>
        <v>44948.574945502776</v>
      </c>
    </row>
    <row r="369" spans="7:15" ht="20" customHeight="1" x14ac:dyDescent="0.6">
      <c r="G369" s="70">
        <v>366</v>
      </c>
      <c r="H369" s="70">
        <f ca="1">YEAR(TODAY())-YEAR(data_de_nascimento)+Table20[[#This Row],[meses]]/12</f>
        <v>67.5</v>
      </c>
      <c r="I369" s="71">
        <f t="shared" ca="1" si="13"/>
        <v>55693</v>
      </c>
      <c r="J369" s="73"/>
      <c r="K369" s="73">
        <f t="shared" si="14"/>
        <v>3000</v>
      </c>
      <c r="L369" s="74">
        <f>M368+L368*(1-TER_mensal-desconto_div_mensal)+Table20[[#This Row],[aportes]]*(1-custo_remessa)-comissao-Table20[[#This Row],[saques]]</f>
        <v>2846508.374181137</v>
      </c>
      <c r="M369" s="72">
        <f>Table20[[#This Row],[riqueza]]*rendimento_hist_mensal</f>
        <v>15424.878706287338</v>
      </c>
      <c r="N369" s="75">
        <f>((Table20[[#This Row],[riqueza]]*SWR)/12)*(1-imposto_GCAP)</f>
        <v>8065.1070601798883</v>
      </c>
      <c r="O369" s="76">
        <f>Table20[[#This Row],[renda]]*cambio_hoje*(1-custo_repatriacao)</f>
        <v>45127.914591033434</v>
      </c>
    </row>
    <row r="370" spans="7:15" ht="20" customHeight="1" x14ac:dyDescent="0.6">
      <c r="G370" s="70">
        <v>367</v>
      </c>
      <c r="H370" s="70">
        <f ca="1">YEAR(TODAY())-YEAR(data_de_nascimento)+Table20[[#This Row],[meses]]/12</f>
        <v>67.583333333333329</v>
      </c>
      <c r="I370" s="71">
        <f t="shared" ca="1" si="13"/>
        <v>55723</v>
      </c>
      <c r="J370" s="73"/>
      <c r="K370" s="73">
        <f t="shared" si="14"/>
        <v>3000</v>
      </c>
      <c r="L370" s="74">
        <f>M369+L369*(1-TER_mensal-desconto_div_mensal)+Table20[[#This Row],[aportes]]*(1-custo_remessa)-comissao-Table20[[#This Row],[saques]]</f>
        <v>2857877.5929174637</v>
      </c>
      <c r="M370" s="72">
        <f>Table20[[#This Row],[riqueza]]*rendimento_hist_mensal</f>
        <v>15486.487103994419</v>
      </c>
      <c r="N370" s="75">
        <f>((Table20[[#This Row],[riqueza]]*SWR)/12)*(1-imposto_GCAP)</f>
        <v>8097.3198465994801</v>
      </c>
      <c r="O370" s="76">
        <f>Table20[[#This Row],[renda]]*cambio_hoje*(1-custo_repatriacao)</f>
        <v>45308.159671902846</v>
      </c>
    </row>
    <row r="371" spans="7:15" ht="20" customHeight="1" x14ac:dyDescent="0.6">
      <c r="G371" s="70">
        <v>368</v>
      </c>
      <c r="H371" s="70">
        <f ca="1">YEAR(TODAY())-YEAR(data_de_nascimento)+Table20[[#This Row],[meses]]/12</f>
        <v>67.666666666666671</v>
      </c>
      <c r="I371" s="71">
        <f t="shared" ca="1" si="13"/>
        <v>55754</v>
      </c>
      <c r="J371" s="73"/>
      <c r="K371" s="73">
        <f t="shared" si="14"/>
        <v>3000</v>
      </c>
      <c r="L371" s="74">
        <f>M370+L370*(1-TER_mensal-desconto_div_mensal)+Table20[[#This Row],[aportes]]*(1-custo_remessa)-comissao-Table20[[#This Row],[saques]]</f>
        <v>2869304.2116357484</v>
      </c>
      <c r="M371" s="72">
        <f>Table20[[#This Row],[riqueza]]*rendimento_hist_mensal</f>
        <v>15548.406545142467</v>
      </c>
      <c r="N371" s="75">
        <f>((Table20[[#This Row],[riqueza]]*SWR)/12)*(1-imposto_GCAP)</f>
        <v>8129.6952663012862</v>
      </c>
      <c r="O371" s="76">
        <f>Table20[[#This Row],[renda]]*cambio_hoje*(1-custo_repatriacao)</f>
        <v>45489.314759398905</v>
      </c>
    </row>
    <row r="372" spans="7:15" ht="20" customHeight="1" x14ac:dyDescent="0.6">
      <c r="G372" s="70">
        <v>369</v>
      </c>
      <c r="H372" s="70">
        <f ca="1">YEAR(TODAY())-YEAR(data_de_nascimento)+Table20[[#This Row],[meses]]/12</f>
        <v>67.75</v>
      </c>
      <c r="I372" s="71">
        <f t="shared" ca="1" si="13"/>
        <v>55785</v>
      </c>
      <c r="J372" s="73"/>
      <c r="K372" s="73">
        <f t="shared" si="14"/>
        <v>3000</v>
      </c>
      <c r="L372" s="74">
        <f>M371+L371*(1-TER_mensal-desconto_div_mensal)+Table20[[#This Row],[aportes]]*(1-custo_remessa)-comissao-Table20[[#This Row],[saques]]</f>
        <v>2880788.520132327</v>
      </c>
      <c r="M372" s="72">
        <f>Table20[[#This Row],[riqueza]]*rendimento_hist_mensal</f>
        <v>15610.638600102175</v>
      </c>
      <c r="N372" s="75">
        <f>((Table20[[#This Row],[riqueza]]*SWR)/12)*(1-imposto_GCAP)</f>
        <v>8162.234140374926</v>
      </c>
      <c r="O372" s="76">
        <f>Table20[[#This Row],[renda]]*cambio_hoje*(1-custo_repatriacao)</f>
        <v>45671.384447888675</v>
      </c>
    </row>
    <row r="373" spans="7:15" ht="20" customHeight="1" x14ac:dyDescent="0.6">
      <c r="G373" s="70">
        <v>370</v>
      </c>
      <c r="H373" s="70">
        <f ca="1">YEAR(TODAY())-YEAR(data_de_nascimento)+Table20[[#This Row],[meses]]/12</f>
        <v>67.833333333333329</v>
      </c>
      <c r="I373" s="71">
        <f t="shared" ca="1" si="13"/>
        <v>55815</v>
      </c>
      <c r="J373" s="73"/>
      <c r="K373" s="73">
        <f t="shared" si="14"/>
        <v>3000</v>
      </c>
      <c r="L373" s="74">
        <f>M372+L372*(1-TER_mensal-desconto_div_mensal)+Table20[[#This Row],[aportes]]*(1-custo_remessa)-comissao-Table20[[#This Row],[saques]]</f>
        <v>2892330.8096666345</v>
      </c>
      <c r="M373" s="72">
        <f>Table20[[#This Row],[riqueza]]*rendimento_hist_mensal</f>
        <v>15673.184847172592</v>
      </c>
      <c r="N373" s="75">
        <f>((Table20[[#This Row],[riqueza]]*SWR)/12)*(1-imposto_GCAP)</f>
        <v>8194.937294055464</v>
      </c>
      <c r="O373" s="76">
        <f>Table20[[#This Row],[renda]]*cambio_hoje*(1-custo_repatriacao)</f>
        <v>45854.373354934862</v>
      </c>
    </row>
    <row r="374" spans="7:15" ht="20" customHeight="1" x14ac:dyDescent="0.6">
      <c r="G374" s="70">
        <v>371</v>
      </c>
      <c r="H374" s="70">
        <f ca="1">YEAR(TODAY())-YEAR(data_de_nascimento)+Table20[[#This Row],[meses]]/12</f>
        <v>67.916666666666671</v>
      </c>
      <c r="I374" s="71">
        <f t="shared" ca="1" si="13"/>
        <v>55846</v>
      </c>
      <c r="J374" s="73"/>
      <c r="K374" s="73">
        <f t="shared" si="14"/>
        <v>3000</v>
      </c>
      <c r="L374" s="74">
        <f>M373+L373*(1-TER_mensal-desconto_div_mensal)+Table20[[#This Row],[aportes]]*(1-custo_remessa)-comissao-Table20[[#This Row],[saques]]</f>
        <v>2903931.3729685941</v>
      </c>
      <c r="M374" s="72">
        <f>Table20[[#This Row],[riqueza]]*rendimento_hist_mensal</f>
        <v>15736.046872621158</v>
      </c>
      <c r="N374" s="75">
        <f>((Table20[[#This Row],[riqueza]]*SWR)/12)*(1-imposto_GCAP)</f>
        <v>8227.8055567443498</v>
      </c>
      <c r="O374" s="76">
        <f>Table20[[#This Row],[renda]]*cambio_hoje*(1-custo_repatriacao)</f>
        <v>46038.286121412952</v>
      </c>
    </row>
    <row r="375" spans="7:15" ht="20" customHeight="1" x14ac:dyDescent="0.6">
      <c r="G375" s="70">
        <v>372</v>
      </c>
      <c r="H375" s="70">
        <f ca="1">YEAR(TODAY())-YEAR(data_de_nascimento)+Table20[[#This Row],[meses]]/12</f>
        <v>68</v>
      </c>
      <c r="I375" s="71">
        <f t="shared" ca="1" si="13"/>
        <v>55876</v>
      </c>
      <c r="J375" s="73"/>
      <c r="K375" s="73">
        <f t="shared" si="14"/>
        <v>3000</v>
      </c>
      <c r="L375" s="74">
        <f>M374+L374*(1-TER_mensal-desconto_div_mensal)+Table20[[#This Row],[aportes]]*(1-custo_remessa)-comissao-Table20[[#This Row],[saques]]</f>
        <v>2915590.5042460379</v>
      </c>
      <c r="M375" s="72">
        <f>Table20[[#This Row],[riqueza]]*rendimento_hist_mensal</f>
        <v>15799.226270723926</v>
      </c>
      <c r="N375" s="75">
        <f>((Table20[[#This Row],[riqueza]]*SWR)/12)*(1-imposto_GCAP)</f>
        <v>8260.8397620304404</v>
      </c>
      <c r="O375" s="76">
        <f>Table20[[#This Row],[renda]]*cambio_hoje*(1-custo_repatriacao)</f>
        <v>46223.127411628899</v>
      </c>
    </row>
    <row r="376" spans="7:15" ht="20" customHeight="1" x14ac:dyDescent="0.6">
      <c r="G376" s="70">
        <v>373</v>
      </c>
      <c r="H376" s="70">
        <f ca="1">YEAR(TODAY())-YEAR(data_de_nascimento)+Table20[[#This Row],[meses]]/12</f>
        <v>68.083333333333329</v>
      </c>
      <c r="I376" s="71">
        <f t="shared" ca="1" si="13"/>
        <v>55907</v>
      </c>
      <c r="J376" s="73"/>
      <c r="K376" s="73">
        <f t="shared" si="14"/>
        <v>3000</v>
      </c>
      <c r="L376" s="74">
        <f>M375+L375*(1-TER_mensal-desconto_div_mensal)+Table20[[#This Row],[aportes]]*(1-custo_remessa)-comissao-Table20[[#This Row],[saques]]</f>
        <v>2927308.4991921731</v>
      </c>
      <c r="M376" s="72">
        <f>Table20[[#This Row],[riqueza]]*rendimento_hist_mensal</f>
        <v>15862.724643806008</v>
      </c>
      <c r="N376" s="75">
        <f>((Table20[[#This Row],[riqueza]]*SWR)/12)*(1-imposto_GCAP)</f>
        <v>8294.0407477111567</v>
      </c>
      <c r="O376" s="76">
        <f>Table20[[#This Row],[renda]]*cambio_hoje*(1-custo_repatriacao)</f>
        <v>46408.901913437439</v>
      </c>
    </row>
    <row r="377" spans="7:15" ht="20" customHeight="1" x14ac:dyDescent="0.6">
      <c r="G377" s="70">
        <v>374</v>
      </c>
      <c r="H377" s="70">
        <f ca="1">YEAR(TODAY())-YEAR(data_de_nascimento)+Table20[[#This Row],[meses]]/12</f>
        <v>68.166666666666671</v>
      </c>
      <c r="I377" s="71">
        <f t="shared" ca="1" si="13"/>
        <v>55938</v>
      </c>
      <c r="J377" s="73"/>
      <c r="K377" s="73">
        <f t="shared" si="14"/>
        <v>3000</v>
      </c>
      <c r="L377" s="74">
        <f>M376+L376*(1-TER_mensal-desconto_div_mensal)+Table20[[#This Row],[aportes]]*(1-custo_remessa)-comissao-Table20[[#This Row],[saques]]</f>
        <v>2939085.6549930768</v>
      </c>
      <c r="M377" s="72">
        <f>Table20[[#This Row],[riqueza]]*rendimento_hist_mensal</f>
        <v>15926.543602282196</v>
      </c>
      <c r="N377" s="75">
        <f>((Table20[[#This Row],[riqueza]]*SWR)/12)*(1-imposto_GCAP)</f>
        <v>8327.4093558137192</v>
      </c>
      <c r="O377" s="76">
        <f>Table20[[#This Row],[renda]]*cambio_hoje*(1-custo_repatriacao)</f>
        <v>46595.614338360974</v>
      </c>
    </row>
    <row r="378" spans="7:15" ht="20" customHeight="1" x14ac:dyDescent="0.6">
      <c r="G378" s="70">
        <v>375</v>
      </c>
      <c r="H378" s="70">
        <f ca="1">YEAR(TODAY())-YEAR(data_de_nascimento)+Table20[[#This Row],[meses]]/12</f>
        <v>68.25</v>
      </c>
      <c r="I378" s="71">
        <f t="shared" ca="1" si="13"/>
        <v>55966</v>
      </c>
      <c r="J378" s="73"/>
      <c r="K378" s="73">
        <f t="shared" si="14"/>
        <v>3000</v>
      </c>
      <c r="L378" s="74">
        <f>M377+L377*(1-TER_mensal-desconto_div_mensal)+Table20[[#This Row],[aportes]]*(1-custo_remessa)-comissao-Table20[[#This Row],[saques]]</f>
        <v>2950922.2703352352</v>
      </c>
      <c r="M378" s="72">
        <f>Table20[[#This Row],[riqueza]]*rendimento_hist_mensal</f>
        <v>15990.684764697815</v>
      </c>
      <c r="N378" s="75">
        <f>((Table20[[#This Row],[riqueza]]*SWR)/12)*(1-imposto_GCAP)</f>
        <v>8360.9464326164998</v>
      </c>
      <c r="O378" s="76">
        <f>Table20[[#This Row],[renda]]*cambio_hoje*(1-custo_repatriacao)</f>
        <v>46783.269421709003</v>
      </c>
    </row>
    <row r="379" spans="7:15" ht="20" customHeight="1" x14ac:dyDescent="0.6">
      <c r="G379" s="70">
        <v>376</v>
      </c>
      <c r="H379" s="70">
        <f ca="1">YEAR(TODAY())-YEAR(data_de_nascimento)+Table20[[#This Row],[meses]]/12</f>
        <v>68.333333333333329</v>
      </c>
      <c r="I379" s="71">
        <f t="shared" ca="1" si="13"/>
        <v>55997</v>
      </c>
      <c r="J379" s="73"/>
      <c r="K379" s="73">
        <f t="shared" si="14"/>
        <v>3000</v>
      </c>
      <c r="L379" s="74">
        <f>M378+L378*(1-TER_mensal-desconto_div_mensal)+Table20[[#This Row],[aportes]]*(1-custo_remessa)-comissao-Table20[[#This Row],[saques]]</f>
        <v>2962818.6454131184</v>
      </c>
      <c r="M379" s="72">
        <f>Table20[[#This Row],[riqueza]]*rendimento_hist_mensal</f>
        <v>16055.14975776977</v>
      </c>
      <c r="N379" s="75">
        <f>((Table20[[#This Row],[riqueza]]*SWR)/12)*(1-imposto_GCAP)</f>
        <v>8394.6528286705034</v>
      </c>
      <c r="O379" s="76">
        <f>Table20[[#This Row],[renda]]*cambio_hoje*(1-custo_repatriacao)</f>
        <v>46971.871922698323</v>
      </c>
    </row>
    <row r="380" spans="7:15" ht="20" customHeight="1" x14ac:dyDescent="0.6">
      <c r="G380" s="70">
        <v>377</v>
      </c>
      <c r="H380" s="70">
        <f ca="1">YEAR(TODAY())-YEAR(data_de_nascimento)+Table20[[#This Row],[meses]]/12</f>
        <v>68.416666666666671</v>
      </c>
      <c r="I380" s="71">
        <f t="shared" ca="1" si="13"/>
        <v>56027</v>
      </c>
      <c r="J380" s="73"/>
      <c r="K380" s="73">
        <f t="shared" si="14"/>
        <v>3000</v>
      </c>
      <c r="L380" s="74">
        <f>M379+L379*(1-TER_mensal-desconto_div_mensal)+Table20[[#This Row],[aportes]]*(1-custo_remessa)-comissao-Table20[[#This Row],[saques]]</f>
        <v>2974775.0819367943</v>
      </c>
      <c r="M380" s="72">
        <f>Table20[[#This Row],[riqueza]]*rendimento_hist_mensal</f>
        <v>16119.940216427802</v>
      </c>
      <c r="N380" s="75">
        <f>((Table20[[#This Row],[riqueza]]*SWR)/12)*(1-imposto_GCAP)</f>
        <v>8428.5293988209178</v>
      </c>
      <c r="O380" s="76">
        <f>Table20[[#This Row],[renda]]*cambio_hoje*(1-custo_repatriacao)</f>
        <v>47161.426624573658</v>
      </c>
    </row>
    <row r="381" spans="7:15" ht="20" customHeight="1" x14ac:dyDescent="0.6">
      <c r="G381" s="70">
        <v>378</v>
      </c>
      <c r="H381" s="70">
        <f ca="1">YEAR(TODAY())-YEAR(data_de_nascimento)+Table20[[#This Row],[meses]]/12</f>
        <v>68.5</v>
      </c>
      <c r="I381" s="71">
        <f t="shared" ca="1" si="13"/>
        <v>56058</v>
      </c>
      <c r="J381" s="73"/>
      <c r="K381" s="73">
        <f t="shared" si="14"/>
        <v>3000</v>
      </c>
      <c r="L381" s="74">
        <f>M380+L380*(1-TER_mensal-desconto_div_mensal)+Table20[[#This Row],[aportes]]*(1-custo_remessa)-comissao-Table20[[#This Row],[saques]]</f>
        <v>2986791.8831395791</v>
      </c>
      <c r="M381" s="72">
        <f>Table20[[#This Row],[riqueza]]*rendimento_hist_mensal</f>
        <v>16185.057783855947</v>
      </c>
      <c r="N381" s="75">
        <f>((Table20[[#This Row],[riqueza]]*SWR)/12)*(1-imposto_GCAP)</f>
        <v>8462.577002228807</v>
      </c>
      <c r="O381" s="76">
        <f>Table20[[#This Row],[renda]]*cambio_hoje*(1-custo_repatriacao)</f>
        <v>47351.938334728984</v>
      </c>
    </row>
    <row r="382" spans="7:15" ht="20" customHeight="1" x14ac:dyDescent="0.6">
      <c r="G382" s="70">
        <v>379</v>
      </c>
      <c r="H382" s="70">
        <f ca="1">YEAR(TODAY())-YEAR(data_de_nascimento)+Table20[[#This Row],[meses]]/12</f>
        <v>68.583333333333329</v>
      </c>
      <c r="I382" s="71">
        <f t="shared" ca="1" si="13"/>
        <v>56088</v>
      </c>
      <c r="J382" s="73"/>
      <c r="K382" s="73">
        <f t="shared" si="14"/>
        <v>3000</v>
      </c>
      <c r="L382" s="74">
        <f>M381+L381*(1-TER_mensal-desconto_div_mensal)+Table20[[#This Row],[aportes]]*(1-custo_remessa)-comissao-Table20[[#This Row],[saques]]</f>
        <v>2998869.353785729</v>
      </c>
      <c r="M382" s="72">
        <f>Table20[[#This Row],[riqueza]]*rendimento_hist_mensal</f>
        <v>16250.504111534221</v>
      </c>
      <c r="N382" s="75">
        <f>((Table20[[#This Row],[riqueza]]*SWR)/12)*(1-imposto_GCAP)</f>
        <v>8496.7965023928991</v>
      </c>
      <c r="O382" s="76">
        <f>Table20[[#This Row],[renda]]*cambio_hoje*(1-custo_repatriacao)</f>
        <v>47543.411884829453</v>
      </c>
    </row>
    <row r="383" spans="7:15" ht="20" customHeight="1" x14ac:dyDescent="0.6">
      <c r="G383" s="70">
        <v>380</v>
      </c>
      <c r="H383" s="70">
        <f ca="1">YEAR(TODAY())-YEAR(data_de_nascimento)+Table20[[#This Row],[meses]]/12</f>
        <v>68.666666666666671</v>
      </c>
      <c r="I383" s="71">
        <f t="shared" ca="1" si="13"/>
        <v>56119</v>
      </c>
      <c r="J383" s="73"/>
      <c r="K383" s="73">
        <f t="shared" si="14"/>
        <v>3000</v>
      </c>
      <c r="L383" s="74">
        <f>M382+L382*(1-TER_mensal-desconto_div_mensal)+Table20[[#This Row],[aportes]]*(1-custo_remessa)-comissao-Table20[[#This Row],[saques]]</f>
        <v>3011007.8001781697</v>
      </c>
      <c r="M383" s="72">
        <f>Table20[[#This Row],[riqueza]]*rendimento_hist_mensal</f>
        <v>16316.280859280496</v>
      </c>
      <c r="N383" s="75">
        <f>((Table20[[#This Row],[riqueza]]*SWR)/12)*(1-imposto_GCAP)</f>
        <v>8531.1887671714812</v>
      </c>
      <c r="O383" s="76">
        <f>Table20[[#This Row],[renda]]*cambio_hoje*(1-custo_repatriacao)</f>
        <v>47735.852130933941</v>
      </c>
    </row>
    <row r="384" spans="7:15" ht="20" customHeight="1" x14ac:dyDescent="0.6">
      <c r="G384" s="70">
        <v>381</v>
      </c>
      <c r="H384" s="70">
        <f ca="1">YEAR(TODAY())-YEAR(data_de_nascimento)+Table20[[#This Row],[meses]]/12</f>
        <v>68.75</v>
      </c>
      <c r="I384" s="71">
        <f t="shared" ca="1" si="13"/>
        <v>56150</v>
      </c>
      <c r="J384" s="73"/>
      <c r="K384" s="73">
        <f t="shared" si="14"/>
        <v>3000</v>
      </c>
      <c r="L384" s="74">
        <f>M383+L383*(1-TER_mensal-desconto_div_mensal)+Table20[[#This Row],[aportes]]*(1-custo_remessa)-comissao-Table20[[#This Row],[saques]]</f>
        <v>3023207.5301662628</v>
      </c>
      <c r="M384" s="72">
        <f>Table20[[#This Row],[riqueza]]*rendimento_hist_mensal</f>
        <v>16382.38969529259</v>
      </c>
      <c r="N384" s="75">
        <f>((Table20[[#This Row],[riqueza]]*SWR)/12)*(1-imposto_GCAP)</f>
        <v>8565.7546688044113</v>
      </c>
      <c r="O384" s="76">
        <f>Table20[[#This Row],[renda]]*cambio_hoje*(1-custo_repatriacao)</f>
        <v>47929.263953618174</v>
      </c>
    </row>
    <row r="385" spans="7:15" ht="20" customHeight="1" x14ac:dyDescent="0.6">
      <c r="G385" s="70">
        <v>382</v>
      </c>
      <c r="H385" s="70">
        <f ca="1">YEAR(TODAY())-YEAR(data_de_nascimento)+Table20[[#This Row],[meses]]/12</f>
        <v>68.833333333333329</v>
      </c>
      <c r="I385" s="71">
        <f t="shared" ca="1" si="13"/>
        <v>56180</v>
      </c>
      <c r="J385" s="73"/>
      <c r="K385" s="73">
        <f t="shared" si="14"/>
        <v>3000</v>
      </c>
      <c r="L385" s="74">
        <f>M384+L384*(1-TER_mensal-desconto_div_mensal)+Table20[[#This Row],[aportes]]*(1-custo_remessa)-comissao-Table20[[#This Row],[saques]]</f>
        <v>3035468.8531536153</v>
      </c>
      <c r="M385" s="72">
        <f>Table20[[#This Row],[riqueza]]*rendimento_hist_mensal</f>
        <v>16448.832296190587</v>
      </c>
      <c r="N385" s="75">
        <f>((Table20[[#This Row],[riqueza]]*SWR)/12)*(1-imposto_GCAP)</f>
        <v>8600.4950839352441</v>
      </c>
      <c r="O385" s="76">
        <f>Table20[[#This Row],[renda]]*cambio_hoje*(1-custo_repatriacao)</f>
        <v>48123.652258098577</v>
      </c>
    </row>
    <row r="386" spans="7:15" ht="20" customHeight="1" x14ac:dyDescent="0.6">
      <c r="G386" s="70">
        <v>383</v>
      </c>
      <c r="H386" s="70">
        <f ca="1">YEAR(TODAY())-YEAR(data_de_nascimento)+Table20[[#This Row],[meses]]/12</f>
        <v>68.916666666666671</v>
      </c>
      <c r="I386" s="71">
        <f t="shared" ca="1" si="13"/>
        <v>56211</v>
      </c>
      <c r="J386" s="73"/>
      <c r="K386" s="73">
        <f t="shared" si="14"/>
        <v>3000</v>
      </c>
      <c r="L386" s="74">
        <f>M385+L385*(1-TER_mensal-desconto_div_mensal)+Table20[[#This Row],[aportes]]*(1-custo_remessa)-comissao-Table20[[#This Row],[saques]]</f>
        <v>3047792.0801059259</v>
      </c>
      <c r="M386" s="72">
        <f>Table20[[#This Row],[riqueza]]*rendimento_hist_mensal</f>
        <v>16515.610347059355</v>
      </c>
      <c r="N386" s="75">
        <f>((Table20[[#This Row],[riqueza]]*SWR)/12)*(1-imposto_GCAP)</f>
        <v>8635.410893633456</v>
      </c>
      <c r="O386" s="76">
        <f>Table20[[#This Row],[renda]]*cambio_hoje*(1-custo_repatriacao)</f>
        <v>48319.021974356569</v>
      </c>
    </row>
    <row r="387" spans="7:15" ht="20" customHeight="1" x14ac:dyDescent="0.6">
      <c r="G387" s="70">
        <v>384</v>
      </c>
      <c r="H387" s="70">
        <f ca="1">YEAR(TODAY())-YEAR(data_de_nascimento)+Table20[[#This Row],[meses]]/12</f>
        <v>69</v>
      </c>
      <c r="I387" s="71">
        <f t="shared" ca="1" si="13"/>
        <v>56241</v>
      </c>
      <c r="J387" s="73"/>
      <c r="K387" s="73">
        <f t="shared" si="14"/>
        <v>3000</v>
      </c>
      <c r="L387" s="74">
        <f>M386+L386*(1-TER_mensal-desconto_div_mensal)+Table20[[#This Row],[aportes]]*(1-custo_remessa)-comissao-Table20[[#This Row],[saques]]</f>
        <v>3060177.5235588714</v>
      </c>
      <c r="M387" s="72">
        <f>Table20[[#This Row],[riqueza]]*rendimento_hist_mensal</f>
        <v>16582.725541491276</v>
      </c>
      <c r="N387" s="75">
        <f>((Table20[[#This Row],[riqueza]]*SWR)/12)*(1-imposto_GCAP)</f>
        <v>8670.5029834168017</v>
      </c>
      <c r="O387" s="76">
        <f>Table20[[#This Row],[renda]]*cambio_hoje*(1-custo_repatriacao)</f>
        <v>48515.378057263719</v>
      </c>
    </row>
    <row r="388" spans="7:15" ht="20" customHeight="1" x14ac:dyDescent="0.6">
      <c r="G388" s="70">
        <v>385</v>
      </c>
      <c r="H388" s="70">
        <f ca="1">YEAR(TODAY())-YEAR(data_de_nascimento)+Table20[[#This Row],[meses]]/12</f>
        <v>69.083333333333343</v>
      </c>
      <c r="I388" s="71">
        <f t="shared" ca="1" si="13"/>
        <v>56272</v>
      </c>
      <c r="J388" s="73"/>
      <c r="K388" s="73">
        <f t="shared" si="14"/>
        <v>3000</v>
      </c>
      <c r="L388" s="74">
        <f>M387+L387*(1-TER_mensal-desconto_div_mensal)+Table20[[#This Row],[aportes]]*(1-custo_remessa)-comissao-Table20[[#This Row],[saques]]</f>
        <v>3072625.4976260322</v>
      </c>
      <c r="M388" s="72">
        <f>Table20[[#This Row],[riqueza]]*rendimento_hist_mensal</f>
        <v>16650.179581629207</v>
      </c>
      <c r="N388" s="75">
        <f>((Table20[[#This Row],[riqueza]]*SWR)/12)*(1-imposto_GCAP)</f>
        <v>8705.7722432737592</v>
      </c>
      <c r="O388" s="76">
        <f>Table20[[#This Row],[renda]]*cambio_hoje*(1-custo_repatriacao)</f>
        <v>48712.725486707299</v>
      </c>
    </row>
    <row r="389" spans="7:15" ht="20" customHeight="1" x14ac:dyDescent="0.6">
      <c r="G389" s="70">
        <v>386</v>
      </c>
      <c r="H389" s="70">
        <f ca="1">YEAR(TODAY())-YEAR(data_de_nascimento)+Table20[[#This Row],[meses]]/12</f>
        <v>69.166666666666657</v>
      </c>
      <c r="I389" s="71">
        <f t="shared" ca="1" si="13"/>
        <v>56303</v>
      </c>
      <c r="J389" s="73"/>
      <c r="K389" s="73">
        <f t="shared" si="14"/>
        <v>3000</v>
      </c>
      <c r="L389" s="74">
        <f>M388+L388*(1-TER_mensal-desconto_div_mensal)+Table20[[#This Row],[aportes]]*(1-custo_remessa)-comissao-Table20[[#This Row],[saques]]</f>
        <v>3085136.3180068615</v>
      </c>
      <c r="M389" s="72">
        <f>Table20[[#This Row],[riqueza]]*rendimento_hist_mensal</f>
        <v>16717.974178209643</v>
      </c>
      <c r="N389" s="75">
        <f>((Table20[[#This Row],[riqueza]]*SWR)/12)*(1-imposto_GCAP)</f>
        <v>8741.2195676861083</v>
      </c>
      <c r="O389" s="76">
        <f>Table20[[#This Row],[renda]]*cambio_hoje*(1-custo_repatriacao)</f>
        <v>48911.06926771663</v>
      </c>
    </row>
    <row r="390" spans="7:15" ht="20" customHeight="1" x14ac:dyDescent="0.6">
      <c r="G390" s="70">
        <v>387</v>
      </c>
      <c r="H390" s="70">
        <f ca="1">YEAR(TODAY())-YEAR(data_de_nascimento)+Table20[[#This Row],[meses]]/12</f>
        <v>69.25</v>
      </c>
      <c r="I390" s="71">
        <f t="shared" ref="I390:I453" ca="1" si="15">EDATE(I389,1)</f>
        <v>56331</v>
      </c>
      <c r="J390" s="73"/>
      <c r="K390" s="73">
        <f t="shared" si="14"/>
        <v>3000</v>
      </c>
      <c r="L390" s="74">
        <f>M389+L389*(1-TER_mensal-desconto_div_mensal)+Table20[[#This Row],[aportes]]*(1-custo_remessa)-comissao-Table20[[#This Row],[saques]]</f>
        <v>3097710.3019946888</v>
      </c>
      <c r="M390" s="72">
        <f>Table20[[#This Row],[riqueza]]*rendimento_hist_mensal</f>
        <v>16786.111050606101</v>
      </c>
      <c r="N390" s="75">
        <f>((Table20[[#This Row],[riqueza]]*SWR)/12)*(1-imposto_GCAP)</f>
        <v>8776.845855651618</v>
      </c>
      <c r="O390" s="76">
        <f>Table20[[#This Row],[renda]]*cambio_hoje*(1-custo_repatriacao)</f>
        <v>49110.414430590041</v>
      </c>
    </row>
    <row r="391" spans="7:15" ht="20" customHeight="1" x14ac:dyDescent="0.6">
      <c r="G391" s="70">
        <v>388</v>
      </c>
      <c r="H391" s="70">
        <f ca="1">YEAR(TODAY())-YEAR(data_de_nascimento)+Table20[[#This Row],[meses]]/12</f>
        <v>69.333333333333343</v>
      </c>
      <c r="I391" s="71">
        <f t="shared" ca="1" si="15"/>
        <v>56362</v>
      </c>
      <c r="J391" s="73"/>
      <c r="K391" s="73">
        <f t="shared" si="14"/>
        <v>3000</v>
      </c>
      <c r="L391" s="74">
        <f>M390+L390*(1-TER_mensal-desconto_div_mensal)+Table20[[#This Row],[aportes]]*(1-custo_remessa)-comissao-Table20[[#This Row],[saques]]</f>
        <v>3110347.7684847694</v>
      </c>
      <c r="M391" s="72">
        <f>Table20[[#This Row],[riqueza]]*rendimento_hist_mensal</f>
        <v>16854.591926872745</v>
      </c>
      <c r="N391" s="75">
        <f>((Table20[[#This Row],[riqueza]]*SWR)/12)*(1-imposto_GCAP)</f>
        <v>8812.6520107068463</v>
      </c>
      <c r="O391" s="76">
        <f>Table20[[#This Row],[renda]]*cambio_hoje*(1-custo_repatriacao)</f>
        <v>49310.766031022438</v>
      </c>
    </row>
    <row r="392" spans="7:15" ht="20" customHeight="1" x14ac:dyDescent="0.6">
      <c r="G392" s="70">
        <v>389</v>
      </c>
      <c r="H392" s="70">
        <f ca="1">YEAR(TODAY())-YEAR(data_de_nascimento)+Table20[[#This Row],[meses]]/12</f>
        <v>69.416666666666657</v>
      </c>
      <c r="I392" s="71">
        <f t="shared" ca="1" si="15"/>
        <v>56392</v>
      </c>
      <c r="J392" s="73"/>
      <c r="K392" s="73">
        <f t="shared" si="14"/>
        <v>3000</v>
      </c>
      <c r="L392" s="74">
        <f>M391+L391*(1-TER_mensal-desconto_div_mensal)+Table20[[#This Row],[aportes]]*(1-custo_remessa)-comissao-Table20[[#This Row],[saques]]</f>
        <v>3123049.0379823693</v>
      </c>
      <c r="M392" s="72">
        <f>Table20[[#This Row],[riqueza]]*rendimento_hist_mensal</f>
        <v>16923.418543788182</v>
      </c>
      <c r="N392" s="75">
        <f>((Table20[[#This Row],[riqueza]]*SWR)/12)*(1-imposto_GCAP)</f>
        <v>8848.6389409500462</v>
      </c>
      <c r="O392" s="76">
        <f>Table20[[#This Row],[renda]]*cambio_hoje*(1-custo_repatriacao)</f>
        <v>49512.129150233457</v>
      </c>
    </row>
    <row r="393" spans="7:15" ht="20" customHeight="1" x14ac:dyDescent="0.6">
      <c r="G393" s="70">
        <v>390</v>
      </c>
      <c r="H393" s="70">
        <f ca="1">YEAR(TODAY())-YEAR(data_de_nascimento)+Table20[[#This Row],[meses]]/12</f>
        <v>69.5</v>
      </c>
      <c r="I393" s="71">
        <f t="shared" ca="1" si="15"/>
        <v>56423</v>
      </c>
      <c r="J393" s="73"/>
      <c r="K393" s="73">
        <f t="shared" si="14"/>
        <v>3000</v>
      </c>
      <c r="L393" s="74">
        <f>M392+L392*(1-TER_mensal-desconto_div_mensal)+Table20[[#This Row],[aportes]]*(1-custo_remessa)-comissao-Table20[[#This Row],[saques]]</f>
        <v>3135814.432610896</v>
      </c>
      <c r="M393" s="72">
        <f>Table20[[#This Row],[riqueza]]*rendimento_hist_mensal</f>
        <v>16992.592646899528</v>
      </c>
      <c r="N393" s="75">
        <f>((Table20[[#This Row],[riqueza]]*SWR)/12)*(1-imposto_GCAP)</f>
        <v>8884.8075590642056</v>
      </c>
      <c r="O393" s="76">
        <f>Table20[[#This Row],[renda]]*cambio_hoje*(1-custo_repatriacao)</f>
        <v>49714.508895096398</v>
      </c>
    </row>
    <row r="394" spans="7:15" ht="20" customHeight="1" x14ac:dyDescent="0.6">
      <c r="G394" s="70">
        <v>391</v>
      </c>
      <c r="H394" s="70">
        <f ca="1">YEAR(TODAY())-YEAR(data_de_nascimento)+Table20[[#This Row],[meses]]/12</f>
        <v>69.583333333333343</v>
      </c>
      <c r="I394" s="71">
        <f t="shared" ca="1" si="15"/>
        <v>56453</v>
      </c>
      <c r="J394" s="73"/>
      <c r="K394" s="73">
        <f t="shared" si="14"/>
        <v>3000</v>
      </c>
      <c r="L394" s="74">
        <f>M393+L393*(1-TER_mensal-desconto_div_mensal)+Table20[[#This Row],[aportes]]*(1-custo_remessa)-comissao-Table20[[#This Row],[saques]]</f>
        <v>3148644.2761200676</v>
      </c>
      <c r="M394" s="72">
        <f>Table20[[#This Row],[riqueza]]*rendimento_hist_mensal</f>
        <v>17062.115990566679</v>
      </c>
      <c r="N394" s="75">
        <f>((Table20[[#This Row],[riqueza]]*SWR)/12)*(1-imposto_GCAP)</f>
        <v>8921.1587823401915</v>
      </c>
      <c r="O394" s="76">
        <f>Table20[[#This Row],[renda]]*cambio_hoje*(1-custo_repatriacao)</f>
        <v>49917.910398267726</v>
      </c>
    </row>
    <row r="395" spans="7:15" ht="20" customHeight="1" x14ac:dyDescent="0.6">
      <c r="G395" s="70">
        <v>392</v>
      </c>
      <c r="H395" s="70">
        <f ca="1">YEAR(TODAY())-YEAR(data_de_nascimento)+Table20[[#This Row],[meses]]/12</f>
        <v>69.666666666666657</v>
      </c>
      <c r="I395" s="71">
        <f t="shared" ca="1" si="15"/>
        <v>56484</v>
      </c>
      <c r="J395" s="73"/>
      <c r="K395" s="73">
        <f t="shared" si="14"/>
        <v>3000</v>
      </c>
      <c r="L395" s="74">
        <f>M394+L394*(1-TER_mensal-desconto_div_mensal)+Table20[[#This Row],[aportes]]*(1-custo_remessa)-comissao-Table20[[#This Row],[saques]]</f>
        <v>3161538.8938941229</v>
      </c>
      <c r="M395" s="72">
        <f>Table20[[#This Row],[riqueza]]*rendimento_hist_mensal</f>
        <v>17131.990338006799</v>
      </c>
      <c r="N395" s="75">
        <f>((Table20[[#This Row],[riqueza]]*SWR)/12)*(1-imposto_GCAP)</f>
        <v>8957.6935327000137</v>
      </c>
      <c r="O395" s="76">
        <f>Table20[[#This Row],[renda]]*cambio_hoje*(1-custo_repatriacao)</f>
        <v>50122.338818317236</v>
      </c>
    </row>
    <row r="396" spans="7:15" ht="20" customHeight="1" x14ac:dyDescent="0.6">
      <c r="G396" s="70">
        <v>393</v>
      </c>
      <c r="H396" s="70">
        <f ca="1">YEAR(TODAY())-YEAR(data_de_nascimento)+Table20[[#This Row],[meses]]/12</f>
        <v>69.75</v>
      </c>
      <c r="I396" s="71">
        <f t="shared" ca="1" si="15"/>
        <v>56515</v>
      </c>
      <c r="J396" s="73"/>
      <c r="K396" s="73">
        <f t="shared" si="14"/>
        <v>3000</v>
      </c>
      <c r="L396" s="74">
        <f>M395+L395*(1-TER_mensal-desconto_div_mensal)+Table20[[#This Row],[aportes]]*(1-custo_remessa)-comissao-Table20[[#This Row],[saques]]</f>
        <v>3174498.6129600746</v>
      </c>
      <c r="M396" s="72">
        <f>Table20[[#This Row],[riqueza]]*rendimento_hist_mensal</f>
        <v>17202.217461339034</v>
      </c>
      <c r="N396" s="75">
        <f>((Table20[[#This Row],[riqueza]]*SWR)/12)*(1-imposto_GCAP)</f>
        <v>8994.4127367202109</v>
      </c>
      <c r="O396" s="76">
        <f>Table20[[#This Row],[renda]]*cambio_hoje*(1-custo_repatriacao)</f>
        <v>50327.799339858931</v>
      </c>
    </row>
    <row r="397" spans="7:15" ht="20" customHeight="1" x14ac:dyDescent="0.6">
      <c r="G397" s="70">
        <v>394</v>
      </c>
      <c r="H397" s="70">
        <f ca="1">YEAR(TODAY())-YEAR(data_de_nascimento)+Table20[[#This Row],[meses]]/12</f>
        <v>69.833333333333343</v>
      </c>
      <c r="I397" s="71">
        <f t="shared" ca="1" si="15"/>
        <v>56545</v>
      </c>
      <c r="J397" s="73"/>
      <c r="K397" s="73">
        <f t="shared" si="14"/>
        <v>3000</v>
      </c>
      <c r="L397" s="74">
        <f>M396+L396*(1-TER_mensal-desconto_div_mensal)+Table20[[#This Row],[aportes]]*(1-custo_remessa)-comissao-Table20[[#This Row],[saques]]</f>
        <v>3187523.7619960019</v>
      </c>
      <c r="M397" s="72">
        <f>Table20[[#This Row],[riqueza]]*rendimento_hist_mensal</f>
        <v>17272.799141629468</v>
      </c>
      <c r="N397" s="75">
        <f>((Table20[[#This Row],[riqueza]]*SWR)/12)*(1-imposto_GCAP)</f>
        <v>9031.3173256553382</v>
      </c>
      <c r="O397" s="76">
        <f>Table20[[#This Row],[renda]]*cambio_hoje*(1-custo_repatriacao)</f>
        <v>50534.297173682418</v>
      </c>
    </row>
    <row r="398" spans="7:15" ht="20" customHeight="1" x14ac:dyDescent="0.6">
      <c r="G398" s="70">
        <v>395</v>
      </c>
      <c r="H398" s="70">
        <f ca="1">YEAR(TODAY())-YEAR(data_de_nascimento)+Table20[[#This Row],[meses]]/12</f>
        <v>69.916666666666657</v>
      </c>
      <c r="I398" s="71">
        <f t="shared" ca="1" si="15"/>
        <v>56576</v>
      </c>
      <c r="J398" s="73"/>
      <c r="K398" s="73">
        <f t="shared" si="14"/>
        <v>3000</v>
      </c>
      <c r="L398" s="74">
        <f>M397+L397*(1-TER_mensal-desconto_div_mensal)+Table20[[#This Row],[aportes]]*(1-custo_remessa)-comissao-Table20[[#This Row],[saques]]</f>
        <v>3200614.6713393875</v>
      </c>
      <c r="M398" s="72">
        <f>Table20[[#This Row],[riqueza]]*rendimento_hist_mensal</f>
        <v>17343.737168936281</v>
      </c>
      <c r="N398" s="75">
        <f>((Table20[[#This Row],[riqueza]]*SWR)/12)*(1-imposto_GCAP)</f>
        <v>9068.4082354615985</v>
      </c>
      <c r="O398" s="76">
        <f>Table20[[#This Row],[renda]]*cambio_hoje*(1-custo_repatriacao)</f>
        <v>50741.837556885133</v>
      </c>
    </row>
    <row r="399" spans="7:15" ht="20" customHeight="1" x14ac:dyDescent="0.6">
      <c r="G399" s="70">
        <v>396</v>
      </c>
      <c r="H399" s="70">
        <f ca="1">YEAR(TODAY())-YEAR(data_de_nascimento)+Table20[[#This Row],[meses]]/12</f>
        <v>70</v>
      </c>
      <c r="I399" s="71">
        <f t="shared" ca="1" si="15"/>
        <v>56606</v>
      </c>
      <c r="J399" s="73"/>
      <c r="K399" s="73">
        <f t="shared" si="14"/>
        <v>3000</v>
      </c>
      <c r="L399" s="74">
        <f>M398+L398*(1-TER_mensal-desconto_div_mensal)+Table20[[#This Row],[aportes]]*(1-custo_remessa)-comissao-Table20[[#This Row],[saques]]</f>
        <v>3213771.6729954942</v>
      </c>
      <c r="M399" s="72">
        <f>Table20[[#This Row],[riqueza]]*rendimento_hist_mensal</f>
        <v>17415.033342355142</v>
      </c>
      <c r="N399" s="75">
        <f>((Table20[[#This Row],[riqueza]]*SWR)/12)*(1-imposto_GCAP)</f>
        <v>9105.6864068205668</v>
      </c>
      <c r="O399" s="76">
        <f>Table20[[#This Row],[renda]]*cambio_hoje*(1-custo_repatriacao)</f>
        <v>50950.425753005111</v>
      </c>
    </row>
    <row r="400" spans="7:15" ht="20" customHeight="1" x14ac:dyDescent="0.6">
      <c r="G400" s="70">
        <v>397</v>
      </c>
      <c r="H400" s="70">
        <f ca="1">YEAR(TODAY())-YEAR(data_de_nascimento)+Table20[[#This Row],[meses]]/12</f>
        <v>70.083333333333343</v>
      </c>
      <c r="I400" s="71">
        <f t="shared" ca="1" si="15"/>
        <v>56637</v>
      </c>
      <c r="J400" s="73"/>
      <c r="K400" s="73">
        <f t="shared" si="14"/>
        <v>3000</v>
      </c>
      <c r="L400" s="74">
        <f>M399+L399*(1-TER_mensal-desconto_div_mensal)+Table20[[#This Row],[aportes]]*(1-custo_remessa)-comissao-Table20[[#This Row],[saques]]</f>
        <v>3226995.1006457871</v>
      </c>
      <c r="M400" s="72">
        <f>Table20[[#This Row],[riqueza]]*rendimento_hist_mensal</f>
        <v>17486.68947006487</v>
      </c>
      <c r="N400" s="75">
        <f>((Table20[[#This Row],[riqueza]]*SWR)/12)*(1-imposto_GCAP)</f>
        <v>9143.1527851630635</v>
      </c>
      <c r="O400" s="76">
        <f>Table20[[#This Row],[renda]]*cambio_hoje*(1-custo_repatriacao)</f>
        <v>51160.067052154562</v>
      </c>
    </row>
    <row r="401" spans="7:15" ht="20" customHeight="1" x14ac:dyDescent="0.6">
      <c r="G401" s="70">
        <v>398</v>
      </c>
      <c r="H401" s="70">
        <f ca="1">YEAR(TODAY())-YEAR(data_de_nascimento)+Table20[[#This Row],[meses]]/12</f>
        <v>70.166666666666657</v>
      </c>
      <c r="I401" s="71">
        <f t="shared" ca="1" si="15"/>
        <v>56668</v>
      </c>
      <c r="J401" s="73"/>
      <c r="K401" s="73">
        <f t="shared" si="14"/>
        <v>3000</v>
      </c>
      <c r="L401" s="74">
        <f>M400+L400*(1-TER_mensal-desconto_div_mensal)+Table20[[#This Row],[aportes]]*(1-custo_remessa)-comissao-Table20[[#This Row],[saques]]</f>
        <v>3240285.2896563946</v>
      </c>
      <c r="M401" s="72">
        <f>Table20[[#This Row],[riqueza]]*rendimento_hist_mensal</f>
        <v>17558.707369373256</v>
      </c>
      <c r="N401" s="75">
        <f>((Table20[[#This Row],[riqueza]]*SWR)/12)*(1-imposto_GCAP)</f>
        <v>9180.8083206931169</v>
      </c>
      <c r="O401" s="76">
        <f>Table20[[#This Row],[renda]]*cambio_hoje*(1-custo_repatriacao)</f>
        <v>51370.766771153947</v>
      </c>
    </row>
    <row r="402" spans="7:15" ht="20" customHeight="1" x14ac:dyDescent="0.6">
      <c r="G402" s="70">
        <v>399</v>
      </c>
      <c r="H402" s="70">
        <f ca="1">YEAR(TODAY())-YEAR(data_de_nascimento)+Table20[[#This Row],[meses]]/12</f>
        <v>70.25</v>
      </c>
      <c r="I402" s="71">
        <f t="shared" ca="1" si="15"/>
        <v>56696</v>
      </c>
      <c r="J402" s="73"/>
      <c r="K402" s="73">
        <f t="shared" si="14"/>
        <v>3000</v>
      </c>
      <c r="L402" s="74">
        <f>M401+L401*(1-TER_mensal-desconto_div_mensal)+Table20[[#This Row],[aportes]]*(1-custo_remessa)-comissao-Table20[[#This Row],[saques]]</f>
        <v>3253642.5770866135</v>
      </c>
      <c r="M402" s="72">
        <f>Table20[[#This Row],[riqueza]]*rendimento_hist_mensal</f>
        <v>17631.088866763166</v>
      </c>
      <c r="N402" s="75">
        <f>((Table20[[#This Row],[riqueza]]*SWR)/12)*(1-imposto_GCAP)</f>
        <v>9218.6539684120708</v>
      </c>
      <c r="O402" s="76">
        <f>Table20[[#This Row],[renda]]*cambio_hoje*(1-custo_repatriacao)</f>
        <v>51582.530253666875</v>
      </c>
    </row>
    <row r="403" spans="7:15" ht="20" customHeight="1" x14ac:dyDescent="0.6">
      <c r="G403" s="70">
        <v>400</v>
      </c>
      <c r="H403" s="70">
        <f ca="1">YEAR(TODAY())-YEAR(data_de_nascimento)+Table20[[#This Row],[meses]]/12</f>
        <v>70.333333333333343</v>
      </c>
      <c r="I403" s="71">
        <f t="shared" ca="1" si="15"/>
        <v>56727</v>
      </c>
      <c r="J403" s="73"/>
      <c r="K403" s="73">
        <f t="shared" si="14"/>
        <v>3000</v>
      </c>
      <c r="L403" s="74">
        <f>M402+L402*(1-TER_mensal-desconto_div_mensal)+Table20[[#This Row],[aportes]]*(1-custo_remessa)-comissao-Table20[[#This Row],[saques]]</f>
        <v>3267067.3016974586</v>
      </c>
      <c r="M403" s="72">
        <f>Table20[[#This Row],[riqueza]]*rendimento_hist_mensal</f>
        <v>17703.83579793886</v>
      </c>
      <c r="N403" s="75">
        <f>((Table20[[#This Row],[riqueza]]*SWR)/12)*(1-imposto_GCAP)</f>
        <v>9256.6906881428004</v>
      </c>
      <c r="O403" s="76">
        <f>Table20[[#This Row],[renda]]*cambio_hoje*(1-custo_repatriacao)</f>
        <v>51795.362870335593</v>
      </c>
    </row>
    <row r="404" spans="7:15" ht="20" customHeight="1" x14ac:dyDescent="0.6">
      <c r="G404" s="70">
        <v>401</v>
      </c>
      <c r="H404" s="70">
        <f ca="1">YEAR(TODAY())-YEAR(data_de_nascimento)+Table20[[#This Row],[meses]]/12</f>
        <v>70.416666666666657</v>
      </c>
      <c r="I404" s="71">
        <f t="shared" ca="1" si="15"/>
        <v>56757</v>
      </c>
      <c r="J404" s="73"/>
      <c r="K404" s="73">
        <f t="shared" si="14"/>
        <v>3000</v>
      </c>
      <c r="L404" s="74">
        <f>M403+L403*(1-TER_mensal-desconto_div_mensal)+Table20[[#This Row],[aportes]]*(1-custo_remessa)-comissao-Table20[[#This Row],[saques]]</f>
        <v>3280559.8039602535</v>
      </c>
      <c r="M404" s="72">
        <f>Table20[[#This Row],[riqueza]]*rendimento_hist_mensal</f>
        <v>17776.950007872561</v>
      </c>
      <c r="N404" s="75">
        <f>((Table20[[#This Row],[riqueza]]*SWR)/12)*(1-imposto_GCAP)</f>
        <v>9294.9194445540506</v>
      </c>
      <c r="O404" s="76">
        <f>Table20[[#This Row],[renda]]*cambio_hoje*(1-custo_repatriacao)</f>
        <v>52009.270018917188</v>
      </c>
    </row>
    <row r="405" spans="7:15" ht="20" customHeight="1" x14ac:dyDescent="0.6">
      <c r="G405" s="70">
        <v>402</v>
      </c>
      <c r="H405" s="70">
        <f ca="1">YEAR(TODAY())-YEAR(data_de_nascimento)+Table20[[#This Row],[meses]]/12</f>
        <v>70.5</v>
      </c>
      <c r="I405" s="71">
        <f t="shared" ca="1" si="15"/>
        <v>56788</v>
      </c>
      <c r="J405" s="73"/>
      <c r="K405" s="73">
        <f t="shared" si="14"/>
        <v>3000</v>
      </c>
      <c r="L405" s="74">
        <f>M404+L404*(1-TER_mensal-desconto_div_mensal)+Table20[[#This Row],[aportes]]*(1-custo_remessa)-comissao-Table20[[#This Row],[saques]]</f>
        <v>3294120.4260652657</v>
      </c>
      <c r="M405" s="72">
        <f>Table20[[#This Row],[riqueza]]*rendimento_hist_mensal</f>
        <v>17850.433350851232</v>
      </c>
      <c r="N405" s="75">
        <f>((Table20[[#This Row],[riqueza]]*SWR)/12)*(1-imposto_GCAP)</f>
        <v>9333.3412071849198</v>
      </c>
      <c r="O405" s="76">
        <f>Table20[[#This Row],[renda]]*cambio_hoje*(1-custo_repatriacao)</f>
        <v>52224.257124420554</v>
      </c>
    </row>
    <row r="406" spans="7:15" ht="20" customHeight="1" x14ac:dyDescent="0.6">
      <c r="G406" s="70">
        <v>403</v>
      </c>
      <c r="H406" s="70">
        <f ca="1">YEAR(TODAY())-YEAR(data_de_nascimento)+Table20[[#This Row],[meses]]/12</f>
        <v>70.583333333333343</v>
      </c>
      <c r="I406" s="71">
        <f t="shared" ca="1" si="15"/>
        <v>56818</v>
      </c>
      <c r="J406" s="73"/>
      <c r="K406" s="73">
        <f t="shared" si="14"/>
        <v>3000</v>
      </c>
      <c r="L406" s="74">
        <f>M405+L405*(1-TER_mensal-desconto_div_mensal)+Table20[[#This Row],[aportes]]*(1-custo_remessa)-comissao-Table20[[#This Row],[saques]]</f>
        <v>3307749.5119303847</v>
      </c>
      <c r="M406" s="72">
        <f>Table20[[#This Row],[riqueza]]*rendimento_hist_mensal</f>
        <v>17924.287690523608</v>
      </c>
      <c r="N406" s="75">
        <f>((Table20[[#This Row],[riqueza]]*SWR)/12)*(1-imposto_GCAP)</f>
        <v>9371.9569504694246</v>
      </c>
      <c r="O406" s="76">
        <f>Table20[[#This Row],[renda]]*cambio_hoje*(1-custo_repatriacao)</f>
        <v>52440.329639243871</v>
      </c>
    </row>
    <row r="407" spans="7:15" ht="20" customHeight="1" x14ac:dyDescent="0.6">
      <c r="G407" s="70">
        <v>404</v>
      </c>
      <c r="H407" s="70">
        <f ca="1">YEAR(TODAY())-YEAR(data_de_nascimento)+Table20[[#This Row],[meses]]/12</f>
        <v>70.666666666666657</v>
      </c>
      <c r="I407" s="71">
        <f t="shared" ca="1" si="15"/>
        <v>56849</v>
      </c>
      <c r="J407" s="73"/>
      <c r="K407" s="73">
        <f t="shared" si="14"/>
        <v>3000</v>
      </c>
      <c r="L407" s="74">
        <f>M406+L406*(1-TER_mensal-desconto_div_mensal)+Table20[[#This Row],[aportes]]*(1-custo_remessa)-comissao-Table20[[#This Row],[saques]]</f>
        <v>3321447.4072098443</v>
      </c>
      <c r="M407" s="72">
        <f>Table20[[#This Row],[riqueza]]*rendimento_hist_mensal</f>
        <v>17998.514899947459</v>
      </c>
      <c r="N407" s="75">
        <f>((Table20[[#This Row],[riqueza]]*SWR)/12)*(1-imposto_GCAP)</f>
        <v>9410.7676537612242</v>
      </c>
      <c r="O407" s="76">
        <f>Table20[[#This Row],[renda]]*cambio_hoje*(1-custo_repatriacao)</f>
        <v>52657.493043312956</v>
      </c>
    </row>
    <row r="408" spans="7:15" ht="20" customHeight="1" x14ac:dyDescent="0.6">
      <c r="G408" s="70">
        <v>405</v>
      </c>
      <c r="H408" s="70">
        <f ca="1">YEAR(TODAY())-YEAR(data_de_nascimento)+Table20[[#This Row],[meses]]/12</f>
        <v>70.75</v>
      </c>
      <c r="I408" s="71">
        <f t="shared" ca="1" si="15"/>
        <v>56880</v>
      </c>
      <c r="J408" s="73"/>
      <c r="K408" s="73">
        <f t="shared" si="14"/>
        <v>3000</v>
      </c>
      <c r="L408" s="74">
        <f>M407+L407*(1-TER_mensal-desconto_div_mensal)+Table20[[#This Row],[aportes]]*(1-custo_remessa)-comissao-Table20[[#This Row],[saques]]</f>
        <v>3335214.4593029902</v>
      </c>
      <c r="M408" s="72">
        <f>Table20[[#This Row],[riqueza]]*rendimento_hist_mensal</f>
        <v>18073.116861637107</v>
      </c>
      <c r="N408" s="75">
        <f>((Table20[[#This Row],[riqueza]]*SWR)/12)*(1-imposto_GCAP)</f>
        <v>9449.7743013584713</v>
      </c>
      <c r="O408" s="76">
        <f>Table20[[#This Row],[renda]]*cambio_hoje*(1-custo_repatriacao)</f>
        <v>52875.752844220282</v>
      </c>
    </row>
    <row r="409" spans="7:15" ht="20" customHeight="1" x14ac:dyDescent="0.6">
      <c r="G409" s="70">
        <v>406</v>
      </c>
      <c r="H409" s="70">
        <f ca="1">YEAR(TODAY())-YEAR(data_de_nascimento)+Table20[[#This Row],[meses]]/12</f>
        <v>70.833333333333343</v>
      </c>
      <c r="I409" s="71">
        <f t="shared" ca="1" si="15"/>
        <v>56910</v>
      </c>
      <c r="J409" s="73"/>
      <c r="K409" s="73">
        <f t="shared" si="14"/>
        <v>3000</v>
      </c>
      <c r="L409" s="74">
        <f>M408+L408*(1-TER_mensal-desconto_div_mensal)+Table20[[#This Row],[aportes]]*(1-custo_remessa)-comissao-Table20[[#This Row],[saques]]</f>
        <v>3349051.0173630882</v>
      </c>
      <c r="M409" s="72">
        <f>Table20[[#This Row],[riqueza]]*rendimento_hist_mensal</f>
        <v>18148.09546761114</v>
      </c>
      <c r="N409" s="75">
        <f>((Table20[[#This Row],[riqueza]]*SWR)/12)*(1-imposto_GCAP)</f>
        <v>9488.9778825287503</v>
      </c>
      <c r="O409" s="76">
        <f>Table20[[#This Row],[renda]]*cambio_hoje*(1-custo_repatriacao)</f>
        <v>53095.114577364533</v>
      </c>
    </row>
    <row r="410" spans="7:15" ht="20" customHeight="1" x14ac:dyDescent="0.6">
      <c r="G410" s="70">
        <v>407</v>
      </c>
      <c r="H410" s="70">
        <f ca="1">YEAR(TODAY())-YEAR(data_de_nascimento)+Table20[[#This Row],[meses]]/12</f>
        <v>70.916666666666657</v>
      </c>
      <c r="I410" s="71">
        <f t="shared" ca="1" si="15"/>
        <v>56941</v>
      </c>
      <c r="J410" s="73"/>
      <c r="K410" s="73">
        <f t="shared" si="14"/>
        <v>3000</v>
      </c>
      <c r="L410" s="74">
        <f>M409+L409*(1-TER_mensal-desconto_div_mensal)+Table20[[#This Row],[aportes]]*(1-custo_remessa)-comissao-Table20[[#This Row],[saques]]</f>
        <v>3362957.4323061812</v>
      </c>
      <c r="M410" s="72">
        <f>Table20[[#This Row],[riqueza]]*rendimento_hist_mensal</f>
        <v>18223.452619440428</v>
      </c>
      <c r="N410" s="75">
        <f>((Table20[[#This Row],[riqueza]]*SWR)/12)*(1-imposto_GCAP)</f>
        <v>9528.3793915341794</v>
      </c>
      <c r="O410" s="76">
        <f>Table20[[#This Row],[renda]]*cambio_hoje*(1-custo_repatriacao)</f>
        <v>53315.583806091068</v>
      </c>
    </row>
    <row r="411" spans="7:15" ht="20" customHeight="1" x14ac:dyDescent="0.6">
      <c r="G411" s="70">
        <v>408</v>
      </c>
      <c r="H411" s="70">
        <f ca="1">YEAR(TODAY())-YEAR(data_de_nascimento)+Table20[[#This Row],[meses]]/12</f>
        <v>71</v>
      </c>
      <c r="I411" s="71">
        <f t="shared" ca="1" si="15"/>
        <v>56971</v>
      </c>
      <c r="J411" s="73"/>
      <c r="K411" s="73">
        <f t="shared" si="14"/>
        <v>3000</v>
      </c>
      <c r="L411" s="74">
        <f>M410+L410*(1-TER_mensal-desconto_div_mensal)+Table20[[#This Row],[aportes]]*(1-custo_remessa)-comissao-Table20[[#This Row],[saques]]</f>
        <v>3376934.0568199879</v>
      </c>
      <c r="M411" s="72">
        <f>Table20[[#This Row],[riqueza]]*rendimento_hist_mensal</f>
        <v>18299.190228296335</v>
      </c>
      <c r="N411" s="75">
        <f>((Table20[[#This Row],[riqueza]]*SWR)/12)*(1-imposto_GCAP)</f>
        <v>9567.9798276566326</v>
      </c>
      <c r="O411" s="76">
        <f>Table20[[#This Row],[renda]]*cambio_hoje*(1-custo_repatriacao)</f>
        <v>53537.166121833063</v>
      </c>
    </row>
    <row r="412" spans="7:15" ht="20" customHeight="1" x14ac:dyDescent="0.6">
      <c r="G412" s="70">
        <v>409</v>
      </c>
      <c r="H412" s="70">
        <f ca="1">YEAR(TODAY())-YEAR(data_de_nascimento)+Table20[[#This Row],[meses]]/12</f>
        <v>71.083333333333343</v>
      </c>
      <c r="I412" s="71">
        <f t="shared" ca="1" si="15"/>
        <v>57002</v>
      </c>
      <c r="J412" s="73"/>
      <c r="K412" s="73">
        <f t="shared" si="14"/>
        <v>3000</v>
      </c>
      <c r="L412" s="74">
        <f>M411+L411*(1-TER_mensal-desconto_div_mensal)+Table20[[#This Row],[aportes]]*(1-custo_remessa)-comissao-Table20[[#This Row],[saques]]</f>
        <v>3390981.2453728491</v>
      </c>
      <c r="M412" s="72">
        <f>Table20[[#This Row],[riqueza]]*rendimento_hist_mensal</f>
        <v>18375.310214999186</v>
      </c>
      <c r="N412" s="75">
        <f>((Table20[[#This Row],[riqueza]]*SWR)/12)*(1-imposto_GCAP)</f>
        <v>9607.780195223073</v>
      </c>
      <c r="O412" s="76">
        <f>Table20[[#This Row],[renda]]*cambio_hoje*(1-custo_repatriacao)</f>
        <v>53759.867144253214</v>
      </c>
    </row>
    <row r="413" spans="7:15" ht="20" customHeight="1" x14ac:dyDescent="0.6">
      <c r="G413" s="70">
        <v>410</v>
      </c>
      <c r="H413" s="70">
        <f ca="1">YEAR(TODAY())-YEAR(data_de_nascimento)+Table20[[#This Row],[meses]]/12</f>
        <v>71.166666666666657</v>
      </c>
      <c r="I413" s="71">
        <f t="shared" ca="1" si="15"/>
        <v>57033</v>
      </c>
      <c r="J413" s="73"/>
      <c r="K413" s="73">
        <f t="shared" si="14"/>
        <v>3000</v>
      </c>
      <c r="L413" s="74">
        <f>M412+L412*(1-TER_mensal-desconto_div_mensal)+Table20[[#This Row],[aportes]]*(1-custo_remessa)-comissao-Table20[[#This Row],[saques]]</f>
        <v>3405099.3542227149</v>
      </c>
      <c r="M413" s="72">
        <f>Table20[[#This Row],[riqueza]]*rendimento_hist_mensal</f>
        <v>18451.814510066997</v>
      </c>
      <c r="N413" s="75">
        <f>((Table20[[#This Row],[riqueza]]*SWR)/12)*(1-imposto_GCAP)</f>
        <v>9647.7815036310258</v>
      </c>
      <c r="O413" s="76">
        <f>Table20[[#This Row],[renda]]*cambio_hoje*(1-custo_repatriacao)</f>
        <v>53983.692521386329</v>
      </c>
    </row>
    <row r="414" spans="7:15" ht="20" customHeight="1" x14ac:dyDescent="0.6">
      <c r="G414" s="70">
        <v>411</v>
      </c>
      <c r="H414" s="70">
        <f ca="1">YEAR(TODAY())-YEAR(data_de_nascimento)+Table20[[#This Row],[meses]]/12</f>
        <v>71.25</v>
      </c>
      <c r="I414" s="71">
        <f t="shared" ca="1" si="15"/>
        <v>57062</v>
      </c>
      <c r="J414" s="73"/>
      <c r="K414" s="73">
        <f t="shared" ref="K414:K477" si="16">saques</f>
        <v>3000</v>
      </c>
      <c r="L414" s="74">
        <f>M413+L413*(1-TER_mensal-desconto_div_mensal)+Table20[[#This Row],[aportes]]*(1-custo_remessa)-comissao-Table20[[#This Row],[saques]]</f>
        <v>3419288.7414261824</v>
      </c>
      <c r="M414" s="72">
        <f>Table20[[#This Row],[riqueza]]*rendimento_hist_mensal</f>
        <v>18528.70505376441</v>
      </c>
      <c r="N414" s="75">
        <f>((Table20[[#This Row],[riqueza]]*SWR)/12)*(1-imposto_GCAP)</f>
        <v>9687.9847673741824</v>
      </c>
      <c r="O414" s="76">
        <f>Table20[[#This Row],[renda]]*cambio_hoje*(1-custo_repatriacao)</f>
        <v>54208.647929782543</v>
      </c>
    </row>
    <row r="415" spans="7:15" ht="20" customHeight="1" x14ac:dyDescent="0.6">
      <c r="G415" s="70">
        <v>412</v>
      </c>
      <c r="H415" s="70">
        <f ca="1">YEAR(TODAY())-YEAR(data_de_nascimento)+Table20[[#This Row],[meses]]/12</f>
        <v>71.333333333333343</v>
      </c>
      <c r="I415" s="71">
        <f t="shared" ca="1" si="15"/>
        <v>57093</v>
      </c>
      <c r="J415" s="73"/>
      <c r="K415" s="73">
        <f t="shared" si="16"/>
        <v>3000</v>
      </c>
      <c r="L415" s="74">
        <f>M414+L414*(1-TER_mensal-desconto_div_mensal)+Table20[[#This Row],[aportes]]*(1-custo_remessa)-comissao-Table20[[#This Row],[saques]]</f>
        <v>3433549.7668475751</v>
      </c>
      <c r="M415" s="72">
        <f>Table20[[#This Row],[riqueza]]*rendimento_hist_mensal</f>
        <v>18605.98379615193</v>
      </c>
      <c r="N415" s="75">
        <f>((Table20[[#This Row],[riqueza]]*SWR)/12)*(1-imposto_GCAP)</f>
        <v>9728.3910060681283</v>
      </c>
      <c r="O415" s="76">
        <f>Table20[[#This Row],[renda]]*cambio_hoje*(1-custo_repatriacao)</f>
        <v>54434.739074651319</v>
      </c>
    </row>
    <row r="416" spans="7:15" ht="20" customHeight="1" x14ac:dyDescent="0.6">
      <c r="G416" s="70">
        <v>413</v>
      </c>
      <c r="H416" s="70">
        <f ca="1">YEAR(TODAY())-YEAR(data_de_nascimento)+Table20[[#This Row],[meses]]/12</f>
        <v>71.416666666666657</v>
      </c>
      <c r="I416" s="71">
        <f t="shared" ca="1" si="15"/>
        <v>57123</v>
      </c>
      <c r="J416" s="73"/>
      <c r="K416" s="73">
        <f t="shared" si="16"/>
        <v>3000</v>
      </c>
      <c r="L416" s="74">
        <f>M415+L415*(1-TER_mensal-desconto_div_mensal)+Table20[[#This Row],[aportes]]*(1-custo_remessa)-comissao-Table20[[#This Row],[saques]]</f>
        <v>3447882.7921680701</v>
      </c>
      <c r="M416" s="72">
        <f>Table20[[#This Row],[riqueza]]*rendimento_hist_mensal</f>
        <v>18683.652697135363</v>
      </c>
      <c r="N416" s="75">
        <f>((Table20[[#This Row],[riqueza]]*SWR)/12)*(1-imposto_GCAP)</f>
        <v>9769.0012444761978</v>
      </c>
      <c r="O416" s="76">
        <f>Table20[[#This Row],[renda]]*cambio_hoje*(1-custo_repatriacao)</f>
        <v>54661.971690006088</v>
      </c>
    </row>
    <row r="417" spans="7:15" ht="20" customHeight="1" x14ac:dyDescent="0.6">
      <c r="G417" s="70">
        <v>414</v>
      </c>
      <c r="H417" s="70">
        <f ca="1">YEAR(TODAY())-YEAR(data_de_nascimento)+Table20[[#This Row],[meses]]/12</f>
        <v>71.5</v>
      </c>
      <c r="I417" s="71">
        <f t="shared" ca="1" si="15"/>
        <v>57154</v>
      </c>
      <c r="J417" s="73"/>
      <c r="K417" s="73">
        <f t="shared" si="16"/>
        <v>3000</v>
      </c>
      <c r="L417" s="74">
        <f>M416+L416*(1-TER_mensal-desconto_div_mensal)+Table20[[#This Row],[aportes]]*(1-custo_remessa)-comissao-Table20[[#This Row],[saques]]</f>
        <v>3462288.1808948708</v>
      </c>
      <c r="M417" s="72">
        <f>Table20[[#This Row],[riqueza]]*rendimento_hist_mensal</f>
        <v>18761.713726515518</v>
      </c>
      <c r="N417" s="75">
        <f>((Table20[[#This Row],[riqueza]]*SWR)/12)*(1-imposto_GCAP)</f>
        <v>9809.8165125354681</v>
      </c>
      <c r="O417" s="76">
        <f>Table20[[#This Row],[renda]]*cambio_hoje*(1-custo_repatriacao)</f>
        <v>54890.3515388097</v>
      </c>
    </row>
    <row r="418" spans="7:15" ht="20" customHeight="1" x14ac:dyDescent="0.6">
      <c r="G418" s="70">
        <v>415</v>
      </c>
      <c r="H418" s="70">
        <f ca="1">YEAR(TODAY())-YEAR(data_de_nascimento)+Table20[[#This Row],[meses]]/12</f>
        <v>71.583333333333343</v>
      </c>
      <c r="I418" s="71">
        <f t="shared" ca="1" si="15"/>
        <v>57184</v>
      </c>
      <c r="J418" s="73"/>
      <c r="K418" s="73">
        <f t="shared" si="16"/>
        <v>3000</v>
      </c>
      <c r="L418" s="74">
        <f>M417+L417*(1-TER_mensal-desconto_div_mensal)+Table20[[#This Row],[aportes]]*(1-custo_remessa)-comissao-Table20[[#This Row],[saques]]</f>
        <v>3476766.2983704265</v>
      </c>
      <c r="M418" s="72">
        <f>Table20[[#This Row],[riqueza]]*rendimento_hist_mensal</f>
        <v>18840.168864038194</v>
      </c>
      <c r="N418" s="75">
        <f>((Table20[[#This Row],[riqueza]]*SWR)/12)*(1-imposto_GCAP)</f>
        <v>9850.8378453828736</v>
      </c>
      <c r="O418" s="76">
        <f>Table20[[#This Row],[renda]]*cambio_hoje*(1-custo_repatriacao)</f>
        <v>55119.884413120584</v>
      </c>
    </row>
    <row r="419" spans="7:15" ht="20" customHeight="1" x14ac:dyDescent="0.6">
      <c r="G419" s="70">
        <v>416</v>
      </c>
      <c r="H419" s="70">
        <f ca="1">YEAR(TODAY())-YEAR(data_de_nascimento)+Table20[[#This Row],[meses]]/12</f>
        <v>71.666666666666657</v>
      </c>
      <c r="I419" s="71">
        <f t="shared" ca="1" si="15"/>
        <v>57215</v>
      </c>
      <c r="J419" s="73"/>
      <c r="K419" s="73">
        <f t="shared" si="16"/>
        <v>3000</v>
      </c>
      <c r="L419" s="74">
        <f>M418+L418*(1-TER_mensal-desconto_div_mensal)+Table20[[#This Row],[aportes]]*(1-custo_remessa)-comissao-Table20[[#This Row],[saques]]</f>
        <v>3491317.5117816976</v>
      </c>
      <c r="M419" s="72">
        <f>Table20[[#This Row],[riqueza]]*rendimento_hist_mensal</f>
        <v>18919.020099444351</v>
      </c>
      <c r="N419" s="75">
        <f>((Table20[[#This Row],[riqueza]]*SWR)/12)*(1-imposto_GCAP)</f>
        <v>9892.0662833814786</v>
      </c>
      <c r="O419" s="76">
        <f>Table20[[#This Row],[renda]]*cambio_hoje*(1-custo_repatriacao)</f>
        <v>55350.576134239687</v>
      </c>
    </row>
    <row r="420" spans="7:15" ht="20" customHeight="1" x14ac:dyDescent="0.6">
      <c r="G420" s="70">
        <v>417</v>
      </c>
      <c r="H420" s="70">
        <f ca="1">YEAR(TODAY())-YEAR(data_de_nascimento)+Table20[[#This Row],[meses]]/12</f>
        <v>71.75</v>
      </c>
      <c r="I420" s="71">
        <f t="shared" ca="1" si="15"/>
        <v>57246</v>
      </c>
      <c r="J420" s="73"/>
      <c r="K420" s="73">
        <f t="shared" si="16"/>
        <v>3000</v>
      </c>
      <c r="L420" s="74">
        <f>M419+L419*(1-TER_mensal-desconto_div_mensal)+Table20[[#This Row],[aportes]]*(1-custo_remessa)-comissao-Table20[[#This Row],[saques]]</f>
        <v>3505942.1901694671</v>
      </c>
      <c r="M420" s="72">
        <f>Table20[[#This Row],[riqueza]]*rendimento_hist_mensal</f>
        <v>18998.269432520599</v>
      </c>
      <c r="N420" s="75">
        <f>((Table20[[#This Row],[riqueza]]*SWR)/12)*(1-imposto_GCAP)</f>
        <v>9933.5028721468243</v>
      </c>
      <c r="O420" s="76">
        <f>Table20[[#This Row],[renda]]*cambio_hoje*(1-custo_repatriacao)</f>
        <v>55582.432552857972</v>
      </c>
    </row>
    <row r="421" spans="7:15" ht="20" customHeight="1" x14ac:dyDescent="0.6">
      <c r="G421" s="70">
        <v>418</v>
      </c>
      <c r="H421" s="70">
        <f ca="1">YEAR(TODAY())-YEAR(data_de_nascimento)+Table20[[#This Row],[meses]]/12</f>
        <v>71.833333333333343</v>
      </c>
      <c r="I421" s="71">
        <f t="shared" ca="1" si="15"/>
        <v>57276</v>
      </c>
      <c r="J421" s="73"/>
      <c r="K421" s="73">
        <f t="shared" si="16"/>
        <v>3000</v>
      </c>
      <c r="L421" s="74">
        <f>M420+L420*(1-TER_mensal-desconto_div_mensal)+Table20[[#This Row],[aportes]]*(1-custo_remessa)-comissao-Table20[[#This Row],[saques]]</f>
        <v>3520640.7044377015</v>
      </c>
      <c r="M421" s="72">
        <f>Table20[[#This Row],[riqueza]]*rendimento_hist_mensal</f>
        <v>19077.918873149902</v>
      </c>
      <c r="N421" s="75">
        <f>((Table20[[#This Row],[riqueza]]*SWR)/12)*(1-imposto_GCAP)</f>
        <v>9975.1486625734888</v>
      </c>
      <c r="O421" s="76">
        <f>Table20[[#This Row],[renda]]*cambio_hoje*(1-custo_repatriacao)</f>
        <v>55815.459549204956</v>
      </c>
    </row>
    <row r="422" spans="7:15" ht="20" customHeight="1" x14ac:dyDescent="0.6">
      <c r="G422" s="70">
        <v>419</v>
      </c>
      <c r="H422" s="70">
        <f ca="1">YEAR(TODAY())-YEAR(data_de_nascimento)+Table20[[#This Row],[meses]]/12</f>
        <v>71.916666666666657</v>
      </c>
      <c r="I422" s="71">
        <f t="shared" ca="1" si="15"/>
        <v>57307</v>
      </c>
      <c r="J422" s="73"/>
      <c r="K422" s="73">
        <f t="shared" si="16"/>
        <v>3000</v>
      </c>
      <c r="L422" s="74">
        <f>M421+L421*(1-TER_mensal-desconto_div_mensal)+Table20[[#This Row],[aportes]]*(1-custo_remessa)-comissao-Table20[[#This Row],[saques]]</f>
        <v>3535413.4273629575</v>
      </c>
      <c r="M422" s="72">
        <f>Table20[[#This Row],[riqueza]]*rendimento_hist_mensal</f>
        <v>19157.970441362559</v>
      </c>
      <c r="N422" s="75">
        <f>((Table20[[#This Row],[riqueza]]*SWR)/12)*(1-imposto_GCAP)</f>
        <v>10017.004710861715</v>
      </c>
      <c r="O422" s="76">
        <f>Table20[[#This Row],[renda]]*cambio_hoje*(1-custo_repatriacao)</f>
        <v>56049.663033197779</v>
      </c>
    </row>
    <row r="423" spans="7:15" ht="20" customHeight="1" x14ac:dyDescent="0.6">
      <c r="G423" s="70">
        <v>420</v>
      </c>
      <c r="H423" s="70">
        <f ca="1">YEAR(TODAY())-YEAR(data_de_nascimento)+Table20[[#This Row],[meses]]/12</f>
        <v>72</v>
      </c>
      <c r="I423" s="71">
        <f t="shared" ca="1" si="15"/>
        <v>57337</v>
      </c>
      <c r="J423" s="73"/>
      <c r="K423" s="73">
        <f t="shared" si="16"/>
        <v>3000</v>
      </c>
      <c r="L423" s="74">
        <f>M422+L422*(1-TER_mensal-desconto_div_mensal)+Table20[[#This Row],[aportes]]*(1-custo_remessa)-comissao-Table20[[#This Row],[saques]]</f>
        <v>3550260.7336038346</v>
      </c>
      <c r="M423" s="72">
        <f>Table20[[#This Row],[riqueza]]*rendimento_hist_mensal</f>
        <v>19238.426167387435</v>
      </c>
      <c r="N423" s="75">
        <f>((Table20[[#This Row],[riqueza]]*SWR)/12)*(1-imposto_GCAP)</f>
        <v>10059.072078544197</v>
      </c>
      <c r="O423" s="76">
        <f>Table20[[#This Row],[renda]]*cambio_hoje*(1-custo_repatriacao)</f>
        <v>56285.048944591043</v>
      </c>
    </row>
    <row r="424" spans="7:15" ht="20" customHeight="1" x14ac:dyDescent="0.6">
      <c r="G424" s="70">
        <v>421</v>
      </c>
      <c r="H424" s="70">
        <f ca="1">YEAR(TODAY())-YEAR(data_de_nascimento)+Table20[[#This Row],[meses]]/12</f>
        <v>72.083333333333343</v>
      </c>
      <c r="I424" s="71">
        <f t="shared" ca="1" si="15"/>
        <v>57368</v>
      </c>
      <c r="J424" s="73"/>
      <c r="K424" s="73">
        <f t="shared" si="16"/>
        <v>3000</v>
      </c>
      <c r="L424" s="74">
        <f>M423+L423*(1-TER_mensal-desconto_div_mensal)+Table20[[#This Row],[aportes]]*(1-custo_remessa)-comissao-Table20[[#This Row],[saques]]</f>
        <v>3565182.9997104788</v>
      </c>
      <c r="M424" s="72">
        <f>Table20[[#This Row],[riqueza]]*rendimento_hist_mensal</f>
        <v>19319.288091703445</v>
      </c>
      <c r="N424" s="75">
        <f>((Table20[[#This Row],[riqueza]]*SWR)/12)*(1-imposto_GCAP)</f>
        <v>10101.351832513023</v>
      </c>
      <c r="O424" s="76">
        <f>Table20[[#This Row],[renda]]*cambio_hoje*(1-custo_repatriacao)</f>
        <v>56521.62325312756</v>
      </c>
    </row>
    <row r="425" spans="7:15" ht="20" customHeight="1" x14ac:dyDescent="0.6">
      <c r="G425" s="70">
        <v>422</v>
      </c>
      <c r="H425" s="70">
        <f ca="1">YEAR(TODAY())-YEAR(data_de_nascimento)+Table20[[#This Row],[meses]]/12</f>
        <v>72.166666666666657</v>
      </c>
      <c r="I425" s="71">
        <f t="shared" ca="1" si="15"/>
        <v>57399</v>
      </c>
      <c r="J425" s="73"/>
      <c r="K425" s="73">
        <f t="shared" si="16"/>
        <v>3000</v>
      </c>
      <c r="L425" s="74">
        <f>M424+L424*(1-TER_mensal-desconto_div_mensal)+Table20[[#This Row],[aportes]]*(1-custo_remessa)-comissao-Table20[[#This Row],[saques]]</f>
        <v>3580180.6041341308</v>
      </c>
      <c r="M425" s="72">
        <f>Table20[[#This Row],[riqueza]]*rendimento_hist_mensal</f>
        <v>19400.558265091313</v>
      </c>
      <c r="N425" s="75">
        <f>((Table20[[#This Row],[riqueza]]*SWR)/12)*(1-imposto_GCAP)</f>
        <v>10143.845045046704</v>
      </c>
      <c r="O425" s="76">
        <f>Table20[[#This Row],[renda]]*cambio_hoje*(1-custo_repatriacao)</f>
        <v>56759.391958689645</v>
      </c>
    </row>
    <row r="426" spans="7:15" ht="20" customHeight="1" x14ac:dyDescent="0.6">
      <c r="G426" s="70">
        <v>423</v>
      </c>
      <c r="H426" s="70">
        <f ca="1">YEAR(TODAY())-YEAR(data_de_nascimento)+Table20[[#This Row],[meses]]/12</f>
        <v>72.25</v>
      </c>
      <c r="I426" s="71">
        <f t="shared" ca="1" si="15"/>
        <v>57427</v>
      </c>
      <c r="J426" s="73"/>
      <c r="K426" s="73">
        <f t="shared" si="16"/>
        <v>3000</v>
      </c>
      <c r="L426" s="74">
        <f>M425+L425*(1-TER_mensal-desconto_div_mensal)+Table20[[#This Row],[aportes]]*(1-custo_remessa)-comissao-Table20[[#This Row],[saques]]</f>
        <v>3595253.927236726</v>
      </c>
      <c r="M426" s="72">
        <f>Table20[[#This Row],[riqueza]]*rendimento_hist_mensal</f>
        <v>19482.238748685566</v>
      </c>
      <c r="N426" s="75">
        <f>((Table20[[#This Row],[riqueza]]*SWR)/12)*(1-imposto_GCAP)</f>
        <v>10186.552793837391</v>
      </c>
      <c r="O426" s="76">
        <f>Table20[[#This Row],[renda]]*cambio_hoje*(1-custo_repatriacao)</f>
        <v>56998.361091451341</v>
      </c>
    </row>
    <row r="427" spans="7:15" ht="20" customHeight="1" x14ac:dyDescent="0.6">
      <c r="G427" s="70">
        <v>424</v>
      </c>
      <c r="H427" s="70">
        <f ca="1">YEAR(TODAY())-YEAR(data_de_nascimento)+Table20[[#This Row],[meses]]/12</f>
        <v>72.333333333333343</v>
      </c>
      <c r="I427" s="71">
        <f t="shared" ca="1" si="15"/>
        <v>57458</v>
      </c>
      <c r="J427" s="73"/>
      <c r="K427" s="73">
        <f t="shared" si="16"/>
        <v>3000</v>
      </c>
      <c r="L427" s="74">
        <f>M426+L426*(1-TER_mensal-desconto_div_mensal)+Table20[[#This Row],[aportes]]*(1-custo_remessa)-comissao-Table20[[#This Row],[saques]]</f>
        <v>3610403.351300539</v>
      </c>
      <c r="M427" s="72">
        <f>Table20[[#This Row],[riqueza]]*rendimento_hist_mensal</f>
        <v>19564.331614026829</v>
      </c>
      <c r="N427" s="75">
        <f>((Table20[[#This Row],[riqueza]]*SWR)/12)*(1-imposto_GCAP)</f>
        <v>10229.476162018194</v>
      </c>
      <c r="O427" s="76">
        <f>Table20[[#This Row],[renda]]*cambio_hoje*(1-custo_repatriacao)</f>
        <v>57238.536712031331</v>
      </c>
    </row>
    <row r="428" spans="7:15" ht="20" customHeight="1" x14ac:dyDescent="0.6">
      <c r="G428" s="70">
        <v>425</v>
      </c>
      <c r="H428" s="70">
        <f ca="1">YEAR(TODAY())-YEAR(data_de_nascimento)+Table20[[#This Row],[meses]]/12</f>
        <v>72.416666666666657</v>
      </c>
      <c r="I428" s="71">
        <f t="shared" ca="1" si="15"/>
        <v>57488</v>
      </c>
      <c r="J428" s="73"/>
      <c r="K428" s="73">
        <f t="shared" si="16"/>
        <v>3000</v>
      </c>
      <c r="L428" s="74">
        <f>M427+L427*(1-TER_mensal-desconto_div_mensal)+Table20[[#This Row],[aportes]]*(1-custo_remessa)-comissao-Table20[[#This Row],[saques]]</f>
        <v>3625629.2605378809</v>
      </c>
      <c r="M428" s="72">
        <f>Table20[[#This Row],[riqueza]]*rendimento_hist_mensal</f>
        <v>19646.838943114344</v>
      </c>
      <c r="N428" s="75">
        <f>((Table20[[#This Row],[riqueza]]*SWR)/12)*(1-imposto_GCAP)</f>
        <v>10272.616238190663</v>
      </c>
      <c r="O428" s="76">
        <f>Table20[[#This Row],[renda]]*cambio_hoje*(1-custo_repatriacao)</f>
        <v>57479.924911646682</v>
      </c>
    </row>
    <row r="429" spans="7:15" ht="20" customHeight="1" x14ac:dyDescent="0.6">
      <c r="G429" s="70">
        <v>426</v>
      </c>
      <c r="H429" s="70">
        <f ca="1">YEAR(TODAY())-YEAR(data_de_nascimento)+Table20[[#This Row],[meses]]/12</f>
        <v>72.5</v>
      </c>
      <c r="I429" s="71">
        <f t="shared" ca="1" si="15"/>
        <v>57519</v>
      </c>
      <c r="J429" s="73"/>
      <c r="K429" s="73">
        <f t="shared" si="16"/>
        <v>3000</v>
      </c>
      <c r="L429" s="74">
        <f>M428+L428*(1-TER_mensal-desconto_div_mensal)+Table20[[#This Row],[aportes]]*(1-custo_remessa)-comissao-Table20[[#This Row],[saques]]</f>
        <v>3640932.0411008424</v>
      </c>
      <c r="M429" s="72">
        <f>Table20[[#This Row],[riqueza]]*rendimento_hist_mensal</f>
        <v>19729.762828458795</v>
      </c>
      <c r="N429" s="75">
        <f>((Table20[[#This Row],[riqueza]]*SWR)/12)*(1-imposto_GCAP)</f>
        <v>10315.974116452388</v>
      </c>
      <c r="O429" s="76">
        <f>Table20[[#This Row],[renda]]*cambio_hoje*(1-custo_repatriacao)</f>
        <v>57722.531812267276</v>
      </c>
    </row>
    <row r="430" spans="7:15" ht="20" customHeight="1" x14ac:dyDescent="0.6">
      <c r="G430" s="70">
        <v>427</v>
      </c>
      <c r="H430" s="70">
        <f ca="1">YEAR(TODAY())-YEAR(data_de_nascimento)+Table20[[#This Row],[meses]]/12</f>
        <v>72.583333333333343</v>
      </c>
      <c r="I430" s="71">
        <f t="shared" ca="1" si="15"/>
        <v>57549</v>
      </c>
      <c r="J430" s="73"/>
      <c r="K430" s="73">
        <f t="shared" si="16"/>
        <v>3000</v>
      </c>
      <c r="L430" s="74">
        <f>M429+L429*(1-TER_mensal-desconto_div_mensal)+Table20[[#This Row],[aportes]]*(1-custo_remessa)-comissao-Table20[[#This Row],[saques]]</f>
        <v>3656312.0810910859</v>
      </c>
      <c r="M430" s="72">
        <f>Table20[[#This Row],[riqueza]]*rendimento_hist_mensal</f>
        <v>19813.105373135342</v>
      </c>
      <c r="N430" s="75">
        <f>((Table20[[#This Row],[riqueza]]*SWR)/12)*(1-imposto_GCAP)</f>
        <v>10359.550896424744</v>
      </c>
      <c r="O430" s="76">
        <f>Table20[[#This Row],[renda]]*cambio_hoje*(1-custo_repatriacao)</f>
        <v>57966.363566771091</v>
      </c>
    </row>
    <row r="431" spans="7:15" ht="20" customHeight="1" x14ac:dyDescent="0.6">
      <c r="G431" s="70">
        <v>428</v>
      </c>
      <c r="H431" s="70">
        <f ca="1">YEAR(TODAY())-YEAR(data_de_nascimento)+Table20[[#This Row],[meses]]/12</f>
        <v>72.666666666666657</v>
      </c>
      <c r="I431" s="71">
        <f t="shared" ca="1" si="15"/>
        <v>57580</v>
      </c>
      <c r="J431" s="73"/>
      <c r="K431" s="73">
        <f t="shared" si="16"/>
        <v>3000</v>
      </c>
      <c r="L431" s="74">
        <f>M430+L430*(1-TER_mensal-desconto_div_mensal)+Table20[[#This Row],[aportes]]*(1-custo_remessa)-comissao-Table20[[#This Row],[saques]]</f>
        <v>3671769.7705696914</v>
      </c>
      <c r="M431" s="72">
        <f>Table20[[#This Row],[riqueza]]*rendimento_hist_mensal</f>
        <v>19896.868690836993</v>
      </c>
      <c r="N431" s="75">
        <f>((Table20[[#This Row],[riqueza]]*SWR)/12)*(1-imposto_GCAP)</f>
        <v>10403.347683280792</v>
      </c>
      <c r="O431" s="76">
        <f>Table20[[#This Row],[renda]]*cambio_hoje*(1-custo_repatriacao)</f>
        <v>58211.42635910026</v>
      </c>
    </row>
    <row r="432" spans="7:15" ht="20" customHeight="1" x14ac:dyDescent="0.6">
      <c r="G432" s="70">
        <v>429</v>
      </c>
      <c r="H432" s="70">
        <f ca="1">YEAR(TODAY())-YEAR(data_de_nascimento)+Table20[[#This Row],[meses]]/12</f>
        <v>72.75</v>
      </c>
      <c r="I432" s="71">
        <f t="shared" ca="1" si="15"/>
        <v>57611</v>
      </c>
      <c r="J432" s="73"/>
      <c r="K432" s="73">
        <f t="shared" si="16"/>
        <v>3000</v>
      </c>
      <c r="L432" s="74">
        <f>M431+L431*(1-TER_mensal-desconto_div_mensal)+Table20[[#This Row],[aportes]]*(1-custo_remessa)-comissao-Table20[[#This Row],[saques]]</f>
        <v>3687305.5015670471</v>
      </c>
      <c r="M432" s="72">
        <f>Table20[[#This Row],[riqueza]]*rendimento_hist_mensal</f>
        <v>19981.054905928195</v>
      </c>
      <c r="N432" s="75">
        <f>((Table20[[#This Row],[riqueza]]*SWR)/12)*(1-imposto_GCAP)</f>
        <v>10447.3655877733</v>
      </c>
      <c r="O432" s="76">
        <f>Table20[[#This Row],[renda]]*cambio_hoje*(1-custo_repatriacao)</f>
        <v>58457.726404417939</v>
      </c>
    </row>
    <row r="433" spans="7:15" ht="20" customHeight="1" x14ac:dyDescent="0.6">
      <c r="G433" s="70">
        <v>430</v>
      </c>
      <c r="H433" s="70">
        <f ca="1">YEAR(TODAY())-YEAR(data_de_nascimento)+Table20[[#This Row],[meses]]/12</f>
        <v>72.833333333333343</v>
      </c>
      <c r="I433" s="71">
        <f t="shared" ca="1" si="15"/>
        <v>57641</v>
      </c>
      <c r="J433" s="73"/>
      <c r="K433" s="73">
        <f t="shared" si="16"/>
        <v>3000</v>
      </c>
      <c r="L433" s="74">
        <f>M432+L432*(1-TER_mensal-desconto_div_mensal)+Table20[[#This Row],[aportes]]*(1-custo_remessa)-comissao-Table20[[#This Row],[saques]]</f>
        <v>3702919.6680927915</v>
      </c>
      <c r="M433" s="72">
        <f>Table20[[#This Row],[riqueza]]*rendimento_hist_mensal</f>
        <v>20065.666153498707</v>
      </c>
      <c r="N433" s="75">
        <f>((Table20[[#This Row],[riqueza]]*SWR)/12)*(1-imposto_GCAP)</f>
        <v>10491.605726262909</v>
      </c>
      <c r="O433" s="76">
        <f>Table20[[#This Row],[renda]]*cambio_hoje*(1-custo_repatriacao)</f>
        <v>58705.269949265807</v>
      </c>
    </row>
    <row r="434" spans="7:15" ht="20" customHeight="1" x14ac:dyDescent="0.6">
      <c r="G434" s="70">
        <v>431</v>
      </c>
      <c r="H434" s="70">
        <f ca="1">YEAR(TODAY())-YEAR(data_de_nascimento)+Table20[[#This Row],[meses]]/12</f>
        <v>72.916666666666657</v>
      </c>
      <c r="I434" s="71">
        <f t="shared" ca="1" si="15"/>
        <v>57672</v>
      </c>
      <c r="J434" s="73"/>
      <c r="K434" s="73">
        <f t="shared" si="16"/>
        <v>3000</v>
      </c>
      <c r="L434" s="74">
        <f>M433+L433*(1-TER_mensal-desconto_div_mensal)+Table20[[#This Row],[aportes]]*(1-custo_remessa)-comissao-Table20[[#This Row],[saques]]</f>
        <v>3718612.6661458071</v>
      </c>
      <c r="M434" s="72">
        <f>Table20[[#This Row],[riqueza]]*rendimento_hist_mensal</f>
        <v>20150.704579417761</v>
      </c>
      <c r="N434" s="75">
        <f>((Table20[[#This Row],[riqueza]]*SWR)/12)*(1-imposto_GCAP)</f>
        <v>10536.069220746454</v>
      </c>
      <c r="O434" s="76">
        <f>Table20[[#This Row],[renda]]*cambio_hoje*(1-custo_repatriacao)</f>
        <v>58954.063271722654</v>
      </c>
    </row>
    <row r="435" spans="7:15" ht="20" customHeight="1" x14ac:dyDescent="0.6">
      <c r="G435" s="70">
        <v>432</v>
      </c>
      <c r="H435" s="70">
        <f ca="1">YEAR(TODAY())-YEAR(data_de_nascimento)+Table20[[#This Row],[meses]]/12</f>
        <v>73</v>
      </c>
      <c r="I435" s="71">
        <f t="shared" ca="1" si="15"/>
        <v>57702</v>
      </c>
      <c r="J435" s="73"/>
      <c r="K435" s="73">
        <f t="shared" si="16"/>
        <v>3000</v>
      </c>
      <c r="L435" s="74">
        <f>M434+L434*(1-TER_mensal-desconto_div_mensal)+Table20[[#This Row],[aportes]]*(1-custo_remessa)-comissao-Table20[[#This Row],[saques]]</f>
        <v>3734384.8937242627</v>
      </c>
      <c r="M435" s="72">
        <f>Table20[[#This Row],[riqueza]]*rendimento_hist_mensal</f>
        <v>20236.172340388472</v>
      </c>
      <c r="N435" s="75">
        <f>((Table20[[#This Row],[riqueza]]*SWR)/12)*(1-imposto_GCAP)</f>
        <v>10580.757198885411</v>
      </c>
      <c r="O435" s="76">
        <f>Table20[[#This Row],[renda]]*cambio_hoje*(1-custo_repatriacao)</f>
        <v>59204.112681563449</v>
      </c>
    </row>
    <row r="436" spans="7:15" ht="20" customHeight="1" x14ac:dyDescent="0.6">
      <c r="G436" s="70">
        <v>433</v>
      </c>
      <c r="H436" s="70">
        <f ca="1">YEAR(TODAY())-YEAR(data_de_nascimento)+Table20[[#This Row],[meses]]/12</f>
        <v>73.083333333333343</v>
      </c>
      <c r="I436" s="71">
        <f t="shared" ca="1" si="15"/>
        <v>57733</v>
      </c>
      <c r="J436" s="73"/>
      <c r="K436" s="73">
        <f t="shared" si="16"/>
        <v>3000</v>
      </c>
      <c r="L436" s="74">
        <f>M435+L435*(1-TER_mensal-desconto_div_mensal)+Table20[[#This Row],[aportes]]*(1-custo_remessa)-comissao-Table20[[#This Row],[saques]]</f>
        <v>3750236.7508357088</v>
      </c>
      <c r="M436" s="72">
        <f>Table20[[#This Row],[riqueza]]*rendimento_hist_mensal</f>
        <v>20322.071604002544</v>
      </c>
      <c r="N436" s="75">
        <f>((Table20[[#This Row],[riqueza]]*SWR)/12)*(1-imposto_GCAP)</f>
        <v>10625.67079403451</v>
      </c>
      <c r="O436" s="76">
        <f>Table20[[#This Row],[renda]]*cambio_hoje*(1-custo_repatriacao)</f>
        <v>59455.42452041951</v>
      </c>
    </row>
    <row r="437" spans="7:15" ht="20" customHeight="1" x14ac:dyDescent="0.6">
      <c r="G437" s="70">
        <v>434</v>
      </c>
      <c r="H437" s="70">
        <f ca="1">YEAR(TODAY())-YEAR(data_de_nascimento)+Table20[[#This Row],[meses]]/12</f>
        <v>73.166666666666657</v>
      </c>
      <c r="I437" s="71">
        <f t="shared" ca="1" si="15"/>
        <v>57764</v>
      </c>
      <c r="J437" s="73"/>
      <c r="K437" s="73">
        <f t="shared" si="16"/>
        <v>3000</v>
      </c>
      <c r="L437" s="74">
        <f>M436+L436*(1-TER_mensal-desconto_div_mensal)+Table20[[#This Row],[aportes]]*(1-custo_remessa)-comissao-Table20[[#This Row],[saques]]</f>
        <v>3766168.6395072211</v>
      </c>
      <c r="M437" s="72">
        <f>Table20[[#This Row],[riqueza]]*rendimento_hist_mensal</f>
        <v>20408.40454879525</v>
      </c>
      <c r="N437" s="75">
        <f>((Table20[[#This Row],[riqueza]]*SWR)/12)*(1-imposto_GCAP)</f>
        <v>10670.81114527046</v>
      </c>
      <c r="O437" s="76">
        <f>Table20[[#This Row],[renda]]*cambio_hoje*(1-custo_repatriacao)</f>
        <v>59708.005161939196</v>
      </c>
    </row>
    <row r="438" spans="7:15" ht="20" customHeight="1" x14ac:dyDescent="0.6">
      <c r="G438" s="70">
        <v>435</v>
      </c>
      <c r="H438" s="70">
        <f ca="1">YEAR(TODAY())-YEAR(data_de_nascimento)+Table20[[#This Row],[meses]]/12</f>
        <v>73.25</v>
      </c>
      <c r="I438" s="71">
        <f t="shared" ca="1" si="15"/>
        <v>57792</v>
      </c>
      <c r="J438" s="73"/>
      <c r="K438" s="73">
        <f t="shared" si="16"/>
        <v>3000</v>
      </c>
      <c r="L438" s="74">
        <f>M437+L437*(1-TER_mensal-desconto_div_mensal)+Table20[[#This Row],[aportes]]*(1-custo_remessa)-comissao-Table20[[#This Row],[saques]]</f>
        <v>3782180.9637955953</v>
      </c>
      <c r="M438" s="72">
        <f>Table20[[#This Row],[riqueza]]*rendimento_hist_mensal</f>
        <v>20495.173364300656</v>
      </c>
      <c r="N438" s="75">
        <f>((Table20[[#This Row],[riqueza]]*SWR)/12)*(1-imposto_GCAP)</f>
        <v>10716.179397420854</v>
      </c>
      <c r="O438" s="76">
        <f>Table20[[#This Row],[renda]]*cambio_hoje*(1-custo_repatriacao)</f>
        <v>59961.861011949673</v>
      </c>
    </row>
    <row r="439" spans="7:15" ht="20" customHeight="1" x14ac:dyDescent="0.6">
      <c r="G439" s="70">
        <v>436</v>
      </c>
      <c r="H439" s="70">
        <f ca="1">YEAR(TODAY())-YEAR(data_de_nascimento)+Table20[[#This Row],[meses]]/12</f>
        <v>73.333333333333343</v>
      </c>
      <c r="I439" s="71">
        <f t="shared" ca="1" si="15"/>
        <v>57823</v>
      </c>
      <c r="J439" s="73"/>
      <c r="K439" s="73">
        <f t="shared" si="16"/>
        <v>3000</v>
      </c>
      <c r="L439" s="74">
        <f>M438+L438*(1-TER_mensal-desconto_div_mensal)+Table20[[#This Row],[aportes]]*(1-custo_remessa)-comissao-Table20[[#This Row],[saques]]</f>
        <v>3798274.1297975979</v>
      </c>
      <c r="M439" s="72">
        <f>Table20[[#This Row],[riqueza]]*rendimento_hist_mensal</f>
        <v>20582.380251107177</v>
      </c>
      <c r="N439" s="75">
        <f>((Table20[[#This Row],[riqueza]]*SWR)/12)*(1-imposto_GCAP)</f>
        <v>10761.776701093195</v>
      </c>
      <c r="O439" s="76">
        <f>Table20[[#This Row],[renda]]*cambio_hoje*(1-custo_repatriacao)</f>
        <v>60216.998508619297</v>
      </c>
    </row>
    <row r="440" spans="7:15" ht="20" customHeight="1" x14ac:dyDescent="0.6">
      <c r="G440" s="70">
        <v>437</v>
      </c>
      <c r="H440" s="70">
        <f ca="1">YEAR(TODAY())-YEAR(data_de_nascimento)+Table20[[#This Row],[meses]]/12</f>
        <v>73.416666666666657</v>
      </c>
      <c r="I440" s="71">
        <f t="shared" ca="1" si="15"/>
        <v>57853</v>
      </c>
      <c r="J440" s="73"/>
      <c r="K440" s="73">
        <f t="shared" si="16"/>
        <v>3000</v>
      </c>
      <c r="L440" s="74">
        <f>M439+L439*(1-TER_mensal-desconto_div_mensal)+Table20[[#This Row],[aportes]]*(1-custo_remessa)-comissao-Table20[[#This Row],[saques]]</f>
        <v>3814448.545660262</v>
      </c>
      <c r="M440" s="72">
        <f>Table20[[#This Row],[riqueza]]*rendimento_hist_mensal</f>
        <v>20670.027420913386</v>
      </c>
      <c r="N440" s="75">
        <f>((Table20[[#This Row],[riqueza]]*SWR)/12)*(1-imposto_GCAP)</f>
        <v>10807.604212704075</v>
      </c>
      <c r="O440" s="76">
        <f>Table20[[#This Row],[renda]]*cambio_hoje*(1-custo_repatriacao)</f>
        <v>60473.424122620912</v>
      </c>
    </row>
    <row r="441" spans="7:15" ht="20" customHeight="1" x14ac:dyDescent="0.6">
      <c r="G441" s="70">
        <v>438</v>
      </c>
      <c r="H441" s="70">
        <f ca="1">YEAR(TODAY())-YEAR(data_de_nascimento)+Table20[[#This Row],[meses]]/12</f>
        <v>73.5</v>
      </c>
      <c r="I441" s="71">
        <f t="shared" ca="1" si="15"/>
        <v>57884</v>
      </c>
      <c r="J441" s="73"/>
      <c r="K441" s="73">
        <f t="shared" si="16"/>
        <v>3000</v>
      </c>
      <c r="L441" s="74">
        <f>M440+L440*(1-TER_mensal-desconto_div_mensal)+Table20[[#This Row],[aportes]]*(1-custo_remessa)-comissao-Table20[[#This Row],[saques]]</f>
        <v>3830704.6215912411</v>
      </c>
      <c r="M441" s="72">
        <f>Table20[[#This Row],[riqueza]]*rendimento_hist_mensal</f>
        <v>20758.117096584087</v>
      </c>
      <c r="N441" s="75">
        <f>((Table20[[#This Row],[riqueza]]*SWR)/12)*(1-imposto_GCAP)</f>
        <v>10853.663094508518</v>
      </c>
      <c r="O441" s="76">
        <f>Table20[[#This Row],[renda]]*cambio_hoje*(1-custo_repatriacao)</f>
        <v>60731.14435729602</v>
      </c>
    </row>
    <row r="442" spans="7:15" ht="20" customHeight="1" x14ac:dyDescent="0.6">
      <c r="G442" s="70">
        <v>439</v>
      </c>
      <c r="H442" s="70">
        <f ca="1">YEAR(TODAY())-YEAR(data_de_nascimento)+Table20[[#This Row],[meses]]/12</f>
        <v>73.583333333333343</v>
      </c>
      <c r="I442" s="71">
        <f t="shared" ca="1" si="15"/>
        <v>57914</v>
      </c>
      <c r="J442" s="73"/>
      <c r="K442" s="73">
        <f t="shared" si="16"/>
        <v>3000</v>
      </c>
      <c r="L442" s="74">
        <f>M441+L441*(1-TER_mensal-desconto_div_mensal)+Table20[[#This Row],[aportes]]*(1-custo_remessa)-comissao-Table20[[#This Row],[saques]]</f>
        <v>3847042.7698692111</v>
      </c>
      <c r="M442" s="72">
        <f>Table20[[#This Row],[riqueza]]*rendimento_hist_mensal</f>
        <v>20846.651512206707</v>
      </c>
      <c r="N442" s="75">
        <f>((Table20[[#This Row],[riqueza]]*SWR)/12)*(1-imposto_GCAP)</f>
        <v>10899.954514629431</v>
      </c>
      <c r="O442" s="76">
        <f>Table20[[#This Row],[renda]]*cambio_hoje*(1-custo_repatriacao)</f>
        <v>60990.165748819571</v>
      </c>
    </row>
    <row r="443" spans="7:15" ht="20" customHeight="1" x14ac:dyDescent="0.6">
      <c r="G443" s="70">
        <v>440</v>
      </c>
      <c r="H443" s="70">
        <f ca="1">YEAR(TODAY())-YEAR(data_de_nascimento)+Table20[[#This Row],[meses]]/12</f>
        <v>73.666666666666657</v>
      </c>
      <c r="I443" s="71">
        <f t="shared" ca="1" si="15"/>
        <v>57945</v>
      </c>
      <c r="J443" s="73"/>
      <c r="K443" s="73">
        <f t="shared" si="16"/>
        <v>3000</v>
      </c>
      <c r="L443" s="74">
        <f>M442+L442*(1-TER_mensal-desconto_div_mensal)+Table20[[#This Row],[aportes]]*(1-custo_remessa)-comissao-Table20[[#This Row],[saques]]</f>
        <v>3863463.4048543265</v>
      </c>
      <c r="M443" s="72">
        <f>Table20[[#This Row],[riqueza]]*rendimento_hist_mensal</f>
        <v>20935.632913147951</v>
      </c>
      <c r="N443" s="75">
        <f>((Table20[[#This Row],[riqueza]]*SWR)/12)*(1-imposto_GCAP)</f>
        <v>10946.479647087259</v>
      </c>
      <c r="O443" s="76">
        <f>Table20[[#This Row],[renda]]*cambio_hoje*(1-custo_repatriacao)</f>
        <v>61250.494866365909</v>
      </c>
    </row>
    <row r="444" spans="7:15" ht="20" customHeight="1" x14ac:dyDescent="0.6">
      <c r="G444" s="70">
        <v>441</v>
      </c>
      <c r="H444" s="70">
        <f ca="1">YEAR(TODAY())-YEAR(data_de_nascimento)+Table20[[#This Row],[meses]]/12</f>
        <v>73.75</v>
      </c>
      <c r="I444" s="71">
        <f t="shared" ca="1" si="15"/>
        <v>57976</v>
      </c>
      <c r="J444" s="73"/>
      <c r="K444" s="73">
        <f t="shared" si="16"/>
        <v>3000</v>
      </c>
      <c r="L444" s="74">
        <f>M443+L443*(1-TER_mensal-desconto_div_mensal)+Table20[[#This Row],[aportes]]*(1-custo_remessa)-comissao-Table20[[#This Row],[saques]]</f>
        <v>3879966.9429987306</v>
      </c>
      <c r="M444" s="72">
        <f>Table20[[#This Row],[riqueza]]*rendimento_hist_mensal</f>
        <v>21025.063556110752</v>
      </c>
      <c r="N444" s="75">
        <f>((Table20[[#This Row],[riqueza]]*SWR)/12)*(1-imposto_GCAP)</f>
        <v>10993.239671829737</v>
      </c>
      <c r="O444" s="76">
        <f>Table20[[#This Row],[renda]]*cambio_hoje*(1-custo_repatriacao)</f>
        <v>61512.138312275245</v>
      </c>
    </row>
    <row r="445" spans="7:15" ht="20" customHeight="1" x14ac:dyDescent="0.6">
      <c r="G445" s="70">
        <v>442</v>
      </c>
      <c r="H445" s="70">
        <f ca="1">YEAR(TODAY())-YEAR(data_de_nascimento)+Table20[[#This Row],[meses]]/12</f>
        <v>73.833333333333343</v>
      </c>
      <c r="I445" s="71">
        <f t="shared" ca="1" si="15"/>
        <v>58006</v>
      </c>
      <c r="J445" s="73"/>
      <c r="K445" s="73">
        <f t="shared" si="16"/>
        <v>3000</v>
      </c>
      <c r="L445" s="74">
        <f>M444+L444*(1-TER_mensal-desconto_div_mensal)+Table20[[#This Row],[aportes]]*(1-custo_remessa)-comissao-Table20[[#This Row],[saques]]</f>
        <v>3896553.8028571154</v>
      </c>
      <c r="M445" s="72">
        <f>Table20[[#This Row],[riqueza]]*rendimento_hist_mensal</f>
        <v>21114.945709191499</v>
      </c>
      <c r="N445" s="75">
        <f>((Table20[[#This Row],[riqueza]]*SWR)/12)*(1-imposto_GCAP)</f>
        <v>11040.235774761828</v>
      </c>
      <c r="O445" s="76">
        <f>Table20[[#This Row],[renda]]*cambio_hoje*(1-custo_repatriacao)</f>
        <v>61775.102722221156</v>
      </c>
    </row>
    <row r="446" spans="7:15" ht="20" customHeight="1" x14ac:dyDescent="0.6">
      <c r="G446" s="70">
        <v>443</v>
      </c>
      <c r="H446" s="70">
        <f ca="1">YEAR(TODAY())-YEAR(data_de_nascimento)+Table20[[#This Row],[meses]]/12</f>
        <v>73.916666666666657</v>
      </c>
      <c r="I446" s="71">
        <f t="shared" ca="1" si="15"/>
        <v>58037</v>
      </c>
      <c r="J446" s="73"/>
      <c r="K446" s="73">
        <f t="shared" si="16"/>
        <v>3000</v>
      </c>
      <c r="L446" s="74">
        <f>M445+L445*(1-TER_mensal-desconto_div_mensal)+Table20[[#This Row],[aportes]]*(1-custo_remessa)-comissao-Table20[[#This Row],[saques]]</f>
        <v>3913224.4050973374</v>
      </c>
      <c r="M446" s="72">
        <f>Table20[[#This Row],[riqueza]]*rendimento_hist_mensal</f>
        <v>21205.281651937552</v>
      </c>
      <c r="N446" s="75">
        <f>((Table20[[#This Row],[riqueza]]*SWR)/12)*(1-imposto_GCAP)</f>
        <v>11087.46914777579</v>
      </c>
      <c r="O446" s="76">
        <f>Table20[[#This Row],[renda]]*cambio_hoje*(1-custo_repatriacao)</f>
        <v>62039.394765378849</v>
      </c>
    </row>
    <row r="447" spans="7:15" ht="20" customHeight="1" x14ac:dyDescent="0.6">
      <c r="G447" s="70">
        <v>444</v>
      </c>
      <c r="H447" s="70">
        <f ca="1">YEAR(TODAY())-YEAR(data_de_nascimento)+Table20[[#This Row],[meses]]/12</f>
        <v>74</v>
      </c>
      <c r="I447" s="71">
        <f t="shared" ca="1" si="15"/>
        <v>58067</v>
      </c>
      <c r="J447" s="73"/>
      <c r="K447" s="73">
        <f t="shared" si="16"/>
        <v>3000</v>
      </c>
      <c r="L447" s="74">
        <f>M446+L446*(1-TER_mensal-desconto_div_mensal)+Table20[[#This Row],[aportes]]*(1-custo_remessa)-comissao-Table20[[#This Row],[saques]]</f>
        <v>3929979.1725110868</v>
      </c>
      <c r="M447" s="72">
        <f>Table20[[#This Row],[riqueza]]*rendimento_hist_mensal</f>
        <v>21296.07367540507</v>
      </c>
      <c r="N447" s="75">
        <f>((Table20[[#This Row],[riqueza]]*SWR)/12)*(1-imposto_GCAP)</f>
        <v>11134.940988781411</v>
      </c>
      <c r="O447" s="76">
        <f>Table20[[#This Row],[renda]]*cambio_hoje*(1-custo_repatriacao)</f>
        <v>62305.021144594328</v>
      </c>
    </row>
    <row r="448" spans="7:15" ht="20" customHeight="1" x14ac:dyDescent="0.6">
      <c r="G448" s="70">
        <v>445</v>
      </c>
      <c r="H448" s="70">
        <f ca="1">YEAR(TODAY())-YEAR(data_de_nascimento)+Table20[[#This Row],[meses]]/12</f>
        <v>74.083333333333343</v>
      </c>
      <c r="I448" s="71">
        <f t="shared" ca="1" si="15"/>
        <v>58098</v>
      </c>
      <c r="J448" s="73"/>
      <c r="K448" s="73">
        <f t="shared" si="16"/>
        <v>3000</v>
      </c>
      <c r="L448" s="74">
        <f>M447+L447*(1-TER_mensal-desconto_div_mensal)+Table20[[#This Row],[aportes]]*(1-custo_remessa)-comissao-Table20[[#This Row],[saques]]</f>
        <v>3946818.5300246105</v>
      </c>
      <c r="M448" s="72">
        <f>Table20[[#This Row],[riqueza]]*rendimento_hist_mensal</f>
        <v>21387.32408221711</v>
      </c>
      <c r="N448" s="75">
        <f>((Table20[[#This Row],[riqueza]]*SWR)/12)*(1-imposto_GCAP)</f>
        <v>11182.652501736397</v>
      </c>
      <c r="O448" s="76">
        <f>Table20[[#This Row],[renda]]*cambio_hoje*(1-custo_repatriacao)</f>
        <v>62571.988596554424</v>
      </c>
    </row>
    <row r="449" spans="7:15" ht="20" customHeight="1" x14ac:dyDescent="0.6">
      <c r="G449" s="70">
        <v>446</v>
      </c>
      <c r="H449" s="70">
        <f ca="1">YEAR(TODAY())-YEAR(data_de_nascimento)+Table20[[#This Row],[meses]]/12</f>
        <v>74.166666666666657</v>
      </c>
      <c r="I449" s="71">
        <f t="shared" ca="1" si="15"/>
        <v>58129</v>
      </c>
      <c r="J449" s="73"/>
      <c r="K449" s="73">
        <f t="shared" si="16"/>
        <v>3000</v>
      </c>
      <c r="L449" s="74">
        <f>M448+L448*(1-TER_mensal-desconto_div_mensal)+Table20[[#This Row],[aportes]]*(1-custo_remessa)-comissao-Table20[[#This Row],[saques]]</f>
        <v>3963742.9047094872</v>
      </c>
      <c r="M449" s="72">
        <f>Table20[[#This Row],[riqueza]]*rendimento_hist_mensal</f>
        <v>21479.035186622023</v>
      </c>
      <c r="N449" s="75">
        <f>((Table20[[#This Row],[riqueza]]*SWR)/12)*(1-imposto_GCAP)</f>
        <v>11230.604896676881</v>
      </c>
      <c r="O449" s="76">
        <f>Table20[[#This Row],[renda]]*cambio_hoje*(1-custo_repatriacao)</f>
        <v>62840.303891957505</v>
      </c>
    </row>
    <row r="450" spans="7:15" ht="20" customHeight="1" x14ac:dyDescent="0.6">
      <c r="G450" s="70">
        <v>447</v>
      </c>
      <c r="H450" s="70">
        <f ca="1">YEAR(TODAY())-YEAR(data_de_nascimento)+Table20[[#This Row],[meses]]/12</f>
        <v>74.25</v>
      </c>
      <c r="I450" s="71">
        <f t="shared" ca="1" si="15"/>
        <v>58157</v>
      </c>
      <c r="J450" s="73"/>
      <c r="K450" s="73">
        <f t="shared" si="16"/>
        <v>3000</v>
      </c>
      <c r="L450" s="74">
        <f>M449+L449*(1-TER_mensal-desconto_div_mensal)+Table20[[#This Row],[aportes]]*(1-custo_remessa)-comissao-Table20[[#This Row],[saques]]</f>
        <v>3980752.7257934599</v>
      </c>
      <c r="M450" s="72">
        <f>Table20[[#This Row],[riqueza]]*rendimento_hist_mensal</f>
        <v>21571.209314552143</v>
      </c>
      <c r="N450" s="75">
        <f>((Table20[[#This Row],[riqueza]]*SWR)/12)*(1-imposto_GCAP)</f>
        <v>11278.799389748136</v>
      </c>
      <c r="O450" s="76">
        <f>Table20[[#This Row],[renda]]*cambio_hoje*(1-custo_repatriacao)</f>
        <v>63109.973835685349</v>
      </c>
    </row>
    <row r="451" spans="7:15" ht="20" customHeight="1" x14ac:dyDescent="0.6">
      <c r="G451" s="70">
        <v>448</v>
      </c>
      <c r="H451" s="70">
        <f ca="1">YEAR(TODAY())-YEAR(data_de_nascimento)+Table20[[#This Row],[meses]]/12</f>
        <v>74.333333333333343</v>
      </c>
      <c r="I451" s="71">
        <f t="shared" ca="1" si="15"/>
        <v>58188</v>
      </c>
      <c r="J451" s="73"/>
      <c r="K451" s="73">
        <f t="shared" si="16"/>
        <v>3000</v>
      </c>
      <c r="L451" s="74">
        <f>M450+L450*(1-TER_mensal-desconto_div_mensal)+Table20[[#This Row],[aportes]]*(1-custo_remessa)-comissao-Table20[[#This Row],[saques]]</f>
        <v>3997848.4246713226</v>
      </c>
      <c r="M451" s="72">
        <f>Table20[[#This Row],[riqueza]]*rendimento_hist_mensal</f>
        <v>21663.848803682788</v>
      </c>
      <c r="N451" s="75">
        <f>((Table20[[#This Row],[riqueza]]*SWR)/12)*(1-imposto_GCAP)</f>
        <v>11327.237203235414</v>
      </c>
      <c r="O451" s="76">
        <f>Table20[[#This Row],[renda]]*cambio_hoje*(1-custo_repatriacao)</f>
        <v>63381.005266975684</v>
      </c>
    </row>
    <row r="452" spans="7:15" ht="20" customHeight="1" x14ac:dyDescent="0.6">
      <c r="G452" s="70">
        <v>449</v>
      </c>
      <c r="H452" s="70">
        <f ca="1">YEAR(TODAY())-YEAR(data_de_nascimento)+Table20[[#This Row],[meses]]/12</f>
        <v>74.416666666666657</v>
      </c>
      <c r="I452" s="71">
        <f t="shared" ca="1" si="15"/>
        <v>58218</v>
      </c>
      <c r="J452" s="73"/>
      <c r="K452" s="73">
        <f t="shared" si="16"/>
        <v>3000</v>
      </c>
      <c r="L452" s="74">
        <f>M451+L451*(1-TER_mensal-desconto_div_mensal)+Table20[[#This Row],[aportes]]*(1-custo_remessa)-comissao-Table20[[#This Row],[saques]]</f>
        <v>4015030.4349158593</v>
      </c>
      <c r="M452" s="72">
        <f>Table20[[#This Row],[riqueza]]*rendimento_hist_mensal</f>
        <v>21756.956003491538</v>
      </c>
      <c r="N452" s="75">
        <f>((Table20[[#This Row],[riqueza]]*SWR)/12)*(1-imposto_GCAP)</f>
        <v>11375.919565594933</v>
      </c>
      <c r="O452" s="76">
        <f>Table20[[#This Row],[renda]]*cambio_hoje*(1-custo_repatriacao)</f>
        <v>63653.405059595563</v>
      </c>
    </row>
    <row r="453" spans="7:15" ht="20" customHeight="1" x14ac:dyDescent="0.6">
      <c r="G453" s="70">
        <v>450</v>
      </c>
      <c r="H453" s="70">
        <f ca="1">YEAR(TODAY())-YEAR(data_de_nascimento)+Table20[[#This Row],[meses]]/12</f>
        <v>74.5</v>
      </c>
      <c r="I453" s="71">
        <f t="shared" ca="1" si="15"/>
        <v>58249</v>
      </c>
      <c r="J453" s="73"/>
      <c r="K453" s="73">
        <f t="shared" si="16"/>
        <v>3000</v>
      </c>
      <c r="L453" s="74">
        <f>M452+L452*(1-TER_mensal-desconto_div_mensal)+Table20[[#This Row],[aportes]]*(1-custo_remessa)-comissao-Table20[[#This Row],[saques]]</f>
        <v>4032299.1922888411</v>
      </c>
      <c r="M453" s="72">
        <f>Table20[[#This Row],[riqueza]]*rendimento_hist_mensal</f>
        <v>21850.533275317826</v>
      </c>
      <c r="N453" s="75">
        <f>((Table20[[#This Row],[riqueza]]*SWR)/12)*(1-imposto_GCAP)</f>
        <v>11424.847711485048</v>
      </c>
      <c r="O453" s="76">
        <f>Table20[[#This Row],[renda]]*cambio_hoje*(1-custo_repatriacao)</f>
        <v>63927.180122015809</v>
      </c>
    </row>
    <row r="454" spans="7:15" ht="20" customHeight="1" x14ac:dyDescent="0.6">
      <c r="G454" s="70">
        <v>451</v>
      </c>
      <c r="H454" s="70">
        <f ca="1">YEAR(TODAY())-YEAR(data_de_nascimento)+Table20[[#This Row],[meses]]/12</f>
        <v>74.583333333333343</v>
      </c>
      <c r="I454" s="71">
        <f t="shared" ref="I454:I517" ca="1" si="17">EDATE(I453,1)</f>
        <v>58279</v>
      </c>
      <c r="J454" s="73"/>
      <c r="K454" s="73">
        <f t="shared" si="16"/>
        <v>3000</v>
      </c>
      <c r="L454" s="74">
        <f>M453+L453*(1-TER_mensal-desconto_div_mensal)+Table20[[#This Row],[aportes]]*(1-custo_remessa)-comissao-Table20[[#This Row],[saques]]</f>
        <v>4049655.1347520766</v>
      </c>
      <c r="M454" s="72">
        <f>Table20[[#This Row],[riqueza]]*rendimento_hist_mensal</f>
        <v>21944.582992422809</v>
      </c>
      <c r="N454" s="75">
        <f>((Table20[[#This Row],[riqueza]]*SWR)/12)*(1-imposto_GCAP)</f>
        <v>11474.022881797551</v>
      </c>
      <c r="O454" s="76">
        <f>Table20[[#This Row],[renda]]*cambio_hoje*(1-custo_repatriacao)</f>
        <v>64202.33739758614</v>
      </c>
    </row>
    <row r="455" spans="7:15" ht="20" customHeight="1" x14ac:dyDescent="0.6">
      <c r="G455" s="70">
        <v>452</v>
      </c>
      <c r="H455" s="70">
        <f ca="1">YEAR(TODAY())-YEAR(data_de_nascimento)+Table20[[#This Row],[meses]]/12</f>
        <v>74.666666666666657</v>
      </c>
      <c r="I455" s="71">
        <f t="shared" ca="1" si="17"/>
        <v>58310</v>
      </c>
      <c r="J455" s="73"/>
      <c r="K455" s="73">
        <f t="shared" si="16"/>
        <v>3000</v>
      </c>
      <c r="L455" s="74">
        <f>M454+L454*(1-TER_mensal-desconto_div_mensal)+Table20[[#This Row],[aportes]]*(1-custo_remessa)-comissao-Table20[[#This Row],[saques]]</f>
        <v>4067098.702478521</v>
      </c>
      <c r="M455" s="72">
        <f>Table20[[#This Row],[riqueza]]*rendimento_hist_mensal</f>
        <v>22039.10754004959</v>
      </c>
      <c r="N455" s="75">
        <f>((Table20[[#This Row],[riqueza]]*SWR)/12)*(1-imposto_GCAP)</f>
        <v>11523.446323689142</v>
      </c>
      <c r="O455" s="76">
        <f>Table20[[#This Row],[renda]]*cambio_hoje*(1-custo_repatriacao)</f>
        <v>64478.883864711264</v>
      </c>
    </row>
    <row r="456" spans="7:15" ht="20" customHeight="1" x14ac:dyDescent="0.6">
      <c r="G456" s="70">
        <v>453</v>
      </c>
      <c r="H456" s="70">
        <f ca="1">YEAR(TODAY())-YEAR(data_de_nascimento)+Table20[[#This Row],[meses]]/12</f>
        <v>74.75</v>
      </c>
      <c r="I456" s="71">
        <f t="shared" ca="1" si="17"/>
        <v>58341</v>
      </c>
      <c r="J456" s="73"/>
      <c r="K456" s="73">
        <f t="shared" si="16"/>
        <v>3000</v>
      </c>
      <c r="L456" s="74">
        <f>M455+L455*(1-TER_mensal-desconto_div_mensal)+Table20[[#This Row],[aportes]]*(1-custo_remessa)-comissao-Table20[[#This Row],[saques]]</f>
        <v>4084630.3378634388</v>
      </c>
      <c r="M456" s="72">
        <f>Table20[[#This Row],[riqueza]]*rendimento_hist_mensal</f>
        <v>22134.109315483682</v>
      </c>
      <c r="N456" s="75">
        <f>((Table20[[#This Row],[riqueza]]*SWR)/12)*(1-imposto_GCAP)</f>
        <v>11573.119290613076</v>
      </c>
      <c r="O456" s="76">
        <f>Table20[[#This Row],[renda]]*cambio_hoje*(1-custo_repatriacao)</f>
        <v>64756.826537027948</v>
      </c>
    </row>
    <row r="457" spans="7:15" ht="20" customHeight="1" x14ac:dyDescent="0.6">
      <c r="G457" s="70">
        <v>454</v>
      </c>
      <c r="H457" s="70">
        <f ca="1">YEAR(TODAY())-YEAR(data_de_nascimento)+Table20[[#This Row],[meses]]/12</f>
        <v>74.833333333333343</v>
      </c>
      <c r="I457" s="71">
        <f t="shared" ca="1" si="17"/>
        <v>58371</v>
      </c>
      <c r="J457" s="73"/>
      <c r="K457" s="73">
        <f t="shared" si="16"/>
        <v>3000</v>
      </c>
      <c r="L457" s="74">
        <f>M456+L456*(1-TER_mensal-desconto_div_mensal)+Table20[[#This Row],[aportes]]*(1-custo_remessa)-comissao-Table20[[#This Row],[saques]]</f>
        <v>4102250.485535623</v>
      </c>
      <c r="M457" s="72">
        <f>Table20[[#This Row],[riqueza]]*rendimento_hist_mensal</f>
        <v>22229.59072811381</v>
      </c>
      <c r="N457" s="75">
        <f>((Table20[[#This Row],[riqueza]]*SWR)/12)*(1-imposto_GCAP)</f>
        <v>11623.043042350932</v>
      </c>
      <c r="O457" s="76">
        <f>Table20[[#This Row],[renda]]*cambio_hoje*(1-custo_repatriacao)</f>
        <v>65036.172463582785</v>
      </c>
    </row>
    <row r="458" spans="7:15" ht="20" customHeight="1" x14ac:dyDescent="0.6">
      <c r="G458" s="70">
        <v>455</v>
      </c>
      <c r="H458" s="70">
        <f ca="1">YEAR(TODAY())-YEAR(data_de_nascimento)+Table20[[#This Row],[meses]]/12</f>
        <v>74.916666666666657</v>
      </c>
      <c r="I458" s="71">
        <f t="shared" ca="1" si="17"/>
        <v>58402</v>
      </c>
      <c r="J458" s="73"/>
      <c r="K458" s="73">
        <f t="shared" si="16"/>
        <v>3000</v>
      </c>
      <c r="L458" s="74">
        <f>M457+L457*(1-TER_mensal-desconto_div_mensal)+Table20[[#This Row],[aportes]]*(1-custo_remessa)-comissao-Table20[[#This Row],[saques]]</f>
        <v>4119959.5923686726</v>
      </c>
      <c r="M458" s="72">
        <f>Table20[[#This Row],[riqueza]]*rendimento_hist_mensal</f>
        <v>22325.554199493043</v>
      </c>
      <c r="N458" s="75">
        <f>((Table20[[#This Row],[riqueza]]*SWR)/12)*(1-imposto_GCAP)</f>
        <v>11673.218845044574</v>
      </c>
      <c r="O458" s="76">
        <f>Table20[[#This Row],[renda]]*cambio_hoje*(1-custo_repatriacao)</f>
        <v>65316.928729011051</v>
      </c>
    </row>
    <row r="459" spans="7:15" ht="20" customHeight="1" x14ac:dyDescent="0.6">
      <c r="G459" s="70">
        <v>456</v>
      </c>
      <c r="H459" s="70">
        <f ca="1">YEAR(TODAY())-YEAR(data_de_nascimento)+Table20[[#This Row],[meses]]/12</f>
        <v>75</v>
      </c>
      <c r="I459" s="71">
        <f t="shared" ca="1" si="17"/>
        <v>58432</v>
      </c>
      <c r="J459" s="73"/>
      <c r="K459" s="73">
        <f t="shared" si="16"/>
        <v>3000</v>
      </c>
      <c r="L459" s="74">
        <f>M458+L458*(1-TER_mensal-desconto_div_mensal)+Table20[[#This Row],[aportes]]*(1-custo_remessa)-comissao-Table20[[#This Row],[saques]]</f>
        <v>4137758.1074923254</v>
      </c>
      <c r="M459" s="72">
        <f>Table20[[#This Row],[riqueza]]*rendimento_hist_mensal</f>
        <v>22422.002163400171</v>
      </c>
      <c r="N459" s="75">
        <f>((Table20[[#This Row],[riqueza]]*SWR)/12)*(1-imposto_GCAP)</f>
        <v>11723.647971228256</v>
      </c>
      <c r="O459" s="76">
        <f>Table20[[#This Row],[renda]]*cambio_hoje*(1-custo_repatriacao)</f>
        <v>65599.102453716318</v>
      </c>
    </row>
    <row r="460" spans="7:15" ht="20" customHeight="1" x14ac:dyDescent="0.6">
      <c r="G460" s="70">
        <v>457</v>
      </c>
      <c r="H460" s="70">
        <f ca="1">YEAR(TODAY())-YEAR(data_de_nascimento)+Table20[[#This Row],[meses]]/12</f>
        <v>75.083333333333343</v>
      </c>
      <c r="I460" s="71">
        <f t="shared" ca="1" si="17"/>
        <v>58463</v>
      </c>
      <c r="J460" s="73"/>
      <c r="K460" s="73">
        <f t="shared" si="16"/>
        <v>3000</v>
      </c>
      <c r="L460" s="74">
        <f>M459+L459*(1-TER_mensal-desconto_div_mensal)+Table20[[#This Row],[aportes]]*(1-custo_remessa)-comissao-Table20[[#This Row],[saques]]</f>
        <v>4155646.482303848</v>
      </c>
      <c r="M460" s="72">
        <f>Table20[[#This Row],[riqueza]]*rendimento_hist_mensal</f>
        <v>22518.937065901457</v>
      </c>
      <c r="N460" s="75">
        <f>((Table20[[#This Row],[riqueza]]*SWR)/12)*(1-imposto_GCAP)</f>
        <v>11774.331699860904</v>
      </c>
      <c r="O460" s="76">
        <f>Table20[[#This Row],[renda]]*cambio_hoje*(1-custo_repatriacao)</f>
        <v>65882.700794051067</v>
      </c>
    </row>
    <row r="461" spans="7:15" ht="20" customHeight="1" x14ac:dyDescent="0.6">
      <c r="G461" s="70">
        <v>458</v>
      </c>
      <c r="H461" s="70">
        <f ca="1">YEAR(TODAY())-YEAR(data_de_nascimento)+Table20[[#This Row],[meses]]/12</f>
        <v>75.166666666666657</v>
      </c>
      <c r="I461" s="71">
        <f t="shared" ca="1" si="17"/>
        <v>58494</v>
      </c>
      <c r="J461" s="73"/>
      <c r="K461" s="73">
        <f t="shared" si="16"/>
        <v>3000</v>
      </c>
      <c r="L461" s="74">
        <f>M460+L460*(1-TER_mensal-desconto_div_mensal)+Table20[[#This Row],[aportes]]*(1-custo_remessa)-comissao-Table20[[#This Row],[saques]]</f>
        <v>4173625.1704794858</v>
      </c>
      <c r="M461" s="72">
        <f>Table20[[#This Row],[riqueza]]*rendimento_hist_mensal</f>
        <v>22616.361365412664</v>
      </c>
      <c r="N461" s="75">
        <f>((Table20[[#This Row],[riqueza]]*SWR)/12)*(1-imposto_GCAP)</f>
        <v>11825.271316358543</v>
      </c>
      <c r="O461" s="76">
        <f>Table20[[#This Row],[renda]]*cambio_hoje*(1-custo_repatriacao)</f>
        <v>66167.730942498252</v>
      </c>
    </row>
    <row r="462" spans="7:15" ht="20" customHeight="1" x14ac:dyDescent="0.6">
      <c r="G462" s="70">
        <v>459</v>
      </c>
      <c r="H462" s="70">
        <f ca="1">YEAR(TODAY())-YEAR(data_de_nascimento)+Table20[[#This Row],[meses]]/12</f>
        <v>75.25</v>
      </c>
      <c r="I462" s="71">
        <f t="shared" ca="1" si="17"/>
        <v>58523</v>
      </c>
      <c r="J462" s="73"/>
      <c r="K462" s="73">
        <f t="shared" si="16"/>
        <v>3000</v>
      </c>
      <c r="L462" s="74">
        <f>M461+L461*(1-TER_mensal-desconto_div_mensal)+Table20[[#This Row],[aportes]]*(1-custo_remessa)-comissao-Table20[[#This Row],[saques]]</f>
        <v>4191694.6279859664</v>
      </c>
      <c r="M462" s="72">
        <f>Table20[[#This Row],[riqueza]]*rendimento_hist_mensal</f>
        <v>22714.277532761393</v>
      </c>
      <c r="N462" s="75">
        <f>((Table20[[#This Row],[riqueza]]*SWR)/12)*(1-imposto_GCAP)</f>
        <v>11876.468112626906</v>
      </c>
      <c r="O462" s="76">
        <f>Table20[[#This Row],[renda]]*cambio_hoje*(1-custo_repatriacao)</f>
        <v>66454.200127853575</v>
      </c>
    </row>
    <row r="463" spans="7:15" ht="20" customHeight="1" x14ac:dyDescent="0.6">
      <c r="G463" s="70">
        <v>460</v>
      </c>
      <c r="H463" s="70">
        <f ca="1">YEAR(TODAY())-YEAR(data_de_nascimento)+Table20[[#This Row],[meses]]/12</f>
        <v>75.333333333333343</v>
      </c>
      <c r="I463" s="71">
        <f t="shared" ca="1" si="17"/>
        <v>58554</v>
      </c>
      <c r="J463" s="73"/>
      <c r="K463" s="73">
        <f t="shared" si="16"/>
        <v>3000</v>
      </c>
      <c r="L463" s="74">
        <f>M462+L462*(1-TER_mensal-desconto_div_mensal)+Table20[[#This Row],[aportes]]*(1-custo_remessa)-comissao-Table20[[#This Row],[saques]]</f>
        <v>4209855.3130920669</v>
      </c>
      <c r="M463" s="72">
        <f>Table20[[#This Row],[riqueza]]*rendimento_hist_mensal</f>
        <v>22812.68805124977</v>
      </c>
      <c r="N463" s="75">
        <f>((Table20[[#This Row],[riqueza]]*SWR)/12)*(1-imposto_GCAP)</f>
        <v>11927.92338709419</v>
      </c>
      <c r="O463" s="76">
        <f>Table20[[#This Row],[renda]]*cambio_hoje*(1-custo_repatriacao)</f>
        <v>66742.115615408926</v>
      </c>
    </row>
    <row r="464" spans="7:15" ht="20" customHeight="1" x14ac:dyDescent="0.6">
      <c r="G464" s="70">
        <v>461</v>
      </c>
      <c r="H464" s="70">
        <f ca="1">YEAR(TODAY())-YEAR(data_de_nascimento)+Table20[[#This Row],[meses]]/12</f>
        <v>75.416666666666657</v>
      </c>
      <c r="I464" s="71">
        <f t="shared" ca="1" si="17"/>
        <v>58584</v>
      </c>
      <c r="J464" s="73"/>
      <c r="K464" s="73">
        <f t="shared" si="16"/>
        <v>3000</v>
      </c>
      <c r="L464" s="74">
        <f>M463+L463*(1-TER_mensal-desconto_div_mensal)+Table20[[#This Row],[aportes]]*(1-custo_remessa)-comissao-Table20[[#This Row],[saques]]</f>
        <v>4228107.6863802318</v>
      </c>
      <c r="M464" s="72">
        <f>Table20[[#This Row],[riqueza]]*rendimento_hist_mensal</f>
        <v>22911.595416717406</v>
      </c>
      <c r="N464" s="75">
        <f>((Table20[[#This Row],[riqueza]]*SWR)/12)*(1-imposto_GCAP)</f>
        <v>11979.63844474399</v>
      </c>
      <c r="O464" s="76">
        <f>Table20[[#This Row],[renda]]*cambio_hoje*(1-custo_repatriacao)</f>
        <v>67031.484707136595</v>
      </c>
    </row>
    <row r="465" spans="7:15" ht="20" customHeight="1" x14ac:dyDescent="0.6">
      <c r="G465" s="70">
        <v>462</v>
      </c>
      <c r="H465" s="70">
        <f ca="1">YEAR(TODAY())-YEAR(data_de_nascimento)+Table20[[#This Row],[meses]]/12</f>
        <v>75.5</v>
      </c>
      <c r="I465" s="71">
        <f t="shared" ca="1" si="17"/>
        <v>58615</v>
      </c>
      <c r="J465" s="73"/>
      <c r="K465" s="73">
        <f t="shared" si="16"/>
        <v>3000</v>
      </c>
      <c r="L465" s="74">
        <f>M464+L464*(1-TER_mensal-desconto_div_mensal)+Table20[[#This Row],[aportes]]*(1-custo_remessa)-comissao-Table20[[#This Row],[saques]]</f>
        <v>4246452.2107582586</v>
      </c>
      <c r="M465" s="72">
        <f>Table20[[#This Row],[riqueza]]*rendimento_hist_mensal</f>
        <v>23011.002137604712</v>
      </c>
      <c r="N465" s="75">
        <f>((Table20[[#This Row],[riqueza]]*SWR)/12)*(1-imposto_GCAP)</f>
        <v>12031.6145971484</v>
      </c>
      <c r="O465" s="76">
        <f>Table20[[#This Row],[renda]]*cambio_hoje*(1-custo_repatriacao)</f>
        <v>67322.314741874448</v>
      </c>
    </row>
    <row r="466" spans="7:15" ht="20" customHeight="1" x14ac:dyDescent="0.6">
      <c r="G466" s="70">
        <v>463</v>
      </c>
      <c r="H466" s="70">
        <f ca="1">YEAR(TODAY())-YEAR(data_de_nascimento)+Table20[[#This Row],[meses]]/12</f>
        <v>75.583333333333343</v>
      </c>
      <c r="I466" s="71">
        <f t="shared" ca="1" si="17"/>
        <v>58645</v>
      </c>
      <c r="J466" s="73"/>
      <c r="K466" s="73">
        <f t="shared" si="16"/>
        <v>3000</v>
      </c>
      <c r="L466" s="74">
        <f>M465+L465*(1-TER_mensal-desconto_div_mensal)+Table20[[#This Row],[aportes]]*(1-custo_remessa)-comissao-Table20[[#This Row],[saques]]</f>
        <v>4264889.3514710357</v>
      </c>
      <c r="M466" s="72">
        <f>Table20[[#This Row],[riqueza]]*rendimento_hist_mensal</f>
        <v>23110.910735016496</v>
      </c>
      <c r="N466" s="75">
        <f>((Table20[[#This Row],[riqueza]]*SWR)/12)*(1-imposto_GCAP)</f>
        <v>12083.853162501267</v>
      </c>
      <c r="O466" s="76">
        <f>Table20[[#This Row],[renda]]*cambio_hoje*(1-custo_repatriacao)</f>
        <v>67614.613095512148</v>
      </c>
    </row>
    <row r="467" spans="7:15" ht="20" customHeight="1" x14ac:dyDescent="0.6">
      <c r="G467" s="70">
        <v>464</v>
      </c>
      <c r="H467" s="70">
        <f ca="1">YEAR(TODAY())-YEAR(data_de_nascimento)+Table20[[#This Row],[meses]]/12</f>
        <v>75.666666666666657</v>
      </c>
      <c r="I467" s="71">
        <f t="shared" ca="1" si="17"/>
        <v>58676</v>
      </c>
      <c r="J467" s="73"/>
      <c r="K467" s="73">
        <f t="shared" si="16"/>
        <v>3000</v>
      </c>
      <c r="L467" s="74">
        <f>M466+L466*(1-TER_mensal-desconto_div_mensal)+Table20[[#This Row],[aportes]]*(1-custo_remessa)-comissao-Table20[[#This Row],[saques]]</f>
        <v>4283419.5761123402</v>
      </c>
      <c r="M467" s="72">
        <f>Table20[[#This Row],[riqueza]]*rendimento_hist_mensal</f>
        <v>23211.32374278592</v>
      </c>
      <c r="N467" s="75">
        <f>((Table20[[#This Row],[riqueza]]*SWR)/12)*(1-imposto_GCAP)</f>
        <v>12136.35546565163</v>
      </c>
      <c r="O467" s="76">
        <f>Table20[[#This Row],[renda]]*cambio_hoje*(1-custo_repatriacao)</f>
        <v>67908.38718117807</v>
      </c>
    </row>
    <row r="468" spans="7:15" ht="20" customHeight="1" x14ac:dyDescent="0.6">
      <c r="G468" s="70">
        <v>465</v>
      </c>
      <c r="H468" s="70">
        <f ca="1">YEAR(TODAY())-YEAR(data_de_nascimento)+Table20[[#This Row],[meses]]/12</f>
        <v>75.75</v>
      </c>
      <c r="I468" s="71">
        <f t="shared" ca="1" si="17"/>
        <v>58707</v>
      </c>
      <c r="J468" s="73"/>
      <c r="K468" s="73">
        <f t="shared" si="16"/>
        <v>3000</v>
      </c>
      <c r="L468" s="74">
        <f>M467+L467*(1-TER_mensal-desconto_div_mensal)+Table20[[#This Row],[aportes]]*(1-custo_remessa)-comissao-Table20[[#This Row],[saques]]</f>
        <v>4302043.354636699</v>
      </c>
      <c r="M468" s="72">
        <f>Table20[[#This Row],[riqueza]]*rendimento_hist_mensal</f>
        <v>23312.243707538746</v>
      </c>
      <c r="N468" s="75">
        <f>((Table20[[#This Row],[riqueza]]*SWR)/12)*(1-imposto_GCAP)</f>
        <v>12189.122838137315</v>
      </c>
      <c r="O468" s="76">
        <f>Table20[[#This Row],[renda]]*cambio_hoje*(1-custo_repatriacao)</f>
        <v>68203.644449427418</v>
      </c>
    </row>
    <row r="469" spans="7:15" ht="20" customHeight="1" x14ac:dyDescent="0.6">
      <c r="G469" s="70">
        <v>466</v>
      </c>
      <c r="H469" s="70">
        <f ca="1">YEAR(TODAY())-YEAR(data_de_nascimento)+Table20[[#This Row],[meses]]/12</f>
        <v>75.833333333333343</v>
      </c>
      <c r="I469" s="71">
        <f t="shared" ca="1" si="17"/>
        <v>58737</v>
      </c>
      <c r="J469" s="73"/>
      <c r="K469" s="73">
        <f t="shared" si="16"/>
        <v>3000</v>
      </c>
      <c r="L469" s="74">
        <f>M468+L468*(1-TER_mensal-desconto_div_mensal)+Table20[[#This Row],[aportes]]*(1-custo_remessa)-comissao-Table20[[#This Row],[saques]]</f>
        <v>4320761.159371309</v>
      </c>
      <c r="M469" s="72">
        <f>Table20[[#This Row],[riqueza]]*rendimento_hist_mensal</f>
        <v>23413.673188757959</v>
      </c>
      <c r="N469" s="75">
        <f>((Table20[[#This Row],[riqueza]]*SWR)/12)*(1-imposto_GCAP)</f>
        <v>12242.156618218709</v>
      </c>
      <c r="O469" s="76">
        <f>Table20[[#This Row],[renda]]*cambio_hoje*(1-custo_repatriacao)</f>
        <v>68500.392388431137</v>
      </c>
    </row>
    <row r="470" spans="7:15" ht="20" customHeight="1" x14ac:dyDescent="0.6">
      <c r="G470" s="70">
        <v>467</v>
      </c>
      <c r="H470" s="70">
        <f ca="1">YEAR(TODAY())-YEAR(data_de_nascimento)+Table20[[#This Row],[meses]]/12</f>
        <v>75.916666666666657</v>
      </c>
      <c r="I470" s="71">
        <f t="shared" ca="1" si="17"/>
        <v>58768</v>
      </c>
      <c r="J470" s="73"/>
      <c r="K470" s="73">
        <f t="shared" si="16"/>
        <v>3000</v>
      </c>
      <c r="L470" s="74">
        <f>M469+L469*(1-TER_mensal-desconto_div_mensal)+Table20[[#This Row],[aportes]]*(1-custo_remessa)-comissao-Table20[[#This Row],[saques]]</f>
        <v>4339573.4650280112</v>
      </c>
      <c r="M470" s="72">
        <f>Table20[[#This Row],[riqueza]]*rendimento_hist_mensal</f>
        <v>23515.614758848616</v>
      </c>
      <c r="N470" s="75">
        <f>((Table20[[#This Row],[riqueza]]*SWR)/12)*(1-imposto_GCAP)</f>
        <v>12295.458150912698</v>
      </c>
      <c r="O470" s="76">
        <f>Table20[[#This Row],[renda]]*cambio_hoje*(1-custo_repatriacao)</f>
        <v>68798.638524165872</v>
      </c>
    </row>
    <row r="471" spans="7:15" ht="20" customHeight="1" x14ac:dyDescent="0.6">
      <c r="G471" s="70">
        <v>468</v>
      </c>
      <c r="H471" s="70">
        <f ca="1">YEAR(TODAY())-YEAR(data_de_nascimento)+Table20[[#This Row],[meses]]/12</f>
        <v>76</v>
      </c>
      <c r="I471" s="71">
        <f t="shared" ca="1" si="17"/>
        <v>58798</v>
      </c>
      <c r="J471" s="73"/>
      <c r="K471" s="73">
        <f t="shared" si="16"/>
        <v>3000</v>
      </c>
      <c r="L471" s="74">
        <f>M470+L470*(1-TER_mensal-desconto_div_mensal)+Table20[[#This Row],[aportes]]*(1-custo_remessa)-comissao-Table20[[#This Row],[saques]]</f>
        <v>4358480.7487153346</v>
      </c>
      <c r="M471" s="72">
        <f>Table20[[#This Row],[riqueza]]*rendimento_hist_mensal</f>
        <v>23618.071003203149</v>
      </c>
      <c r="N471" s="75">
        <f>((Table20[[#This Row],[riqueza]]*SWR)/12)*(1-imposto_GCAP)</f>
        <v>12349.028788026782</v>
      </c>
      <c r="O471" s="76">
        <f>Table20[[#This Row],[renda]]*cambio_hoje*(1-custo_repatriacao)</f>
        <v>69098.390420604759</v>
      </c>
    </row>
    <row r="472" spans="7:15" ht="20" customHeight="1" x14ac:dyDescent="0.6">
      <c r="G472" s="70">
        <v>469</v>
      </c>
      <c r="H472" s="70">
        <f ca="1">YEAR(TODAY())-YEAR(data_de_nascimento)+Table20[[#This Row],[meses]]/12</f>
        <v>76.083333333333343</v>
      </c>
      <c r="I472" s="71">
        <f t="shared" ca="1" si="17"/>
        <v>58829</v>
      </c>
      <c r="J472" s="73"/>
      <c r="K472" s="73">
        <f t="shared" si="16"/>
        <v>3000</v>
      </c>
      <c r="L472" s="74">
        <f>M471+L471*(1-TER_mensal-desconto_div_mensal)+Table20[[#This Row],[aportes]]*(1-custo_remessa)-comissao-Table20[[#This Row],[saques]]</f>
        <v>4377483.4899505954</v>
      </c>
      <c r="M472" s="72">
        <f>Table20[[#This Row],[riqueza]]*rendimento_hist_mensal</f>
        <v>23721.044520266907</v>
      </c>
      <c r="N472" s="75">
        <f>((Table20[[#This Row],[riqueza]]*SWR)/12)*(1-imposto_GCAP)</f>
        <v>12402.869888193354</v>
      </c>
      <c r="O472" s="76">
        <f>Table20[[#This Row],[renda]]*cambio_hoje*(1-custo_repatriacao)</f>
        <v>69399.655679909352</v>
      </c>
    </row>
    <row r="473" spans="7:15" ht="20" customHeight="1" x14ac:dyDescent="0.6">
      <c r="G473" s="70">
        <v>470</v>
      </c>
      <c r="H473" s="70">
        <f ca="1">YEAR(TODAY())-YEAR(data_de_nascimento)+Table20[[#This Row],[meses]]/12</f>
        <v>76.166666666666657</v>
      </c>
      <c r="I473" s="71">
        <f t="shared" ca="1" si="17"/>
        <v>58860</v>
      </c>
      <c r="J473" s="73"/>
      <c r="K473" s="73">
        <f t="shared" si="16"/>
        <v>3000</v>
      </c>
      <c r="L473" s="74">
        <f>M472+L472*(1-TER_mensal-desconto_div_mensal)+Table20[[#This Row],[aportes]]*(1-custo_remessa)-comissao-Table20[[#This Row],[saques]]</f>
        <v>4396582.1706720563</v>
      </c>
      <c r="M473" s="72">
        <f>Table20[[#This Row],[riqueza]]*rendimento_hist_mensal</f>
        <v>23824.537921604042</v>
      </c>
      <c r="N473" s="75">
        <f>((Table20[[#This Row],[riqueza]]*SWR)/12)*(1-imposto_GCAP)</f>
        <v>12456.982816904159</v>
      </c>
      <c r="O473" s="76">
        <f>Table20[[#This Row],[renda]]*cambio_hoje*(1-custo_repatriacao)</f>
        <v>69702.441942622318</v>
      </c>
    </row>
    <row r="474" spans="7:15" ht="20" customHeight="1" x14ac:dyDescent="0.6">
      <c r="G474" s="70">
        <v>471</v>
      </c>
      <c r="H474" s="70">
        <f ca="1">YEAR(TODAY())-YEAR(data_de_nascimento)+Table20[[#This Row],[meses]]/12</f>
        <v>76.25</v>
      </c>
      <c r="I474" s="71">
        <f t="shared" ca="1" si="17"/>
        <v>58888</v>
      </c>
      <c r="J474" s="73"/>
      <c r="K474" s="73">
        <f t="shared" si="16"/>
        <v>3000</v>
      </c>
      <c r="L474" s="74">
        <f>M473+L473*(1-TER_mensal-desconto_div_mensal)+Table20[[#This Row],[aportes]]*(1-custo_remessa)-comissao-Table20[[#This Row],[saques]]</f>
        <v>4415777.2752511492</v>
      </c>
      <c r="M474" s="72">
        <f>Table20[[#This Row],[riqueza]]*rendimento_hist_mensal</f>
        <v>23928.553831963756</v>
      </c>
      <c r="N474" s="75">
        <f>((Table20[[#This Row],[riqueza]]*SWR)/12)*(1-imposto_GCAP)</f>
        <v>12511.368946544922</v>
      </c>
      <c r="O474" s="76">
        <f>Table20[[#This Row],[renda]]*cambio_hoje*(1-custo_repatriacao)</f>
        <v>70006.756887861309</v>
      </c>
    </row>
    <row r="475" spans="7:15" ht="20" customHeight="1" x14ac:dyDescent="0.6">
      <c r="G475" s="70">
        <v>472</v>
      </c>
      <c r="H475" s="70">
        <f ca="1">YEAR(TODAY())-YEAR(data_de_nascimento)+Table20[[#This Row],[meses]]/12</f>
        <v>76.333333333333343</v>
      </c>
      <c r="I475" s="71">
        <f t="shared" ca="1" si="17"/>
        <v>58919</v>
      </c>
      <c r="J475" s="73"/>
      <c r="K475" s="73">
        <f t="shared" si="16"/>
        <v>3000</v>
      </c>
      <c r="L475" s="74">
        <f>M474+L474*(1-TER_mensal-desconto_div_mensal)+Table20[[#This Row],[aportes]]*(1-custo_remessa)-comissao-Table20[[#This Row],[saques]]</f>
        <v>4435069.2905047638</v>
      </c>
      <c r="M475" s="72">
        <f>Table20[[#This Row],[riqueza]]*rendimento_hist_mensal</f>
        <v>24033.094889346896</v>
      </c>
      <c r="N475" s="75">
        <f>((Table20[[#This Row],[riqueza]]*SWR)/12)*(1-imposto_GCAP)</f>
        <v>12566.029656430164</v>
      </c>
      <c r="O475" s="76">
        <f>Table20[[#This Row],[renda]]*cambio_hoje*(1-custo_repatriacao)</f>
        <v>70312.608233513689</v>
      </c>
    </row>
    <row r="476" spans="7:15" ht="20" customHeight="1" x14ac:dyDescent="0.6">
      <c r="G476" s="70">
        <v>473</v>
      </c>
      <c r="H476" s="70">
        <f ca="1">YEAR(TODAY())-YEAR(data_de_nascimento)+Table20[[#This Row],[meses]]/12</f>
        <v>76.416666666666657</v>
      </c>
      <c r="I476" s="71">
        <f t="shared" ca="1" si="17"/>
        <v>58949</v>
      </c>
      <c r="J476" s="73"/>
      <c r="K476" s="73">
        <f t="shared" si="16"/>
        <v>3000</v>
      </c>
      <c r="L476" s="74">
        <f>M475+L475*(1-TER_mensal-desconto_div_mensal)+Table20[[#This Row],[aportes]]*(1-custo_remessa)-comissao-Table20[[#This Row],[saques]]</f>
        <v>4454458.7057075892</v>
      </c>
      <c r="M476" s="72">
        <f>Table20[[#This Row],[riqueza]]*rendimento_hist_mensal</f>
        <v>24138.163745072801</v>
      </c>
      <c r="N476" s="75">
        <f>((Table20[[#This Row],[riqueza]]*SWR)/12)*(1-imposto_GCAP)</f>
        <v>12620.966332838168</v>
      </c>
      <c r="O476" s="76">
        <f>Table20[[#This Row],[renda]]*cambio_hoje*(1-custo_repatriacao)</f>
        <v>70620.003736432205</v>
      </c>
    </row>
    <row r="477" spans="7:15" ht="20" customHeight="1" x14ac:dyDescent="0.6">
      <c r="G477" s="70">
        <v>474</v>
      </c>
      <c r="H477" s="70">
        <f ca="1">YEAR(TODAY())-YEAR(data_de_nascimento)+Table20[[#This Row],[meses]]/12</f>
        <v>76.5</v>
      </c>
      <c r="I477" s="71">
        <f t="shared" ca="1" si="17"/>
        <v>58980</v>
      </c>
      <c r="J477" s="73"/>
      <c r="K477" s="73">
        <f t="shared" si="16"/>
        <v>3000</v>
      </c>
      <c r="L477" s="74">
        <f>M476+L476*(1-TER_mensal-desconto_div_mensal)+Table20[[#This Row],[aportes]]*(1-custo_remessa)-comissao-Table20[[#This Row],[saques]]</f>
        <v>4473946.0126045253</v>
      </c>
      <c r="M477" s="72">
        <f>Table20[[#This Row],[riqueza]]*rendimento_hist_mensal</f>
        <v>24243.7630638466</v>
      </c>
      <c r="N477" s="75">
        <f>((Table20[[#This Row],[riqueza]]*SWR)/12)*(1-imposto_GCAP)</f>
        <v>12676.180369046155</v>
      </c>
      <c r="O477" s="76">
        <f>Table20[[#This Row],[renda]]*cambio_hoje*(1-custo_repatriacao)</f>
        <v>70928.951192631823</v>
      </c>
    </row>
    <row r="478" spans="7:15" ht="20" customHeight="1" x14ac:dyDescent="0.6">
      <c r="G478" s="70">
        <v>475</v>
      </c>
      <c r="H478" s="70">
        <f ca="1">YEAR(TODAY())-YEAR(data_de_nascimento)+Table20[[#This Row],[meses]]/12</f>
        <v>76.583333333333343</v>
      </c>
      <c r="I478" s="71">
        <f t="shared" ca="1" si="17"/>
        <v>59010</v>
      </c>
      <c r="J478" s="73"/>
      <c r="K478" s="73">
        <f t="shared" ref="K478:K541" si="18">saques</f>
        <v>3000</v>
      </c>
      <c r="L478" s="74">
        <f>M477+L477*(1-TER_mensal-desconto_div_mensal)+Table20[[#This Row],[aportes]]*(1-custo_remessa)-comissao-Table20[[#This Row],[saques]]</f>
        <v>4493531.705423153</v>
      </c>
      <c r="M478" s="72">
        <f>Table20[[#This Row],[riqueza]]*rendimento_hist_mensal</f>
        <v>24349.895523826748</v>
      </c>
      <c r="N478" s="75">
        <f>((Table20[[#This Row],[riqueza]]*SWR)/12)*(1-imposto_GCAP)</f>
        <v>12731.673165365599</v>
      </c>
      <c r="O478" s="76">
        <f>Table20[[#This Row],[renda]]*cambio_hoje*(1-custo_repatriacao)</f>
        <v>71239.458437487367</v>
      </c>
    </row>
    <row r="479" spans="7:15" ht="20" customHeight="1" x14ac:dyDescent="0.6">
      <c r="G479" s="70">
        <v>476</v>
      </c>
      <c r="H479" s="70">
        <f ca="1">YEAR(TODAY())-YEAR(data_de_nascimento)+Table20[[#This Row],[meses]]/12</f>
        <v>76.666666666666657</v>
      </c>
      <c r="I479" s="71">
        <f t="shared" ca="1" si="17"/>
        <v>59041</v>
      </c>
      <c r="J479" s="73"/>
      <c r="K479" s="73">
        <f t="shared" si="18"/>
        <v>3000</v>
      </c>
      <c r="L479" s="74">
        <f>M478+L478*(1-TER_mensal-desconto_div_mensal)+Table20[[#This Row],[aportes]]*(1-custo_remessa)-comissao-Table20[[#This Row],[saques]]</f>
        <v>4513216.2808862701</v>
      </c>
      <c r="M479" s="72">
        <f>Table20[[#This Row],[riqueza]]*rendimento_hist_mensal</f>
        <v>24456.563816692982</v>
      </c>
      <c r="N479" s="75">
        <f>((Table20[[#This Row],[riqueza]]*SWR)/12)*(1-imposto_GCAP)</f>
        <v>12787.446129177766</v>
      </c>
      <c r="O479" s="76">
        <f>Table20[[#This Row],[renda]]*cambio_hoje*(1-custo_repatriacao)</f>
        <v>71551.533345932301</v>
      </c>
    </row>
    <row r="480" spans="7:15" ht="20" customHeight="1" x14ac:dyDescent="0.6">
      <c r="G480" s="70">
        <v>477</v>
      </c>
      <c r="H480" s="70">
        <f ca="1">YEAR(TODAY())-YEAR(data_de_nascimento)+Table20[[#This Row],[meses]]/12</f>
        <v>76.75</v>
      </c>
      <c r="I480" s="71">
        <f t="shared" ca="1" si="17"/>
        <v>59072</v>
      </c>
      <c r="J480" s="73"/>
      <c r="K480" s="73">
        <f t="shared" si="18"/>
        <v>3000</v>
      </c>
      <c r="L480" s="74">
        <f>M479+L479*(1-TER_mensal-desconto_div_mensal)+Table20[[#This Row],[aportes]]*(1-custo_remessa)-comissao-Table20[[#This Row],[saques]]</f>
        <v>4533000.2382244868</v>
      </c>
      <c r="M480" s="72">
        <f>Table20[[#This Row],[riqueza]]*rendimento_hist_mensal</f>
        <v>24563.770647714562</v>
      </c>
      <c r="N480" s="75">
        <f>((Table20[[#This Row],[riqueza]]*SWR)/12)*(1-imposto_GCAP)</f>
        <v>12843.500674969378</v>
      </c>
      <c r="O480" s="76">
        <f>Table20[[#This Row],[renda]]*cambio_hoje*(1-custo_repatriacao)</f>
        <v>71865.183832658353</v>
      </c>
    </row>
    <row r="481" spans="7:15" ht="20" customHeight="1" x14ac:dyDescent="0.6">
      <c r="G481" s="70">
        <v>478</v>
      </c>
      <c r="H481" s="70">
        <f ca="1">YEAR(TODAY())-YEAR(data_de_nascimento)+Table20[[#This Row],[meses]]/12</f>
        <v>76.833333333333343</v>
      </c>
      <c r="I481" s="71">
        <f t="shared" ca="1" si="17"/>
        <v>59102</v>
      </c>
      <c r="J481" s="73"/>
      <c r="K481" s="73">
        <f t="shared" si="18"/>
        <v>3000</v>
      </c>
      <c r="L481" s="74">
        <f>M480+L480*(1-TER_mensal-desconto_div_mensal)+Table20[[#This Row],[aportes]]*(1-custo_remessa)-comissao-Table20[[#This Row],[saques]]</f>
        <v>4552884.0791888889</v>
      </c>
      <c r="M481" s="72">
        <f>Table20[[#This Row],[riqueza]]*rendimento_hist_mensal</f>
        <v>24671.518735818903</v>
      </c>
      <c r="N481" s="75">
        <f>((Table20[[#This Row],[riqueza]]*SWR)/12)*(1-imposto_GCAP)</f>
        <v>12899.838224368519</v>
      </c>
      <c r="O481" s="76">
        <f>Table20[[#This Row],[renda]]*cambio_hoje*(1-custo_repatriacao)</f>
        <v>72180.417852316343</v>
      </c>
    </row>
    <row r="482" spans="7:15" ht="20" customHeight="1" x14ac:dyDescent="0.6">
      <c r="G482" s="70">
        <v>479</v>
      </c>
      <c r="H482" s="70">
        <f ca="1">YEAR(TODAY())-YEAR(data_de_nascimento)+Table20[[#This Row],[meses]]/12</f>
        <v>76.916666666666657</v>
      </c>
      <c r="I482" s="71">
        <f t="shared" ca="1" si="17"/>
        <v>59133</v>
      </c>
      <c r="J482" s="73"/>
      <c r="K482" s="73">
        <f t="shared" si="18"/>
        <v>3000</v>
      </c>
      <c r="L482" s="74">
        <f>M481+L481*(1-TER_mensal-desconto_div_mensal)+Table20[[#This Row],[aportes]]*(1-custo_remessa)-comissao-Table20[[#This Row],[saques]]</f>
        <v>4572868.3080637595</v>
      </c>
      <c r="M482" s="72">
        <f>Table20[[#This Row],[riqueza]]*rendimento_hist_mensal</f>
        <v>24779.810813660493</v>
      </c>
      <c r="N482" s="75">
        <f>((Table20[[#This Row],[riqueza]]*SWR)/12)*(1-imposto_GCAP)</f>
        <v>12956.460206180651</v>
      </c>
      <c r="O482" s="76">
        <f>Table20[[#This Row],[renda]]*cambio_hoje*(1-custo_repatriacao)</f>
        <v>72497.243399717801</v>
      </c>
    </row>
    <row r="483" spans="7:15" ht="20" customHeight="1" x14ac:dyDescent="0.6">
      <c r="G483" s="70">
        <v>480</v>
      </c>
      <c r="H483" s="70">
        <f ca="1">YEAR(TODAY())-YEAR(data_de_nascimento)+Table20[[#This Row],[meses]]/12</f>
        <v>77</v>
      </c>
      <c r="I483" s="71">
        <f t="shared" ca="1" si="17"/>
        <v>59163</v>
      </c>
      <c r="J483" s="73"/>
      <c r="K483" s="73">
        <f t="shared" si="18"/>
        <v>3000</v>
      </c>
      <c r="L483" s="74">
        <f>M482+L482*(1-TER_mensal-desconto_div_mensal)+Table20[[#This Row],[aportes]]*(1-custo_remessa)-comissao-Table20[[#This Row],[saques]]</f>
        <v>4592953.4316793745</v>
      </c>
      <c r="M483" s="72">
        <f>Table20[[#This Row],[riqueza]]*rendimento_hist_mensal</f>
        <v>24888.649627690251</v>
      </c>
      <c r="N483" s="75">
        <f>((Table20[[#This Row],[riqueza]]*SWR)/12)*(1-imposto_GCAP)</f>
        <v>13013.368056424893</v>
      </c>
      <c r="O483" s="76">
        <f>Table20[[#This Row],[renda]]*cambio_hoje*(1-custo_repatriacao)</f>
        <v>72815.668510037955</v>
      </c>
    </row>
    <row r="484" spans="7:15" ht="20" customHeight="1" x14ac:dyDescent="0.6">
      <c r="G484" s="70">
        <v>481</v>
      </c>
      <c r="H484" s="70">
        <f ca="1">YEAR(TODAY())-YEAR(data_de_nascimento)+Table20[[#This Row],[meses]]/12</f>
        <v>77.083333333333343</v>
      </c>
      <c r="I484" s="71">
        <f t="shared" ca="1" si="17"/>
        <v>59194</v>
      </c>
      <c r="J484" s="73"/>
      <c r="K484" s="73">
        <f t="shared" si="18"/>
        <v>3000</v>
      </c>
      <c r="L484" s="74">
        <f>M483+L483*(1-TER_mensal-desconto_div_mensal)+Table20[[#This Row],[aportes]]*(1-custo_remessa)-comissao-Table20[[#This Row],[saques]]</f>
        <v>4613139.9594248496</v>
      </c>
      <c r="M484" s="72">
        <f>Table20[[#This Row],[riqueza]]*rendimento_hist_mensal</f>
        <v>24998.03793822513</v>
      </c>
      <c r="N484" s="75">
        <f>((Table20[[#This Row],[riqueza]]*SWR)/12)*(1-imposto_GCAP)</f>
        <v>13070.563218370407</v>
      </c>
      <c r="O484" s="76">
        <f>Table20[[#This Row],[renda]]*cambio_hoje*(1-custo_repatriacao)</f>
        <v>73135.701259019203</v>
      </c>
    </row>
    <row r="485" spans="7:15" ht="20" customHeight="1" x14ac:dyDescent="0.6">
      <c r="G485" s="70">
        <v>482</v>
      </c>
      <c r="H485" s="70">
        <f ca="1">YEAR(TODAY())-YEAR(data_de_nascimento)+Table20[[#This Row],[meses]]/12</f>
        <v>77.166666666666657</v>
      </c>
      <c r="I485" s="71">
        <f t="shared" ca="1" si="17"/>
        <v>59225</v>
      </c>
      <c r="J485" s="73"/>
      <c r="K485" s="73">
        <f t="shared" si="18"/>
        <v>3000</v>
      </c>
      <c r="L485" s="74">
        <f>M484+L484*(1-TER_mensal-desconto_div_mensal)+Table20[[#This Row],[aportes]]*(1-custo_remessa)-comissao-Table20[[#This Row],[saques]]</f>
        <v>4633428.4032610655</v>
      </c>
      <c r="M485" s="72">
        <f>Table20[[#This Row],[riqueza]]*rendimento_hist_mensal</f>
        <v>25107.978519518161</v>
      </c>
      <c r="N485" s="75">
        <f>((Table20[[#This Row],[riqueza]]*SWR)/12)*(1-imposto_GCAP)</f>
        <v>13128.047142573017</v>
      </c>
      <c r="O485" s="76">
        <f>Table20[[#This Row],[renda]]*cambio_hoje*(1-custo_repatriacao)</f>
        <v>73457.349763176186</v>
      </c>
    </row>
    <row r="486" spans="7:15" ht="20" customHeight="1" x14ac:dyDescent="0.6">
      <c r="G486" s="70">
        <v>483</v>
      </c>
      <c r="H486" s="70">
        <f ca="1">YEAR(TODAY())-YEAR(data_de_nascimento)+Table20[[#This Row],[meses]]/12</f>
        <v>77.25</v>
      </c>
      <c r="I486" s="71">
        <f t="shared" ca="1" si="17"/>
        <v>59253</v>
      </c>
      <c r="J486" s="73"/>
      <c r="K486" s="73">
        <f t="shared" si="18"/>
        <v>3000</v>
      </c>
      <c r="L486" s="74">
        <f>M485+L485*(1-TER_mensal-desconto_div_mensal)+Table20[[#This Row],[aportes]]*(1-custo_remessa)-comissao-Table20[[#This Row],[saques]]</f>
        <v>4653819.2777336482</v>
      </c>
      <c r="M486" s="72">
        <f>Table20[[#This Row],[riqueza]]*rendimento_hist_mensal</f>
        <v>25218.474159828791</v>
      </c>
      <c r="N486" s="75">
        <f>((Table20[[#This Row],[riqueza]]*SWR)/12)*(1-imposto_GCAP)</f>
        <v>13185.821286912003</v>
      </c>
      <c r="O486" s="76">
        <f>Table20[[#This Row],[renda]]*cambio_hoje*(1-custo_repatriacao)</f>
        <v>73780.622180001577</v>
      </c>
    </row>
    <row r="487" spans="7:15" ht="20" customHeight="1" x14ac:dyDescent="0.6">
      <c r="G487" s="70">
        <v>484</v>
      </c>
      <c r="H487" s="70">
        <f ca="1">YEAR(TODAY())-YEAR(data_de_nascimento)+Table20[[#This Row],[meses]]/12</f>
        <v>77.333333333333343</v>
      </c>
      <c r="I487" s="71">
        <f t="shared" ca="1" si="17"/>
        <v>59284</v>
      </c>
      <c r="J487" s="73"/>
      <c r="K487" s="73">
        <f t="shared" si="18"/>
        <v>3000</v>
      </c>
      <c r="L487" s="74">
        <f>M486+L486*(1-TER_mensal-desconto_div_mensal)+Table20[[#This Row],[aportes]]*(1-custo_remessa)-comissao-Table20[[#This Row],[saques]]</f>
        <v>4674313.0999860186</v>
      </c>
      <c r="M487" s="72">
        <f>Table20[[#This Row],[riqueza]]*rendimento_hist_mensal</f>
        <v>25329.527661493605</v>
      </c>
      <c r="N487" s="75">
        <f>((Table20[[#This Row],[riqueza]]*SWR)/12)*(1-imposto_GCAP)</f>
        <v>13243.887116627053</v>
      </c>
      <c r="O487" s="76">
        <f>Table20[[#This Row],[renda]]*cambio_hoje*(1-custo_repatriacao)</f>
        <v>74105.526708172794</v>
      </c>
    </row>
    <row r="488" spans="7:15" ht="20" customHeight="1" x14ac:dyDescent="0.6">
      <c r="G488" s="70">
        <v>485</v>
      </c>
      <c r="H488" s="70">
        <f ca="1">YEAR(TODAY())-YEAR(data_de_nascimento)+Table20[[#This Row],[meses]]/12</f>
        <v>77.416666666666657</v>
      </c>
      <c r="I488" s="71">
        <f t="shared" ca="1" si="17"/>
        <v>59314</v>
      </c>
      <c r="J488" s="73"/>
      <c r="K488" s="73">
        <f t="shared" si="18"/>
        <v>3000</v>
      </c>
      <c r="L488" s="74">
        <f>M487+L487*(1-TER_mensal-desconto_div_mensal)+Table20[[#This Row],[aportes]]*(1-custo_remessa)-comissao-Table20[[#This Row],[saques]]</f>
        <v>4694910.3897725111</v>
      </c>
      <c r="M488" s="72">
        <f>Table20[[#This Row],[riqueza]]*rendimento_hist_mensal</f>
        <v>25441.141840997392</v>
      </c>
      <c r="N488" s="75">
        <f>((Table20[[#This Row],[riqueza]]*SWR)/12)*(1-imposto_GCAP)</f>
        <v>13302.246104355447</v>
      </c>
      <c r="O488" s="76">
        <f>Table20[[#This Row],[renda]]*cambio_hoje*(1-custo_repatriacao)</f>
        <v>74432.071587760234</v>
      </c>
    </row>
    <row r="489" spans="7:15" ht="20" customHeight="1" x14ac:dyDescent="0.6">
      <c r="G489" s="70">
        <v>486</v>
      </c>
      <c r="H489" s="70">
        <f ca="1">YEAR(TODAY())-YEAR(data_de_nascimento)+Table20[[#This Row],[meses]]/12</f>
        <v>77.5</v>
      </c>
      <c r="I489" s="71">
        <f t="shared" ca="1" si="17"/>
        <v>59345</v>
      </c>
      <c r="J489" s="73"/>
      <c r="K489" s="73">
        <f t="shared" si="18"/>
        <v>3000</v>
      </c>
      <c r="L489" s="74">
        <f>M488+L488*(1-TER_mensal-desconto_div_mensal)+Table20[[#This Row],[aportes]]*(1-custo_remessa)-comissao-Table20[[#This Row],[saques]]</f>
        <v>4715611.6694715507</v>
      </c>
      <c r="M489" s="72">
        <f>Table20[[#This Row],[riqueza]]*rendimento_hist_mensal</f>
        <v>25553.319529044587</v>
      </c>
      <c r="N489" s="75">
        <f>((Table20[[#This Row],[riqueza]]*SWR)/12)*(1-imposto_GCAP)</f>
        <v>13360.899730169393</v>
      </c>
      <c r="O489" s="76">
        <f>Table20[[#This Row],[renda]]*cambio_hoje*(1-custo_repatriacao)</f>
        <v>74760.26510043595</v>
      </c>
    </row>
    <row r="490" spans="7:15" ht="20" customHeight="1" x14ac:dyDescent="0.6">
      <c r="G490" s="70">
        <v>487</v>
      </c>
      <c r="H490" s="70">
        <f ca="1">YEAR(TODAY())-YEAR(data_de_nascimento)+Table20[[#This Row],[meses]]/12</f>
        <v>77.583333333333343</v>
      </c>
      <c r="I490" s="71">
        <f t="shared" ca="1" si="17"/>
        <v>59375</v>
      </c>
      <c r="J490" s="73"/>
      <c r="K490" s="73">
        <f t="shared" si="18"/>
        <v>3000</v>
      </c>
      <c r="L490" s="74">
        <f>M489+L489*(1-TER_mensal-desconto_div_mensal)+Table20[[#This Row],[aportes]]*(1-custo_remessa)-comissao-Table20[[#This Row],[saques]]</f>
        <v>4736417.4640989061</v>
      </c>
      <c r="M490" s="72">
        <f>Table20[[#This Row],[riqueza]]*rendimento_hist_mensal</f>
        <v>25666.063570631046</v>
      </c>
      <c r="N490" s="75">
        <f>((Table20[[#This Row],[riqueza]]*SWR)/12)*(1-imposto_GCAP)</f>
        <v>13419.849481613566</v>
      </c>
      <c r="O490" s="76">
        <f>Table20[[#This Row],[renda]]*cambio_hoje*(1-custo_repatriacao)</f>
        <v>75090.115569683898</v>
      </c>
    </row>
    <row r="491" spans="7:15" ht="20" customHeight="1" x14ac:dyDescent="0.6">
      <c r="G491" s="70">
        <v>488</v>
      </c>
      <c r="H491" s="70">
        <f ca="1">YEAR(TODAY())-YEAR(data_de_nascimento)+Table20[[#This Row],[meses]]/12</f>
        <v>77.666666666666657</v>
      </c>
      <c r="I491" s="71">
        <f t="shared" ca="1" si="17"/>
        <v>59406</v>
      </c>
      <c r="J491" s="73"/>
      <c r="K491" s="73">
        <f t="shared" si="18"/>
        <v>3000</v>
      </c>
      <c r="L491" s="74">
        <f>M490+L490*(1-TER_mensal-desconto_div_mensal)+Table20[[#This Row],[aportes]]*(1-custo_remessa)-comissao-Table20[[#This Row],[saques]]</f>
        <v>4757328.3013210008</v>
      </c>
      <c r="M491" s="72">
        <f>Table20[[#This Row],[riqueza]]*rendimento_hist_mensal</f>
        <v>25779.376825116207</v>
      </c>
      <c r="N491" s="75">
        <f>((Table20[[#This Row],[riqueza]]*SWR)/12)*(1-imposto_GCAP)</f>
        <v>13479.096853742834</v>
      </c>
      <c r="O491" s="76">
        <f>Table20[[#This Row],[renda]]*cambio_hoje*(1-custo_repatriacao)</f>
        <v>75421.63136101095</v>
      </c>
    </row>
    <row r="492" spans="7:15" ht="20" customHeight="1" x14ac:dyDescent="0.6">
      <c r="G492" s="70">
        <v>489</v>
      </c>
      <c r="H492" s="70">
        <f ca="1">YEAR(TODAY())-YEAR(data_de_nascimento)+Table20[[#This Row],[meses]]/12</f>
        <v>77.75</v>
      </c>
      <c r="I492" s="71">
        <f t="shared" ca="1" si="17"/>
        <v>59437</v>
      </c>
      <c r="J492" s="73"/>
      <c r="K492" s="73">
        <f t="shared" si="18"/>
        <v>3000</v>
      </c>
      <c r="L492" s="74">
        <f>M491+L491*(1-TER_mensal-desconto_div_mensal)+Table20[[#This Row],[aportes]]*(1-custo_remessa)-comissao-Table20[[#This Row],[saques]]</f>
        <v>4778344.7114682999</v>
      </c>
      <c r="M492" s="72">
        <f>Table20[[#This Row],[riqueza]]*rendimento_hist_mensal</f>
        <v>25893.262166295619</v>
      </c>
      <c r="N492" s="75">
        <f>((Table20[[#This Row],[riqueza]]*SWR)/12)*(1-imposto_GCAP)</f>
        <v>13538.643349160182</v>
      </c>
      <c r="O492" s="76">
        <f>Table20[[#This Row],[renda]]*cambio_hoje*(1-custo_repatriacao)</f>
        <v>75754.820882159023</v>
      </c>
    </row>
    <row r="493" spans="7:15" ht="20" customHeight="1" x14ac:dyDescent="0.6">
      <c r="G493" s="70">
        <v>490</v>
      </c>
      <c r="H493" s="70">
        <f ca="1">YEAR(TODAY())-YEAR(data_de_nascimento)+Table20[[#This Row],[meses]]/12</f>
        <v>77.833333333333343</v>
      </c>
      <c r="I493" s="71">
        <f t="shared" ca="1" si="17"/>
        <v>59467</v>
      </c>
      <c r="J493" s="73"/>
      <c r="K493" s="73">
        <f t="shared" si="18"/>
        <v>3000</v>
      </c>
      <c r="L493" s="74">
        <f>M492+L492*(1-TER_mensal-desconto_div_mensal)+Table20[[#This Row],[aportes]]*(1-custo_remessa)-comissao-Table20[[#This Row],[saques]]</f>
        <v>4799467.2275487538</v>
      </c>
      <c r="M493" s="72">
        <f>Table20[[#This Row],[riqueza]]*rendimento_hist_mensal</f>
        <v>26007.722482473797</v>
      </c>
      <c r="N493" s="75">
        <f>((Table20[[#This Row],[riqueza]]*SWR)/12)*(1-imposto_GCAP)</f>
        <v>13598.490478054802</v>
      </c>
      <c r="O493" s="76">
        <f>Table20[[#This Row],[renda]]*cambio_hoje*(1-custo_repatriacao)</f>
        <v>76089.692583318407</v>
      </c>
    </row>
    <row r="494" spans="7:15" ht="20" customHeight="1" x14ac:dyDescent="0.6">
      <c r="G494" s="70">
        <v>491</v>
      </c>
      <c r="H494" s="70">
        <f ca="1">YEAR(TODAY())-YEAR(data_de_nascimento)+Table20[[#This Row],[meses]]/12</f>
        <v>77.916666666666657</v>
      </c>
      <c r="I494" s="71">
        <f t="shared" ca="1" si="17"/>
        <v>59498</v>
      </c>
      <c r="J494" s="73"/>
      <c r="K494" s="73">
        <f t="shared" si="18"/>
        <v>3000</v>
      </c>
      <c r="L494" s="74">
        <f>M493+L493*(1-TER_mensal-desconto_div_mensal)+Table20[[#This Row],[aportes]]*(1-custo_remessa)-comissao-Table20[[#This Row],[saques]]</f>
        <v>4820696.3852613242</v>
      </c>
      <c r="M494" s="72">
        <f>Table20[[#This Row],[riqueza]]*rendimento_hist_mensal</f>
        <v>26122.760676537513</v>
      </c>
      <c r="N494" s="75">
        <f>((Table20[[#This Row],[riqueza]]*SWR)/12)*(1-imposto_GCAP)</f>
        <v>13658.639758240417</v>
      </c>
      <c r="O494" s="76">
        <f>Table20[[#This Row],[renda]]*cambio_hoje*(1-custo_repatriacao)</f>
        <v>76426.254957342011</v>
      </c>
    </row>
    <row r="495" spans="7:15" ht="20" customHeight="1" x14ac:dyDescent="0.6">
      <c r="G495" s="70">
        <v>492</v>
      </c>
      <c r="H495" s="70">
        <f ca="1">YEAR(TODAY())-YEAR(data_de_nascimento)+Table20[[#This Row],[meses]]/12</f>
        <v>78</v>
      </c>
      <c r="I495" s="71">
        <f t="shared" ca="1" si="17"/>
        <v>59528</v>
      </c>
      <c r="J495" s="73"/>
      <c r="K495" s="73">
        <f t="shared" si="18"/>
        <v>3000</v>
      </c>
      <c r="L495" s="74">
        <f>M494+L494*(1-TER_mensal-desconto_div_mensal)+Table20[[#This Row],[aportes]]*(1-custo_remessa)-comissao-Table20[[#This Row],[saques]]</f>
        <v>4842032.7230095631</v>
      </c>
      <c r="M495" s="72">
        <f>Table20[[#This Row],[riqueza]]*rendimento_hist_mensal</f>
        <v>26238.379666029381</v>
      </c>
      <c r="N495" s="75">
        <f>((Table20[[#This Row],[riqueza]]*SWR)/12)*(1-imposto_GCAP)</f>
        <v>13719.092715193761</v>
      </c>
      <c r="O495" s="76">
        <f>Table20[[#This Row],[renda]]*cambio_hoje*(1-custo_repatriacao)</f>
        <v>76764.516539960721</v>
      </c>
    </row>
    <row r="496" spans="7:15" ht="20" customHeight="1" x14ac:dyDescent="0.6">
      <c r="G496" s="70">
        <v>493</v>
      </c>
      <c r="H496" s="70">
        <f ca="1">YEAR(TODAY())-YEAR(data_de_nascimento)+Table20[[#This Row],[meses]]/12</f>
        <v>78.083333333333343</v>
      </c>
      <c r="I496" s="71">
        <f t="shared" ca="1" si="17"/>
        <v>59559</v>
      </c>
      <c r="J496" s="73"/>
      <c r="K496" s="73">
        <f t="shared" si="18"/>
        <v>3000</v>
      </c>
      <c r="L496" s="74">
        <f>M495+L495*(1-TER_mensal-desconto_div_mensal)+Table20[[#This Row],[aportes]]*(1-custo_remessa)-comissao-Table20[[#This Row],[saques]]</f>
        <v>4863476.7819152707</v>
      </c>
      <c r="M496" s="72">
        <f>Table20[[#This Row],[riqueza]]*rendimento_hist_mensal</f>
        <v>26354.58238322187</v>
      </c>
      <c r="N496" s="75">
        <f>((Table20[[#This Row],[riqueza]]*SWR)/12)*(1-imposto_GCAP)</f>
        <v>13779.850882093266</v>
      </c>
      <c r="O496" s="76">
        <f>Table20[[#This Row],[renda]]*cambio_hoje*(1-custo_repatriacao)</f>
        <v>77104.485910000003</v>
      </c>
    </row>
    <row r="497" spans="7:15" ht="20" customHeight="1" x14ac:dyDescent="0.6">
      <c r="G497" s="70">
        <v>494</v>
      </c>
      <c r="H497" s="70">
        <f ca="1">YEAR(TODAY())-YEAR(data_de_nascimento)+Table20[[#This Row],[meses]]/12</f>
        <v>78.166666666666657</v>
      </c>
      <c r="I497" s="71">
        <f t="shared" ca="1" si="17"/>
        <v>59590</v>
      </c>
      <c r="J497" s="73"/>
      <c r="K497" s="73">
        <f t="shared" si="18"/>
        <v>3000</v>
      </c>
      <c r="L497" s="74">
        <f>M496+L496*(1-TER_mensal-desconto_div_mensal)+Table20[[#This Row],[aportes]]*(1-custo_remessa)-comissao-Table20[[#This Row],[saques]]</f>
        <v>4885029.1058322201</v>
      </c>
      <c r="M497" s="72">
        <f>Table20[[#This Row],[riqueza]]*rendimento_hist_mensal</f>
        <v>26471.37177519167</v>
      </c>
      <c r="N497" s="75">
        <f>((Table20[[#This Row],[riqueza]]*SWR)/12)*(1-imposto_GCAP)</f>
        <v>13840.915799857958</v>
      </c>
      <c r="O497" s="76">
        <f>Table20[[#This Row],[renda]]*cambio_hoje*(1-custo_repatriacao)</f>
        <v>77446.171689597322</v>
      </c>
    </row>
    <row r="498" spans="7:15" ht="20" customHeight="1" x14ac:dyDescent="0.6">
      <c r="G498" s="70">
        <v>495</v>
      </c>
      <c r="H498" s="70">
        <f ca="1">YEAR(TODAY())-YEAR(data_de_nascimento)+Table20[[#This Row],[meses]]/12</f>
        <v>78.25</v>
      </c>
      <c r="I498" s="71">
        <f t="shared" ca="1" si="17"/>
        <v>59618</v>
      </c>
      <c r="J498" s="73"/>
      <c r="K498" s="73">
        <f t="shared" si="18"/>
        <v>3000</v>
      </c>
      <c r="L498" s="74">
        <f>M497+L497*(1-TER_mensal-desconto_div_mensal)+Table20[[#This Row],[aportes]]*(1-custo_remessa)-comissao-Table20[[#This Row],[saques]]</f>
        <v>4906690.2413599463</v>
      </c>
      <c r="M498" s="72">
        <f>Table20[[#This Row],[riqueza]]*rendimento_hist_mensal</f>
        <v>26588.750803894422</v>
      </c>
      <c r="N498" s="75">
        <f>((Table20[[#This Row],[riqueza]]*SWR)/12)*(1-imposto_GCAP)</f>
        <v>13902.289017186515</v>
      </c>
      <c r="O498" s="76">
        <f>Table20[[#This Row],[renda]]*cambio_hoje*(1-custo_repatriacao)</f>
        <v>77789.582544420904</v>
      </c>
    </row>
    <row r="499" spans="7:15" ht="20" customHeight="1" x14ac:dyDescent="0.6">
      <c r="G499" s="70">
        <v>496</v>
      </c>
      <c r="H499" s="70">
        <f ca="1">YEAR(TODAY())-YEAR(data_de_nascimento)+Table20[[#This Row],[meses]]/12</f>
        <v>78.333333333333343</v>
      </c>
      <c r="I499" s="71">
        <f t="shared" ca="1" si="17"/>
        <v>59649</v>
      </c>
      <c r="J499" s="73"/>
      <c r="K499" s="73">
        <f t="shared" si="18"/>
        <v>3000</v>
      </c>
      <c r="L499" s="74">
        <f>M498+L498*(1-TER_mensal-desconto_div_mensal)+Table20[[#This Row],[aportes]]*(1-custo_remessa)-comissao-Table20[[#This Row],[saques]]</f>
        <v>4928460.7378576137</v>
      </c>
      <c r="M499" s="72">
        <f>Table20[[#This Row],[riqueza]]*rendimento_hist_mensal</f>
        <v>26706.722446239855</v>
      </c>
      <c r="N499" s="75">
        <f>((Table20[[#This Row],[riqueza]]*SWR)/12)*(1-imposto_GCAP)</f>
        <v>13963.972090596571</v>
      </c>
      <c r="O499" s="76">
        <f>Table20[[#This Row],[renda]]*cambio_hoje*(1-custo_repatriacao)</f>
        <v>78134.72718388951</v>
      </c>
    </row>
    <row r="500" spans="7:15" ht="20" customHeight="1" x14ac:dyDescent="0.6">
      <c r="G500" s="70">
        <v>497</v>
      </c>
      <c r="H500" s="70">
        <f ca="1">YEAR(TODAY())-YEAR(data_de_nascimento)+Table20[[#This Row],[meses]]/12</f>
        <v>78.416666666666657</v>
      </c>
      <c r="I500" s="71">
        <f t="shared" ca="1" si="17"/>
        <v>59679</v>
      </c>
      <c r="J500" s="73"/>
      <c r="K500" s="73">
        <f t="shared" si="18"/>
        <v>3000</v>
      </c>
      <c r="L500" s="74">
        <f>M499+L499*(1-TER_mensal-desconto_div_mensal)+Table20[[#This Row],[aportes]]*(1-custo_remessa)-comissao-Table20[[#This Row],[saques]]</f>
        <v>4950341.1474579461</v>
      </c>
      <c r="M500" s="72">
        <f>Table20[[#This Row],[riqueza]]*rendimento_hist_mensal</f>
        <v>26825.289694167273</v>
      </c>
      <c r="N500" s="75">
        <f>((Table20[[#This Row],[riqueza]]*SWR)/12)*(1-imposto_GCAP)</f>
        <v>14025.966584464182</v>
      </c>
      <c r="O500" s="76">
        <f>Table20[[#This Row],[renda]]*cambio_hoje*(1-custo_repatriacao)</f>
        <v>78481.614361393338</v>
      </c>
    </row>
    <row r="501" spans="7:15" ht="20" customHeight="1" x14ac:dyDescent="0.6">
      <c r="G501" s="70">
        <v>498</v>
      </c>
      <c r="H501" s="70">
        <f ca="1">YEAR(TODAY())-YEAR(data_de_nascimento)+Table20[[#This Row],[meses]]/12</f>
        <v>78.5</v>
      </c>
      <c r="I501" s="71">
        <f t="shared" ca="1" si="17"/>
        <v>59710</v>
      </c>
      <c r="J501" s="73"/>
      <c r="K501" s="73">
        <f t="shared" si="18"/>
        <v>3000</v>
      </c>
      <c r="L501" s="74">
        <f>M500+L500*(1-TER_mensal-desconto_div_mensal)+Table20[[#This Row],[aportes]]*(1-custo_remessa)-comissao-Table20[[#This Row],[saques]]</f>
        <v>4972332.0250812285</v>
      </c>
      <c r="M501" s="72">
        <f>Table20[[#This Row],[riqueza]]*rendimento_hist_mensal</f>
        <v>26944.45555472144</v>
      </c>
      <c r="N501" s="75">
        <f>((Table20[[#This Row],[riqueza]]*SWR)/12)*(1-imposto_GCAP)</f>
        <v>14088.274071063481</v>
      </c>
      <c r="O501" s="76">
        <f>Table20[[#This Row],[renda]]*cambio_hoje*(1-custo_repatriacao)</f>
        <v>78830.252874515849</v>
      </c>
    </row>
    <row r="502" spans="7:15" ht="20" customHeight="1" x14ac:dyDescent="0.6">
      <c r="G502" s="70">
        <v>499</v>
      </c>
      <c r="H502" s="70">
        <f ca="1">YEAR(TODAY())-YEAR(data_de_nascimento)+Table20[[#This Row],[meses]]/12</f>
        <v>78.583333333333343</v>
      </c>
      <c r="I502" s="71">
        <f t="shared" ca="1" si="17"/>
        <v>59740</v>
      </c>
      <c r="J502" s="73"/>
      <c r="K502" s="73">
        <f t="shared" si="18"/>
        <v>3000</v>
      </c>
      <c r="L502" s="74">
        <f>M501+L501*(1-TER_mensal-desconto_div_mensal)+Table20[[#This Row],[aportes]]*(1-custo_remessa)-comissao-Table20[[#This Row],[saques]]</f>
        <v>4994433.928449383</v>
      </c>
      <c r="M502" s="72">
        <f>Table20[[#This Row],[riqueza]]*rendimento_hist_mensal</f>
        <v>27064.223050128843</v>
      </c>
      <c r="N502" s="75">
        <f>((Table20[[#This Row],[riqueza]]*SWR)/12)*(1-imposto_GCAP)</f>
        <v>14150.896130606583</v>
      </c>
      <c r="O502" s="76">
        <f>Table20[[#This Row],[renda]]*cambio_hoje*(1-custo_repatriacao)</f>
        <v>79180.651565257183</v>
      </c>
    </row>
    <row r="503" spans="7:15" ht="20" customHeight="1" x14ac:dyDescent="0.6">
      <c r="G503" s="70">
        <v>500</v>
      </c>
      <c r="H503" s="70">
        <f ca="1">YEAR(TODAY())-YEAR(data_de_nascimento)+Table20[[#This Row],[meses]]/12</f>
        <v>78.666666666666657</v>
      </c>
      <c r="I503" s="71">
        <f t="shared" ca="1" si="17"/>
        <v>59771</v>
      </c>
      <c r="J503" s="73"/>
      <c r="K503" s="73">
        <f t="shared" si="18"/>
        <v>3000</v>
      </c>
      <c r="L503" s="74">
        <f>M502+L502*(1-TER_mensal-desconto_div_mensal)+Table20[[#This Row],[aportes]]*(1-custo_remessa)-comissao-Table20[[#This Row],[saques]]</f>
        <v>5016647.4181001121</v>
      </c>
      <c r="M503" s="72">
        <f>Table20[[#This Row],[riqueza]]*rendimento_hist_mensal</f>
        <v>27184.595217874328</v>
      </c>
      <c r="N503" s="75">
        <f>((Table20[[#This Row],[riqueza]]*SWR)/12)*(1-imposto_GCAP)</f>
        <v>14213.834351283653</v>
      </c>
      <c r="O503" s="76">
        <f>Table20[[#This Row],[renda]]*cambio_hoje*(1-custo_repatriacao)</f>
        <v>79532.819320258204</v>
      </c>
    </row>
    <row r="504" spans="7:15" ht="20" customHeight="1" x14ac:dyDescent="0.6">
      <c r="G504" s="70">
        <v>501</v>
      </c>
      <c r="H504" s="70">
        <f ca="1">YEAR(TODAY())-YEAR(data_de_nascimento)+Table20[[#This Row],[meses]]/12</f>
        <v>78.75</v>
      </c>
      <c r="I504" s="71">
        <f t="shared" ca="1" si="17"/>
        <v>59802</v>
      </c>
      <c r="J504" s="73"/>
      <c r="K504" s="73">
        <f t="shared" si="18"/>
        <v>3000</v>
      </c>
      <c r="L504" s="74">
        <f>M503+L503*(1-TER_mensal-desconto_div_mensal)+Table20[[#This Row],[aportes]]*(1-custo_remessa)-comissao-Table20[[#This Row],[saques]]</f>
        <v>5038973.057401116</v>
      </c>
      <c r="M504" s="72">
        <f>Table20[[#This Row],[riqueza]]*rendimento_hist_mensal</f>
        <v>27305.575110778165</v>
      </c>
      <c r="N504" s="75">
        <f>((Table20[[#This Row],[riqueza]]*SWR)/12)*(1-imposto_GCAP)</f>
        <v>14277.090329303162</v>
      </c>
      <c r="O504" s="76">
        <f>Table20[[#This Row],[renda]]*cambio_hoje*(1-custo_repatriacao)</f>
        <v>79886.765071025846</v>
      </c>
    </row>
    <row r="505" spans="7:15" ht="20" customHeight="1" x14ac:dyDescent="0.6">
      <c r="G505" s="70">
        <v>502</v>
      </c>
      <c r="H505" s="70">
        <f ca="1">YEAR(TODAY())-YEAR(data_de_nascimento)+Table20[[#This Row],[meses]]/12</f>
        <v>78.833333333333343</v>
      </c>
      <c r="I505" s="71">
        <f t="shared" ca="1" si="17"/>
        <v>59832</v>
      </c>
      <c r="J505" s="73"/>
      <c r="K505" s="73">
        <f t="shared" si="18"/>
        <v>3000</v>
      </c>
      <c r="L505" s="74">
        <f>M504+L504*(1-TER_mensal-desconto_div_mensal)+Table20[[#This Row],[aportes]]*(1-custo_remessa)-comissao-Table20[[#This Row],[saques]]</f>
        <v>5061411.4125643792</v>
      </c>
      <c r="M505" s="72">
        <f>Table20[[#This Row],[riqueza]]*rendimento_hist_mensal</f>
        <v>27427.165797073441</v>
      </c>
      <c r="N505" s="75">
        <f>((Table20[[#This Row],[riqueza]]*SWR)/12)*(1-imposto_GCAP)</f>
        <v>14340.665668932406</v>
      </c>
      <c r="O505" s="76">
        <f>Table20[[#This Row],[renda]]*cambio_hoje*(1-custo_repatriacao)</f>
        <v>80242.497794159775</v>
      </c>
    </row>
    <row r="506" spans="7:15" ht="20" customHeight="1" x14ac:dyDescent="0.6">
      <c r="G506" s="70">
        <v>503</v>
      </c>
      <c r="H506" s="70">
        <f ca="1">YEAR(TODAY())-YEAR(data_de_nascimento)+Table20[[#This Row],[meses]]/12</f>
        <v>78.916666666666657</v>
      </c>
      <c r="I506" s="71">
        <f t="shared" ca="1" si="17"/>
        <v>59863</v>
      </c>
      <c r="J506" s="73"/>
      <c r="K506" s="73">
        <f t="shared" si="18"/>
        <v>3000</v>
      </c>
      <c r="L506" s="74">
        <f>M505+L505*(1-TER_mensal-desconto_div_mensal)+Table20[[#This Row],[aportes]]*(1-custo_remessa)-comissao-Table20[[#This Row],[saques]]</f>
        <v>5083963.0526605295</v>
      </c>
      <c r="M506" s="72">
        <f>Table20[[#This Row],[riqueza]]*rendimento_hist_mensal</f>
        <v>27549.370360483877</v>
      </c>
      <c r="N506" s="75">
        <f>((Table20[[#This Row],[riqueza]]*SWR)/12)*(1-imposto_GCAP)</f>
        <v>14404.561982538167</v>
      </c>
      <c r="O506" s="76">
        <f>Table20[[#This Row],[renda]]*cambio_hoje*(1-custo_repatriacao)</f>
        <v>80600.02651157997</v>
      </c>
    </row>
    <row r="507" spans="7:15" ht="20" customHeight="1" x14ac:dyDescent="0.6">
      <c r="G507" s="70">
        <v>504</v>
      </c>
      <c r="H507" s="70">
        <f ca="1">YEAR(TODAY())-YEAR(data_de_nascimento)+Table20[[#This Row],[meses]]/12</f>
        <v>79</v>
      </c>
      <c r="I507" s="71">
        <f t="shared" ca="1" si="17"/>
        <v>59893</v>
      </c>
      <c r="J507" s="73"/>
      <c r="K507" s="73">
        <f t="shared" si="18"/>
        <v>3000</v>
      </c>
      <c r="L507" s="74">
        <f>M506+L506*(1-TER_mensal-desconto_div_mensal)+Table20[[#This Row],[aportes]]*(1-custo_remessa)-comissao-Table20[[#This Row],[saques]]</f>
        <v>5106628.5496332748</v>
      </c>
      <c r="M507" s="72">
        <f>Table20[[#This Row],[riqueza]]*rendimento_hist_mensal</f>
        <v>27672.191900302078</v>
      </c>
      <c r="N507" s="75">
        <f>((Table20[[#This Row],[riqueza]]*SWR)/12)*(1-imposto_GCAP)</f>
        <v>14468.780890627613</v>
      </c>
      <c r="O507" s="76">
        <f>Table20[[#This Row],[renda]]*cambio_hoje*(1-custo_repatriacao)</f>
        <v>80959.360290755532</v>
      </c>
    </row>
    <row r="508" spans="7:15" ht="20" customHeight="1" x14ac:dyDescent="0.6">
      <c r="G508" s="70">
        <v>505</v>
      </c>
      <c r="H508" s="70">
        <f ca="1">YEAR(TODAY())-YEAR(data_de_nascimento)+Table20[[#This Row],[meses]]/12</f>
        <v>79.083333333333343</v>
      </c>
      <c r="I508" s="71">
        <f t="shared" ca="1" si="17"/>
        <v>59924</v>
      </c>
      <c r="J508" s="73"/>
      <c r="K508" s="73">
        <f t="shared" si="18"/>
        <v>3000</v>
      </c>
      <c r="L508" s="74">
        <f>M507+L507*(1-TER_mensal-desconto_div_mensal)+Table20[[#This Row],[aportes]]*(1-custo_remessa)-comissao-Table20[[#This Row],[saques]]</f>
        <v>5129408.4783139033</v>
      </c>
      <c r="M508" s="72">
        <f>Table20[[#This Row],[riqueza]]*rendimento_hist_mensal</f>
        <v>27795.633531468065</v>
      </c>
      <c r="N508" s="75">
        <f>((Table20[[#This Row],[riqueza]]*SWR)/12)*(1-imposto_GCAP)</f>
        <v>14533.324021889392</v>
      </c>
      <c r="O508" s="76">
        <f>Table20[[#This Row],[renda]]*cambio_hoje*(1-custo_repatriacao)</f>
        <v>81320.508244934623</v>
      </c>
    </row>
    <row r="509" spans="7:15" ht="20" customHeight="1" x14ac:dyDescent="0.6">
      <c r="G509" s="70">
        <v>506</v>
      </c>
      <c r="H509" s="70">
        <f ca="1">YEAR(TODAY())-YEAR(data_de_nascimento)+Table20[[#This Row],[meses]]/12</f>
        <v>79.166666666666657</v>
      </c>
      <c r="I509" s="71">
        <f t="shared" ca="1" si="17"/>
        <v>59955</v>
      </c>
      <c r="J509" s="73"/>
      <c r="K509" s="73">
        <f t="shared" si="18"/>
        <v>3000</v>
      </c>
      <c r="L509" s="74">
        <f>M508+L508*(1-TER_mensal-desconto_div_mensal)+Table20[[#This Row],[aportes]]*(1-custo_remessa)-comissao-Table20[[#This Row],[saques]]</f>
        <v>5152303.4164358666</v>
      </c>
      <c r="M509" s="72">
        <f>Table20[[#This Row],[riqueza]]*rendimento_hist_mensal</f>
        <v>27919.698384648353</v>
      </c>
      <c r="N509" s="75">
        <f>((Table20[[#This Row],[riqueza]]*SWR)/12)*(1-imposto_GCAP)</f>
        <v>14598.193013234955</v>
      </c>
      <c r="O509" s="76">
        <f>Table20[[#This Row],[renda]]*cambio_hoje*(1-custo_repatriacao)</f>
        <v>81683.47953337575</v>
      </c>
    </row>
    <row r="510" spans="7:15" ht="20" customHeight="1" x14ac:dyDescent="0.6">
      <c r="G510" s="70">
        <v>507</v>
      </c>
      <c r="H510" s="70">
        <f ca="1">YEAR(TODAY())-YEAR(data_de_nascimento)+Table20[[#This Row],[meses]]/12</f>
        <v>79.25</v>
      </c>
      <c r="I510" s="71">
        <f t="shared" ca="1" si="17"/>
        <v>59984</v>
      </c>
      <c r="J510" s="73"/>
      <c r="K510" s="73">
        <f t="shared" si="18"/>
        <v>3000</v>
      </c>
      <c r="L510" s="74">
        <f>M509+L509*(1-TER_mensal-desconto_div_mensal)+Table20[[#This Row],[aportes]]*(1-custo_remessa)-comissao-Table20[[#This Row],[saques]]</f>
        <v>5175313.9446494272</v>
      </c>
      <c r="M510" s="72">
        <f>Table20[[#This Row],[riqueza]]*rendimento_hist_mensal</f>
        <v>28044.389606315275</v>
      </c>
      <c r="N510" s="75">
        <f>((Table20[[#This Row],[riqueza]]*SWR)/12)*(1-imposto_GCAP)</f>
        <v>14663.389509840044</v>
      </c>
      <c r="O510" s="76">
        <f>Table20[[#This Row],[renda]]*cambio_hoje*(1-custo_repatriacao)</f>
        <v>82048.283361579786</v>
      </c>
    </row>
    <row r="511" spans="7:15" ht="20" customHeight="1" x14ac:dyDescent="0.6">
      <c r="G511" s="70">
        <v>508</v>
      </c>
      <c r="H511" s="70">
        <f ca="1">YEAR(TODAY())-YEAR(data_de_nascimento)+Table20[[#This Row],[meses]]/12</f>
        <v>79.333333333333343</v>
      </c>
      <c r="I511" s="71">
        <f t="shared" ca="1" si="17"/>
        <v>60015</v>
      </c>
      <c r="J511" s="73"/>
      <c r="K511" s="73">
        <f t="shared" si="18"/>
        <v>3000</v>
      </c>
      <c r="L511" s="74">
        <f>M510+L510*(1-TER_mensal-desconto_div_mensal)+Table20[[#This Row],[aportes]]*(1-custo_remessa)-comissao-Table20[[#This Row],[saques]]</f>
        <v>5198440.6465363894</v>
      </c>
      <c r="M511" s="72">
        <f>Table20[[#This Row],[riqueza]]*rendimento_hist_mensal</f>
        <v>28169.710358826844</v>
      </c>
      <c r="N511" s="75">
        <f>((Table20[[#This Row],[riqueza]]*SWR)/12)*(1-imposto_GCAP)</f>
        <v>14728.915165186436</v>
      </c>
      <c r="O511" s="76">
        <f>Table20[[#This Row],[renda]]*cambio_hoje*(1-custo_repatriacao)</f>
        <v>82414.928981523684</v>
      </c>
    </row>
    <row r="512" spans="7:15" ht="20" customHeight="1" x14ac:dyDescent="0.6">
      <c r="G512" s="70">
        <v>509</v>
      </c>
      <c r="H512" s="70">
        <f ca="1">YEAR(TODAY())-YEAR(data_de_nascimento)+Table20[[#This Row],[meses]]/12</f>
        <v>79.416666666666657</v>
      </c>
      <c r="I512" s="71">
        <f t="shared" ca="1" si="17"/>
        <v>60045</v>
      </c>
      <c r="J512" s="73"/>
      <c r="K512" s="73">
        <f t="shared" si="18"/>
        <v>3000</v>
      </c>
      <c r="L512" s="74">
        <f>M511+L511*(1-TER_mensal-desconto_div_mensal)+Table20[[#This Row],[aportes]]*(1-custo_remessa)-comissao-Table20[[#This Row],[saques]]</f>
        <v>5221684.1086248951</v>
      </c>
      <c r="M512" s="72">
        <f>Table20[[#This Row],[riqueza]]*rendimento_hist_mensal</f>
        <v>28295.663820506903</v>
      </c>
      <c r="N512" s="75">
        <f>((Table20[[#This Row],[riqueza]]*SWR)/12)*(1-imposto_GCAP)</f>
        <v>14794.771641103871</v>
      </c>
      <c r="O512" s="76">
        <f>Table20[[#This Row],[renda]]*cambio_hoje*(1-custo_repatriacao)</f>
        <v>82783.425691894954</v>
      </c>
    </row>
    <row r="513" spans="7:15" ht="20" customHeight="1" x14ac:dyDescent="0.6">
      <c r="G513" s="70">
        <v>510</v>
      </c>
      <c r="H513" s="70">
        <f ca="1">YEAR(TODAY())-YEAR(data_de_nascimento)+Table20[[#This Row],[meses]]/12</f>
        <v>79.5</v>
      </c>
      <c r="I513" s="71">
        <f t="shared" ca="1" si="17"/>
        <v>60076</v>
      </c>
      <c r="J513" s="73"/>
      <c r="K513" s="73">
        <f t="shared" si="18"/>
        <v>3000</v>
      </c>
      <c r="L513" s="74">
        <f>M512+L512*(1-TER_mensal-desconto_div_mensal)+Table20[[#This Row],[aportes]]*(1-custo_remessa)-comissao-Table20[[#This Row],[saques]]</f>
        <v>5245044.9204043048</v>
      </c>
      <c r="M513" s="72">
        <f>Table20[[#This Row],[riqueza]]*rendimento_hist_mensal</f>
        <v>28422.253185725778</v>
      </c>
      <c r="N513" s="75">
        <f>((Table20[[#This Row],[riqueza]]*SWR)/12)*(1-imposto_GCAP)</f>
        <v>14860.960607812196</v>
      </c>
      <c r="O513" s="76">
        <f>Table20[[#This Row],[renda]]*cambio_hoje*(1-custo_repatriacao)</f>
        <v>83153.782838327606</v>
      </c>
    </row>
    <row r="514" spans="7:15" ht="20" customHeight="1" x14ac:dyDescent="0.6">
      <c r="G514" s="70">
        <v>511</v>
      </c>
      <c r="H514" s="70">
        <f ca="1">YEAR(TODAY())-YEAR(data_de_nascimento)+Table20[[#This Row],[meses]]/12</f>
        <v>79.583333333333343</v>
      </c>
      <c r="I514" s="71">
        <f t="shared" ca="1" si="17"/>
        <v>60106</v>
      </c>
      <c r="J514" s="73"/>
      <c r="K514" s="73">
        <f t="shared" si="18"/>
        <v>3000</v>
      </c>
      <c r="L514" s="74">
        <f>M513+L513*(1-TER_mensal-desconto_div_mensal)+Table20[[#This Row],[aportes]]*(1-custo_remessa)-comissao-Table20[[#This Row],[saques]]</f>
        <v>5268523.6743401419</v>
      </c>
      <c r="M514" s="72">
        <f>Table20[[#This Row],[riqueza]]*rendimento_hist_mensal</f>
        <v>28549.481664981256</v>
      </c>
      <c r="N514" s="75">
        <f>((Table20[[#This Row],[riqueza]]*SWR)/12)*(1-imposto_GCAP)</f>
        <v>14927.483743963736</v>
      </c>
      <c r="O514" s="76">
        <f>Table20[[#This Row],[renda]]*cambio_hoje*(1-custo_repatriacao)</f>
        <v>83526.009813639132</v>
      </c>
    </row>
    <row r="515" spans="7:15" ht="20" customHeight="1" x14ac:dyDescent="0.6">
      <c r="G515" s="70">
        <v>512</v>
      </c>
      <c r="H515" s="70">
        <f ca="1">YEAR(TODAY())-YEAR(data_de_nascimento)+Table20[[#This Row],[meses]]/12</f>
        <v>79.666666666666657</v>
      </c>
      <c r="I515" s="71">
        <f t="shared" ca="1" si="17"/>
        <v>60137</v>
      </c>
      <c r="J515" s="73"/>
      <c r="K515" s="73">
        <f t="shared" si="18"/>
        <v>3000</v>
      </c>
      <c r="L515" s="74">
        <f>M514+L514*(1-TER_mensal-desconto_div_mensal)+Table20[[#This Row],[aportes]]*(1-custo_remessa)-comissao-Table20[[#This Row],[saques]]</f>
        <v>5292120.9658891233</v>
      </c>
      <c r="M515" s="72">
        <f>Table20[[#This Row],[riqueza]]*rendimento_hist_mensal</f>
        <v>28677.352484980038</v>
      </c>
      <c r="N515" s="75">
        <f>((Table20[[#This Row],[riqueza]]*SWR)/12)*(1-imposto_GCAP)</f>
        <v>14994.342736685849</v>
      </c>
      <c r="O515" s="76">
        <f>Table20[[#This Row],[renda]]*cambio_hoje*(1-custo_repatriacao)</f>
        <v>83900.11605806867</v>
      </c>
    </row>
    <row r="516" spans="7:15" ht="20" customHeight="1" x14ac:dyDescent="0.6">
      <c r="G516" s="70">
        <v>513</v>
      </c>
      <c r="H516" s="70">
        <f ca="1">YEAR(TODAY())-YEAR(data_de_nascimento)+Table20[[#This Row],[meses]]/12</f>
        <v>79.75</v>
      </c>
      <c r="I516" s="71">
        <f t="shared" ca="1" si="17"/>
        <v>60168</v>
      </c>
      <c r="J516" s="73"/>
      <c r="K516" s="73">
        <f t="shared" si="18"/>
        <v>3000</v>
      </c>
      <c r="L516" s="74">
        <f>M515+L515*(1-TER_mensal-desconto_div_mensal)+Table20[[#This Row],[aportes]]*(1-custo_remessa)-comissao-Table20[[#This Row],[saques]]</f>
        <v>5315837.393514256</v>
      </c>
      <c r="M516" s="72">
        <f>Table20[[#This Row],[riqueza]]*rendimento_hist_mensal</f>
        <v>28805.868888719531</v>
      </c>
      <c r="N516" s="75">
        <f>((Table20[[#This Row],[riqueza]]*SWR)/12)*(1-imposto_GCAP)</f>
        <v>15061.539281623725</v>
      </c>
      <c r="O516" s="76">
        <f>Table20[[#This Row],[renda]]*cambio_hoje*(1-custo_repatriacao)</f>
        <v>84276.111059516479</v>
      </c>
    </row>
    <row r="517" spans="7:15" ht="20" customHeight="1" x14ac:dyDescent="0.6">
      <c r="G517" s="70">
        <v>514</v>
      </c>
      <c r="H517" s="70">
        <f ca="1">YEAR(TODAY())-YEAR(data_de_nascimento)+Table20[[#This Row],[meses]]/12</f>
        <v>79.833333333333343</v>
      </c>
      <c r="I517" s="71">
        <f t="shared" ca="1" si="17"/>
        <v>60198</v>
      </c>
      <c r="J517" s="73"/>
      <c r="K517" s="73">
        <f t="shared" si="18"/>
        <v>3000</v>
      </c>
      <c r="L517" s="74">
        <f>M516+L516*(1-TER_mensal-desconto_div_mensal)+Table20[[#This Row],[aportes]]*(1-custo_remessa)-comissao-Table20[[#This Row],[saques]]</f>
        <v>5339673.5587000223</v>
      </c>
      <c r="M517" s="72">
        <f>Table20[[#This Row],[riqueza]]*rendimento_hist_mensal</f>
        <v>28935.034135570157</v>
      </c>
      <c r="N517" s="75">
        <f>((Table20[[#This Row],[riqueza]]*SWR)/12)*(1-imposto_GCAP)</f>
        <v>15129.075082983396</v>
      </c>
      <c r="O517" s="76">
        <f>Table20[[#This Row],[renda]]*cambio_hoje*(1-custo_repatriacao)</f>
        <v>84654.004353784563</v>
      </c>
    </row>
    <row r="518" spans="7:15" ht="20" customHeight="1" x14ac:dyDescent="0.6">
      <c r="G518" s="70">
        <v>515</v>
      </c>
      <c r="H518" s="70">
        <f ca="1">YEAR(TODAY())-YEAR(data_de_nascimento)+Table20[[#This Row],[meses]]/12</f>
        <v>79.916666666666657</v>
      </c>
      <c r="I518" s="71">
        <f t="shared" ref="I518:I581" ca="1" si="19">EDATE(I517,1)</f>
        <v>60229</v>
      </c>
      <c r="J518" s="73"/>
      <c r="K518" s="73">
        <f t="shared" si="18"/>
        <v>3000</v>
      </c>
      <c r="L518" s="74">
        <f>M517+L517*(1-TER_mensal-desconto_div_mensal)+Table20[[#This Row],[aportes]]*(1-custo_remessa)-comissao-Table20[[#This Row],[saques]]</f>
        <v>5363630.0659676269</v>
      </c>
      <c r="M518" s="72">
        <f>Table20[[#This Row],[riqueza]]*rendimento_hist_mensal</f>
        <v>29064.851501357949</v>
      </c>
      <c r="N518" s="75">
        <f>((Table20[[#This Row],[riqueza]]*SWR)/12)*(1-imposto_GCAP)</f>
        <v>15196.951853574945</v>
      </c>
      <c r="O518" s="76">
        <f>Table20[[#This Row],[renda]]*cambio_hoje*(1-custo_repatriacao)</f>
        <v>85033.805524818526</v>
      </c>
    </row>
    <row r="519" spans="7:15" ht="20" customHeight="1" x14ac:dyDescent="0.6">
      <c r="G519" s="70">
        <v>516</v>
      </c>
      <c r="H519" s="70">
        <f ca="1">YEAR(TODAY())-YEAR(data_de_nascimento)+Table20[[#This Row],[meses]]/12</f>
        <v>80</v>
      </c>
      <c r="I519" s="71">
        <f t="shared" ca="1" si="19"/>
        <v>60259</v>
      </c>
      <c r="J519" s="73"/>
      <c r="K519" s="73">
        <f t="shared" si="18"/>
        <v>3000</v>
      </c>
      <c r="L519" s="74">
        <f>M518+L518*(1-TER_mensal-desconto_div_mensal)+Table20[[#This Row],[aportes]]*(1-custo_remessa)-comissao-Table20[[#This Row],[saques]]</f>
        <v>5387707.5228903331</v>
      </c>
      <c r="M519" s="72">
        <f>Table20[[#This Row],[riqueza]]*rendimento_hist_mensal</f>
        <v>29195.324278447686</v>
      </c>
      <c r="N519" s="75">
        <f>((Table20[[#This Row],[riqueza]]*SWR)/12)*(1-imposto_GCAP)</f>
        <v>15265.171314855943</v>
      </c>
      <c r="O519" s="76">
        <f>Table20[[#This Row],[renda]]*cambio_hoje*(1-custo_repatriacao)</f>
        <v>85415.524204950518</v>
      </c>
    </row>
    <row r="520" spans="7:15" ht="20" customHeight="1" x14ac:dyDescent="0.6">
      <c r="G520" s="70">
        <v>517</v>
      </c>
      <c r="H520" s="70">
        <f ca="1">YEAR(TODAY())-YEAR(data_de_nascimento)+Table20[[#This Row],[meses]]/12</f>
        <v>80.083333333333343</v>
      </c>
      <c r="I520" s="71">
        <f t="shared" ca="1" si="19"/>
        <v>60290</v>
      </c>
      <c r="J520" s="73"/>
      <c r="K520" s="73">
        <f t="shared" si="18"/>
        <v>3000</v>
      </c>
      <c r="L520" s="74">
        <f>M519+L519*(1-TER_mensal-desconto_div_mensal)+Table20[[#This Row],[aportes]]*(1-custo_remessa)-comissao-Table20[[#This Row],[saques]]</f>
        <v>5411906.5401088707</v>
      </c>
      <c r="M520" s="72">
        <f>Table20[[#This Row],[riqueza]]*rendimento_hist_mensal</f>
        <v>29326.455775826358</v>
      </c>
      <c r="N520" s="75">
        <f>((Table20[[#This Row],[riqueza]]*SWR)/12)*(1-imposto_GCAP)</f>
        <v>15333.735196975134</v>
      </c>
      <c r="O520" s="76">
        <f>Table20[[#This Row],[renda]]*cambio_hoje*(1-custo_repatriacao)</f>
        <v>85799.170075143789</v>
      </c>
    </row>
    <row r="521" spans="7:15" ht="20" customHeight="1" x14ac:dyDescent="0.6">
      <c r="G521" s="70">
        <v>518</v>
      </c>
      <c r="H521" s="70">
        <f ca="1">YEAR(TODAY())-YEAR(data_de_nascimento)+Table20[[#This Row],[meses]]/12</f>
        <v>80.166666666666657</v>
      </c>
      <c r="I521" s="71">
        <f t="shared" ca="1" si="19"/>
        <v>60321</v>
      </c>
      <c r="J521" s="73"/>
      <c r="K521" s="73">
        <f t="shared" si="18"/>
        <v>3000</v>
      </c>
      <c r="L521" s="74">
        <f>M520+L520*(1-TER_mensal-desconto_div_mensal)+Table20[[#This Row],[aportes]]*(1-custo_remessa)-comissao-Table20[[#This Row],[saques]]</f>
        <v>5436227.7313469211</v>
      </c>
      <c r="M521" s="72">
        <f>Table20[[#This Row],[riqueza]]*rendimento_hist_mensal</f>
        <v>29458.249319187096</v>
      </c>
      <c r="N521" s="75">
        <f>((Table20[[#This Row],[riqueza]]*SWR)/12)*(1-imposto_GCAP)</f>
        <v>15402.645238816276</v>
      </c>
      <c r="O521" s="76">
        <f>Table20[[#This Row],[renda]]*cambio_hoje*(1-custo_repatriacao)</f>
        <v>86184.752865237868</v>
      </c>
    </row>
    <row r="522" spans="7:15" ht="20" customHeight="1" x14ac:dyDescent="0.6">
      <c r="G522" s="70">
        <v>519</v>
      </c>
      <c r="H522" s="70">
        <f ca="1">YEAR(TODAY())-YEAR(data_de_nascimento)+Table20[[#This Row],[meses]]/12</f>
        <v>80.25</v>
      </c>
      <c r="I522" s="71">
        <f t="shared" ca="1" si="19"/>
        <v>60349</v>
      </c>
      <c r="J522" s="73"/>
      <c r="K522" s="73">
        <f t="shared" si="18"/>
        <v>3000</v>
      </c>
      <c r="L522" s="74">
        <f>M521+L521*(1-TER_mensal-desconto_div_mensal)+Table20[[#This Row],[aportes]]*(1-custo_remessa)-comissao-Table20[[#This Row],[saques]]</f>
        <v>5460671.713426685</v>
      </c>
      <c r="M522" s="72">
        <f>Table20[[#This Row],[riqueza]]*rendimento_hist_mensal</f>
        <v>29590.708251013522</v>
      </c>
      <c r="N522" s="75">
        <f>((Table20[[#This Row],[riqueza]]*SWR)/12)*(1-imposto_GCAP)</f>
        <v>15471.903188042274</v>
      </c>
      <c r="O522" s="76">
        <f>Table20[[#This Row],[renda]]*cambio_hoje*(1-custo_repatriacao)</f>
        <v>86572.282354195602</v>
      </c>
    </row>
    <row r="523" spans="7:15" ht="20" customHeight="1" x14ac:dyDescent="0.6">
      <c r="G523" s="70">
        <v>520</v>
      </c>
      <c r="H523" s="70">
        <f ca="1">YEAR(TODAY())-YEAR(data_de_nascimento)+Table20[[#This Row],[meses]]/12</f>
        <v>80.333333333333343</v>
      </c>
      <c r="I523" s="71">
        <f t="shared" ca="1" si="19"/>
        <v>60380</v>
      </c>
      <c r="J523" s="73"/>
      <c r="K523" s="73">
        <f t="shared" si="18"/>
        <v>3000</v>
      </c>
      <c r="L523" s="74">
        <f>M522+L522*(1-TER_mensal-desconto_div_mensal)+Table20[[#This Row],[aportes]]*(1-custo_remessa)-comissao-Table20[[#This Row],[saques]]</f>
        <v>5485239.1062845234</v>
      </c>
      <c r="M523" s="72">
        <f>Table20[[#This Row],[riqueza]]*rendimento_hist_mensal</f>
        <v>29723.835930664522</v>
      </c>
      <c r="N523" s="75">
        <f>((Table20[[#This Row],[riqueza]]*SWR)/12)*(1-imposto_GCAP)</f>
        <v>15541.510801139482</v>
      </c>
      <c r="O523" s="76">
        <f>Table20[[#This Row],[renda]]*cambio_hoje*(1-custo_repatriacao)</f>
        <v>86961.768370351041</v>
      </c>
    </row>
    <row r="524" spans="7:15" ht="20" customHeight="1" x14ac:dyDescent="0.6">
      <c r="G524" s="70">
        <v>521</v>
      </c>
      <c r="H524" s="70">
        <f ca="1">YEAR(TODAY())-YEAR(data_de_nascimento)+Table20[[#This Row],[meses]]/12</f>
        <v>80.416666666666657</v>
      </c>
      <c r="I524" s="71">
        <f t="shared" ca="1" si="19"/>
        <v>60410</v>
      </c>
      <c r="J524" s="73"/>
      <c r="K524" s="73">
        <f t="shared" si="18"/>
        <v>3000</v>
      </c>
      <c r="L524" s="74">
        <f>M523+L523*(1-TER_mensal-desconto_div_mensal)+Table20[[#This Row],[aportes]]*(1-custo_remessa)-comissao-Table20[[#This Row],[saques]]</f>
        <v>5509930.5329866828</v>
      </c>
      <c r="M524" s="72">
        <f>Table20[[#This Row],[riqueza]]*rendimento_hist_mensal</f>
        <v>29857.635734459429</v>
      </c>
      <c r="N524" s="75">
        <f>((Table20[[#This Row],[riqueza]]*SWR)/12)*(1-imposto_GCAP)</f>
        <v>15611.46984346227</v>
      </c>
      <c r="O524" s="76">
        <f>Table20[[#This Row],[renda]]*cambio_hoje*(1-custo_repatriacao)</f>
        <v>87353.220791658736</v>
      </c>
    </row>
    <row r="525" spans="7:15" ht="20" customHeight="1" x14ac:dyDescent="0.6">
      <c r="G525" s="70">
        <v>522</v>
      </c>
      <c r="H525" s="70">
        <f ca="1">YEAR(TODAY())-YEAR(data_de_nascimento)+Table20[[#This Row],[meses]]/12</f>
        <v>80.5</v>
      </c>
      <c r="I525" s="71">
        <f t="shared" ca="1" si="19"/>
        <v>60441</v>
      </c>
      <c r="J525" s="73"/>
      <c r="K525" s="73">
        <f t="shared" si="18"/>
        <v>3000</v>
      </c>
      <c r="L525" s="74">
        <f>M524+L524*(1-TER_mensal-desconto_div_mensal)+Table20[[#This Row],[aportes]]*(1-custo_remessa)-comissao-Table20[[#This Row],[saques]]</f>
        <v>5534746.6197450953</v>
      </c>
      <c r="M525" s="72">
        <f>Table20[[#This Row],[riqueza]]*rendimento_hist_mensal</f>
        <v>29992.111055763668</v>
      </c>
      <c r="N525" s="75">
        <f>((Table20[[#This Row],[riqueza]]*SWR)/12)*(1-imposto_GCAP)</f>
        <v>15681.782089277769</v>
      </c>
      <c r="O525" s="76">
        <f>Table20[[#This Row],[renda]]*cambio_hoje*(1-custo_repatriacao)</f>
        <v>87746.649545944209</v>
      </c>
    </row>
    <row r="526" spans="7:15" ht="20" customHeight="1" x14ac:dyDescent="0.6">
      <c r="G526" s="70">
        <v>523</v>
      </c>
      <c r="H526" s="70">
        <f ca="1">YEAR(TODAY())-YEAR(data_de_nascimento)+Table20[[#This Row],[meses]]/12</f>
        <v>80.583333333333343</v>
      </c>
      <c r="I526" s="71">
        <f t="shared" ca="1" si="19"/>
        <v>60471</v>
      </c>
      <c r="J526" s="73"/>
      <c r="K526" s="73">
        <f t="shared" si="18"/>
        <v>3000</v>
      </c>
      <c r="L526" s="74">
        <f>M525+L525*(1-TER_mensal-desconto_div_mensal)+Table20[[#This Row],[aportes]]*(1-custo_remessa)-comissao-Table20[[#This Row],[saques]]</f>
        <v>5559687.9959332589</v>
      </c>
      <c r="M526" s="72">
        <f>Table20[[#This Row],[riqueza]]*rendimento_hist_mensal</f>
        <v>30127.265305074801</v>
      </c>
      <c r="N526" s="75">
        <f>((Table20[[#This Row],[riqueza]]*SWR)/12)*(1-imposto_GCAP)</f>
        <v>15752.4493218109</v>
      </c>
      <c r="O526" s="76">
        <f>Table20[[#This Row],[renda]]*cambio_hoje*(1-custo_repatriacao)</f>
        <v>88142.064611155845</v>
      </c>
    </row>
    <row r="527" spans="7:15" ht="20" customHeight="1" x14ac:dyDescent="0.6">
      <c r="G527" s="70">
        <v>524</v>
      </c>
      <c r="H527" s="70">
        <f ca="1">YEAR(TODAY())-YEAR(data_de_nascimento)+Table20[[#This Row],[meses]]/12</f>
        <v>80.666666666666657</v>
      </c>
      <c r="I527" s="71">
        <f t="shared" ca="1" si="19"/>
        <v>60502</v>
      </c>
      <c r="J527" s="73"/>
      <c r="K527" s="73">
        <f t="shared" si="18"/>
        <v>3000</v>
      </c>
      <c r="L527" s="74">
        <f>M526+L526*(1-TER_mensal-desconto_div_mensal)+Table20[[#This Row],[aportes]]*(1-custo_remessa)-comissao-Table20[[#This Row],[saques]]</f>
        <v>5584755.2941022031</v>
      </c>
      <c r="M527" s="72">
        <f>Table20[[#This Row],[riqueza]]*rendimento_hist_mensal</f>
        <v>30263.101910109042</v>
      </c>
      <c r="N527" s="75">
        <f>((Table20[[#This Row],[riqueza]]*SWR)/12)*(1-imposto_GCAP)</f>
        <v>15823.473333289576</v>
      </c>
      <c r="O527" s="76">
        <f>Table20[[#This Row],[renda]]*cambio_hoje*(1-custo_repatriacao)</f>
        <v>88539.476015617824</v>
      </c>
    </row>
    <row r="528" spans="7:15" ht="20" customHeight="1" x14ac:dyDescent="0.6">
      <c r="G528" s="70">
        <v>525</v>
      </c>
      <c r="H528" s="70">
        <f ca="1">YEAR(TODAY())-YEAR(data_de_nascimento)+Table20[[#This Row],[meses]]/12</f>
        <v>80.75</v>
      </c>
      <c r="I528" s="71">
        <f t="shared" ca="1" si="19"/>
        <v>60533</v>
      </c>
      <c r="J528" s="73"/>
      <c r="K528" s="73">
        <f t="shared" si="18"/>
        <v>3000</v>
      </c>
      <c r="L528" s="74">
        <f>M527+L527*(1-TER_mensal-desconto_div_mensal)+Table20[[#This Row],[aportes]]*(1-custo_remessa)-comissao-Table20[[#This Row],[saques]]</f>
        <v>5609949.1499965284</v>
      </c>
      <c r="M528" s="72">
        <f>Table20[[#This Row],[riqueza]]*rendimento_hist_mensal</f>
        <v>30399.624315888173</v>
      </c>
      <c r="N528" s="75">
        <f>((Table20[[#This Row],[riqueza]]*SWR)/12)*(1-imposto_GCAP)</f>
        <v>15894.855924990163</v>
      </c>
      <c r="O528" s="76">
        <f>Table20[[#This Row],[renda]]*cambio_hoje*(1-custo_repatriacao)</f>
        <v>88938.893838284508</v>
      </c>
    </row>
    <row r="529" spans="7:15" ht="20" customHeight="1" x14ac:dyDescent="0.6">
      <c r="G529" s="70">
        <v>526</v>
      </c>
      <c r="H529" s="70">
        <f ca="1">YEAR(TODAY())-YEAR(data_de_nascimento)+Table20[[#This Row],[meses]]/12</f>
        <v>80.833333333333343</v>
      </c>
      <c r="I529" s="71">
        <f t="shared" ca="1" si="19"/>
        <v>60563</v>
      </c>
      <c r="J529" s="73"/>
      <c r="K529" s="73">
        <f t="shared" si="18"/>
        <v>3000</v>
      </c>
      <c r="L529" s="74">
        <f>M528+L528*(1-TER_mensal-desconto_div_mensal)+Table20[[#This Row],[aportes]]*(1-custo_remessa)-comissao-Table20[[#This Row],[saques]]</f>
        <v>5635270.2025705315</v>
      </c>
      <c r="M529" s="72">
        <f>Table20[[#This Row],[riqueza]]*rendimento_hist_mensal</f>
        <v>30536.835984826921</v>
      </c>
      <c r="N529" s="75">
        <f>((Table20[[#This Row],[riqueza]]*SWR)/12)*(1-imposto_GCAP)</f>
        <v>15966.598907283171</v>
      </c>
      <c r="O529" s="76">
        <f>Table20[[#This Row],[renda]]*cambio_hoje*(1-custo_repatriacao)</f>
        <v>89340.328208996085</v>
      </c>
    </row>
    <row r="530" spans="7:15" ht="20" customHeight="1" x14ac:dyDescent="0.6">
      <c r="G530" s="70">
        <v>527</v>
      </c>
      <c r="H530" s="70">
        <f ca="1">YEAR(TODAY())-YEAR(data_de_nascimento)+Table20[[#This Row],[meses]]/12</f>
        <v>80.916666666666657</v>
      </c>
      <c r="I530" s="71">
        <f t="shared" ca="1" si="19"/>
        <v>60594</v>
      </c>
      <c r="J530" s="73"/>
      <c r="K530" s="73">
        <f t="shared" si="18"/>
        <v>3000</v>
      </c>
      <c r="L530" s="74">
        <f>M529+L529*(1-TER_mensal-desconto_div_mensal)+Table20[[#This Row],[aportes]]*(1-custo_remessa)-comissao-Table20[[#This Row],[saques]]</f>
        <v>5660719.0940044075</v>
      </c>
      <c r="M530" s="72">
        <f>Table20[[#This Row],[riqueza]]*rendimento_hist_mensal</f>
        <v>30674.740396820769</v>
      </c>
      <c r="N530" s="75">
        <f>((Table20[[#This Row],[riqueza]]*SWR)/12)*(1-imposto_GCAP)</f>
        <v>16038.704099679155</v>
      </c>
      <c r="O530" s="76">
        <f>Table20[[#This Row],[renda]]*cambio_hoje*(1-custo_repatriacao)</f>
        <v>89743.789308735475</v>
      </c>
    </row>
    <row r="531" spans="7:15" ht="20" customHeight="1" x14ac:dyDescent="0.6">
      <c r="G531" s="70">
        <v>528</v>
      </c>
      <c r="H531" s="70">
        <f ca="1">YEAR(TODAY())-YEAR(data_de_nascimento)+Table20[[#This Row],[meses]]/12</f>
        <v>81</v>
      </c>
      <c r="I531" s="71">
        <f t="shared" ca="1" si="19"/>
        <v>60624</v>
      </c>
      <c r="J531" s="73"/>
      <c r="K531" s="73">
        <f t="shared" si="18"/>
        <v>3000</v>
      </c>
      <c r="L531" s="74">
        <f>M530+L530*(1-TER_mensal-desconto_div_mensal)+Table20[[#This Row],[aportes]]*(1-custo_remessa)-comissao-Table20[[#This Row],[saques]]</f>
        <v>5686296.4697205396</v>
      </c>
      <c r="M531" s="72">
        <f>Table20[[#This Row],[riqueza]]*rendimento_hist_mensal</f>
        <v>30813.341049334209</v>
      </c>
      <c r="N531" s="75">
        <f>((Table20[[#This Row],[riqueza]]*SWR)/12)*(1-imposto_GCAP)</f>
        <v>16111.173330874863</v>
      </c>
      <c r="O531" s="76">
        <f>Table20[[#This Row],[renda]]*cambio_hoje*(1-custo_repatriacao)</f>
        <v>90149.287369886413</v>
      </c>
    </row>
    <row r="532" spans="7:15" ht="20" customHeight="1" x14ac:dyDescent="0.6">
      <c r="G532" s="70">
        <v>529</v>
      </c>
      <c r="H532" s="70">
        <f ca="1">YEAR(TODAY())-YEAR(data_de_nascimento)+Table20[[#This Row],[meses]]/12</f>
        <v>81.083333333333343</v>
      </c>
      <c r="I532" s="71">
        <f t="shared" ca="1" si="19"/>
        <v>60655</v>
      </c>
      <c r="J532" s="73"/>
      <c r="K532" s="73">
        <f t="shared" si="18"/>
        <v>3000</v>
      </c>
      <c r="L532" s="74">
        <f>M531+L531*(1-TER_mensal-desconto_div_mensal)+Table20[[#This Row],[aportes]]*(1-custo_remessa)-comissao-Table20[[#This Row],[saques]]</f>
        <v>5712002.9783998672</v>
      </c>
      <c r="M532" s="72">
        <f>Table20[[#This Row],[riqueza]]*rendimento_hist_mensal</f>
        <v>30952.641457489452</v>
      </c>
      <c r="N532" s="75">
        <f>((Table20[[#This Row],[riqueza]]*SWR)/12)*(1-imposto_GCAP)</f>
        <v>16184.008438799625</v>
      </c>
      <c r="O532" s="76">
        <f>Table20[[#This Row],[renda]]*cambio_hoje*(1-custo_repatriacao)</f>
        <v>90556.83267649317</v>
      </c>
    </row>
    <row r="533" spans="7:15" ht="20" customHeight="1" x14ac:dyDescent="0.6">
      <c r="G533" s="70">
        <v>530</v>
      </c>
      <c r="H533" s="70">
        <f ca="1">YEAR(TODAY())-YEAR(data_de_nascimento)+Table20[[#This Row],[meses]]/12</f>
        <v>81.166666666666657</v>
      </c>
      <c r="I533" s="71">
        <f t="shared" ca="1" si="19"/>
        <v>60686</v>
      </c>
      <c r="J533" s="73"/>
      <c r="K533" s="73">
        <f t="shared" si="18"/>
        <v>3000</v>
      </c>
      <c r="L533" s="74">
        <f>M532+L532*(1-TER_mensal-desconto_div_mensal)+Table20[[#This Row],[aportes]]*(1-custo_remessa)-comissao-Table20[[#This Row],[saques]]</f>
        <v>5737839.2719983365</v>
      </c>
      <c r="M533" s="72">
        <f>Table20[[#This Row],[riqueza]]*rendimento_hist_mensal</f>
        <v>31092.645154155569</v>
      </c>
      <c r="N533" s="75">
        <f>((Table20[[#This Row],[riqueza]]*SWR)/12)*(1-imposto_GCAP)</f>
        <v>16257.211270661952</v>
      </c>
      <c r="O533" s="76">
        <f>Table20[[#This Row],[renda]]*cambio_hoje*(1-custo_repatriacao)</f>
        <v>90966.435564521205</v>
      </c>
    </row>
    <row r="534" spans="7:15" ht="20" customHeight="1" x14ac:dyDescent="0.6">
      <c r="G534" s="70">
        <v>531</v>
      </c>
      <c r="H534" s="70">
        <f ca="1">YEAR(TODAY())-YEAR(data_de_nascimento)+Table20[[#This Row],[meses]]/12</f>
        <v>81.25</v>
      </c>
      <c r="I534" s="71">
        <f t="shared" ca="1" si="19"/>
        <v>60714</v>
      </c>
      <c r="J534" s="73"/>
      <c r="K534" s="73">
        <f t="shared" si="18"/>
        <v>3000</v>
      </c>
      <c r="L534" s="74">
        <f>M533+L533*(1-TER_mensal-desconto_div_mensal)+Table20[[#This Row],[aportes]]*(1-custo_remessa)-comissao-Table20[[#This Row],[saques]]</f>
        <v>5763806.0057634348</v>
      </c>
      <c r="M534" s="72">
        <f>Table20[[#This Row],[riqueza]]*rendimento_hist_mensal</f>
        <v>31233.355690038086</v>
      </c>
      <c r="N534" s="75">
        <f>((Table20[[#This Row],[riqueza]]*SWR)/12)*(1-imposto_GCAP)</f>
        <v>16330.7836829964</v>
      </c>
      <c r="O534" s="76">
        <f>Table20[[#This Row],[renda]]*cambio_hoje*(1-custo_repatriacao)</f>
        <v>91378.106422119366</v>
      </c>
    </row>
    <row r="535" spans="7:15" ht="20" customHeight="1" x14ac:dyDescent="0.6">
      <c r="G535" s="70">
        <v>532</v>
      </c>
      <c r="H535" s="70">
        <f ca="1">YEAR(TODAY())-YEAR(data_de_nascimento)+Table20[[#This Row],[meses]]/12</f>
        <v>81.333333333333343</v>
      </c>
      <c r="I535" s="71">
        <f t="shared" ca="1" si="19"/>
        <v>60745</v>
      </c>
      <c r="J535" s="73"/>
      <c r="K535" s="73">
        <f t="shared" si="18"/>
        <v>3000</v>
      </c>
      <c r="L535" s="74">
        <f>M534+L534*(1-TER_mensal-desconto_div_mensal)+Table20[[#This Row],[aportes]]*(1-custo_remessa)-comissao-Table20[[#This Row],[saques]]</f>
        <v>5789903.8382508093</v>
      </c>
      <c r="M535" s="72">
        <f>Table20[[#This Row],[riqueza]]*rendimento_hist_mensal</f>
        <v>31374.776633769037</v>
      </c>
      <c r="N535" s="75">
        <f>((Table20[[#This Row],[riqueza]]*SWR)/12)*(1-imposto_GCAP)</f>
        <v>16404.727541710628</v>
      </c>
      <c r="O535" s="76">
        <f>Table20[[#This Row],[renda]]*cambio_hoje*(1-custo_repatriacao)</f>
        <v>91791.85568988329</v>
      </c>
    </row>
    <row r="536" spans="7:15" ht="20" customHeight="1" x14ac:dyDescent="0.6">
      <c r="G536" s="70">
        <v>533</v>
      </c>
      <c r="H536" s="70">
        <f ca="1">YEAR(TODAY())-YEAR(data_de_nascimento)+Table20[[#This Row],[meses]]/12</f>
        <v>81.416666666666657</v>
      </c>
      <c r="I536" s="71">
        <f t="shared" ca="1" si="19"/>
        <v>60775</v>
      </c>
      <c r="J536" s="73"/>
      <c r="K536" s="73">
        <f t="shared" si="18"/>
        <v>3000</v>
      </c>
      <c r="L536" s="74">
        <f>M535+L535*(1-TER_mensal-desconto_div_mensal)+Table20[[#This Row],[aportes]]*(1-custo_remessa)-comissao-Table20[[#This Row],[saques]]</f>
        <v>5816133.431340971</v>
      </c>
      <c r="M536" s="72">
        <f>Table20[[#This Row],[riqueza]]*rendimento_hist_mensal</f>
        <v>31516.911571997494</v>
      </c>
      <c r="N536" s="75">
        <f>((Table20[[#This Row],[riqueza]]*SWR)/12)*(1-imposto_GCAP)</f>
        <v>16479.044722132749</v>
      </c>
      <c r="O536" s="76">
        <f>Table20[[#This Row],[renda]]*cambio_hoje*(1-custo_repatriacao)</f>
        <v>92207.693861120308</v>
      </c>
    </row>
    <row r="537" spans="7:15" ht="20" customHeight="1" x14ac:dyDescent="0.6">
      <c r="G537" s="70">
        <v>534</v>
      </c>
      <c r="H537" s="70">
        <f ca="1">YEAR(TODAY())-YEAR(data_de_nascimento)+Table20[[#This Row],[meses]]/12</f>
        <v>81.5</v>
      </c>
      <c r="I537" s="71">
        <f t="shared" ca="1" si="19"/>
        <v>60806</v>
      </c>
      <c r="J537" s="73"/>
      <c r="K537" s="73">
        <f t="shared" si="18"/>
        <v>3000</v>
      </c>
      <c r="L537" s="74">
        <f>M536+L536*(1-TER_mensal-desconto_div_mensal)+Table20[[#This Row],[aportes]]*(1-custo_remessa)-comissao-Table20[[#This Row],[saques]]</f>
        <v>5842495.4502560776</v>
      </c>
      <c r="M537" s="72">
        <f>Table20[[#This Row],[riqueza]]*rendimento_hist_mensal</f>
        <v>31659.764109480489</v>
      </c>
      <c r="N537" s="75">
        <f>((Table20[[#This Row],[riqueza]]*SWR)/12)*(1-imposto_GCAP)</f>
        <v>16553.737109058886</v>
      </c>
      <c r="O537" s="76">
        <f>Table20[[#This Row],[renda]]*cambio_hoje*(1-custo_repatriacao)</f>
        <v>92625.631482115496</v>
      </c>
    </row>
    <row r="538" spans="7:15" ht="20" customHeight="1" x14ac:dyDescent="0.6">
      <c r="G538" s="70">
        <v>535</v>
      </c>
      <c r="H538" s="70">
        <f ca="1">YEAR(TODAY())-YEAR(data_de_nascimento)+Table20[[#This Row],[meses]]/12</f>
        <v>81.583333333333343</v>
      </c>
      <c r="I538" s="71">
        <f t="shared" ca="1" si="19"/>
        <v>60836</v>
      </c>
      <c r="J538" s="73"/>
      <c r="K538" s="73">
        <f t="shared" si="18"/>
        <v>3000</v>
      </c>
      <c r="L538" s="74">
        <f>M537+L537*(1-TER_mensal-desconto_div_mensal)+Table20[[#This Row],[aportes]]*(1-custo_remessa)-comissao-Table20[[#This Row],[saques]]</f>
        <v>5868990.5635768063</v>
      </c>
      <c r="M538" s="72">
        <f>Table20[[#This Row],[riqueza]]*rendimento_hist_mensal</f>
        <v>31803.337869174469</v>
      </c>
      <c r="N538" s="75">
        <f>((Table20[[#This Row],[riqueza]]*SWR)/12)*(1-imposto_GCAP)</f>
        <v>16628.806596800951</v>
      </c>
      <c r="O538" s="76">
        <f>Table20[[#This Row],[renda]]*cambio_hoje*(1-custo_repatriacao)</f>
        <v>93045.679152399112</v>
      </c>
    </row>
    <row r="539" spans="7:15" ht="20" customHeight="1" x14ac:dyDescent="0.6">
      <c r="G539" s="70">
        <v>536</v>
      </c>
      <c r="H539" s="70">
        <f ca="1">YEAR(TODAY())-YEAR(data_de_nascimento)+Table20[[#This Row],[meses]]/12</f>
        <v>81.666666666666657</v>
      </c>
      <c r="I539" s="71">
        <f t="shared" ca="1" si="19"/>
        <v>60867</v>
      </c>
      <c r="J539" s="73"/>
      <c r="K539" s="73">
        <f t="shared" si="18"/>
        <v>3000</v>
      </c>
      <c r="L539" s="74">
        <f>M538+L538*(1-TER_mensal-desconto_div_mensal)+Table20[[#This Row],[aportes]]*(1-custo_remessa)-comissao-Table20[[#This Row],[saques]]</f>
        <v>5895619.4432593109</v>
      </c>
      <c r="M539" s="72">
        <f>Table20[[#This Row],[riqueza]]*rendimento_hist_mensal</f>
        <v>31947.636492327161</v>
      </c>
      <c r="N539" s="75">
        <f>((Table20[[#This Row],[riqueza]]*SWR)/12)*(1-imposto_GCAP)</f>
        <v>16704.255089234714</v>
      </c>
      <c r="O539" s="76">
        <f>Table20[[#This Row],[renda]]*cambio_hoje*(1-custo_repatriacao)</f>
        <v>93467.847525015502</v>
      </c>
    </row>
    <row r="540" spans="7:15" ht="20" customHeight="1" x14ac:dyDescent="0.6">
      <c r="G540" s="70">
        <v>537</v>
      </c>
      <c r="H540" s="70">
        <f ca="1">YEAR(TODAY())-YEAR(data_de_nascimento)+Table20[[#This Row],[meses]]/12</f>
        <v>81.75</v>
      </c>
      <c r="I540" s="71">
        <f t="shared" ca="1" si="19"/>
        <v>60898</v>
      </c>
      <c r="J540" s="73"/>
      <c r="K540" s="73">
        <f t="shared" si="18"/>
        <v>3000</v>
      </c>
      <c r="L540" s="74">
        <f>M539+L539*(1-TER_mensal-desconto_div_mensal)+Table20[[#This Row],[aportes]]*(1-custo_remessa)-comissao-Table20[[#This Row],[saques]]</f>
        <v>5922382.7646522596</v>
      </c>
      <c r="M540" s="72">
        <f>Table20[[#This Row],[riqueza]]*rendimento_hist_mensal</f>
        <v>32092.663638569924</v>
      </c>
      <c r="N540" s="75">
        <f>((Table20[[#This Row],[riqueza]]*SWR)/12)*(1-imposto_GCAP)</f>
        <v>16780.084499848068</v>
      </c>
      <c r="O540" s="76">
        <f>Table20[[#This Row],[renda]]*cambio_hoje*(1-custo_repatriacao)</f>
        <v>93892.14730679318</v>
      </c>
    </row>
    <row r="541" spans="7:15" ht="20" customHeight="1" x14ac:dyDescent="0.6">
      <c r="G541" s="70">
        <v>538</v>
      </c>
      <c r="H541" s="70">
        <f ca="1">YEAR(TODAY())-YEAR(data_de_nascimento)+Table20[[#This Row],[meses]]/12</f>
        <v>81.833333333333343</v>
      </c>
      <c r="I541" s="71">
        <f t="shared" ca="1" si="19"/>
        <v>60928</v>
      </c>
      <c r="J541" s="73"/>
      <c r="K541" s="73">
        <f t="shared" si="18"/>
        <v>3000</v>
      </c>
      <c r="L541" s="74">
        <f>M540+L540*(1-TER_mensal-desconto_div_mensal)+Table20[[#This Row],[aportes]]*(1-custo_remessa)-comissao-Table20[[#This Row],[saques]]</f>
        <v>5949281.2065139692</v>
      </c>
      <c r="M541" s="72">
        <f>Table20[[#This Row],[riqueza]]*rendimento_hist_mensal</f>
        <v>32238.422986010577</v>
      </c>
      <c r="N541" s="75">
        <f>((Table20[[#This Row],[riqueza]]*SWR)/12)*(1-imposto_GCAP)</f>
        <v>16856.296751789578</v>
      </c>
      <c r="O541" s="76">
        <f>Table20[[#This Row],[renda]]*cambio_hoje*(1-custo_repatriacao)</f>
        <v>94318.589258616441</v>
      </c>
    </row>
    <row r="542" spans="7:15" ht="20" customHeight="1" x14ac:dyDescent="0.6">
      <c r="G542" s="70">
        <v>539</v>
      </c>
      <c r="H542" s="70">
        <f ca="1">YEAR(TODAY())-YEAR(data_de_nascimento)+Table20[[#This Row],[meses]]/12</f>
        <v>81.916666666666657</v>
      </c>
      <c r="I542" s="71">
        <f t="shared" ca="1" si="19"/>
        <v>60959</v>
      </c>
      <c r="J542" s="73"/>
      <c r="K542" s="73">
        <f t="shared" ref="K542:K605" si="20">saques</f>
        <v>3000</v>
      </c>
      <c r="L542" s="74">
        <f>M541+L541*(1-TER_mensal-desconto_div_mensal)+Table20[[#This Row],[aportes]]*(1-custo_remessa)-comissao-Table20[[#This Row],[saques]]</f>
        <v>5976315.4510296127</v>
      </c>
      <c r="M542" s="72">
        <f>Table20[[#This Row],[riqueza]]*rendimento_hist_mensal</f>
        <v>32384.918231326646</v>
      </c>
      <c r="N542" s="75">
        <f>((Table20[[#This Row],[riqueza]]*SWR)/12)*(1-imposto_GCAP)</f>
        <v>16932.893777917234</v>
      </c>
      <c r="O542" s="76">
        <f>Table20[[#This Row],[renda]]*cambio_hoje*(1-custo_repatriacao)</f>
        <v>94747.184195698268</v>
      </c>
    </row>
    <row r="543" spans="7:15" ht="20" customHeight="1" x14ac:dyDescent="0.6">
      <c r="G543" s="70">
        <v>540</v>
      </c>
      <c r="H543" s="70">
        <f ca="1">YEAR(TODAY())-YEAR(data_de_nascimento)+Table20[[#This Row],[meses]]/12</f>
        <v>82</v>
      </c>
      <c r="I543" s="71">
        <f t="shared" ca="1" si="19"/>
        <v>60989</v>
      </c>
      <c r="J543" s="73"/>
      <c r="K543" s="73">
        <f t="shared" si="20"/>
        <v>3000</v>
      </c>
      <c r="L543" s="74">
        <f>M542+L542*(1-TER_mensal-desconto_div_mensal)+Table20[[#This Row],[aportes]]*(1-custo_remessa)-comissao-Table20[[#This Row],[saques]]</f>
        <v>6003486.1838285262</v>
      </c>
      <c r="M543" s="72">
        <f>Table20[[#This Row],[riqueza]]*rendimento_hist_mensal</f>
        <v>32532.153089859163</v>
      </c>
      <c r="N543" s="75">
        <f>((Table20[[#This Row],[riqueza]]*SWR)/12)*(1-imposto_GCAP)</f>
        <v>17009.877520847491</v>
      </c>
      <c r="O543" s="76">
        <f>Table20[[#This Row],[renda]]*cambio_hoje*(1-custo_repatriacao)</f>
        <v>95177.942987854622</v>
      </c>
    </row>
    <row r="544" spans="7:15" ht="20" customHeight="1" x14ac:dyDescent="0.6">
      <c r="G544" s="70">
        <v>541</v>
      </c>
      <c r="H544" s="70">
        <f ca="1">YEAR(TODAY())-YEAR(data_de_nascimento)+Table20[[#This Row],[meses]]/12</f>
        <v>82.083333333333343</v>
      </c>
      <c r="I544" s="71">
        <f t="shared" ca="1" si="19"/>
        <v>61020</v>
      </c>
      <c r="J544" s="73"/>
      <c r="K544" s="73">
        <f t="shared" si="20"/>
        <v>3000</v>
      </c>
      <c r="L544" s="74">
        <f>M543+L543*(1-TER_mensal-desconto_div_mensal)+Table20[[#This Row],[aportes]]*(1-custo_remessa)-comissao-Table20[[#This Row],[saques]]</f>
        <v>6030794.0940015949</v>
      </c>
      <c r="M544" s="72">
        <f>Table20[[#This Row],[riqueza]]*rendimento_hist_mensal</f>
        <v>32680.131295706862</v>
      </c>
      <c r="N544" s="75">
        <f>((Table20[[#This Row],[riqueza]]*SWR)/12)*(1-imposto_GCAP)</f>
        <v>17087.249933004518</v>
      </c>
      <c r="O544" s="76">
        <f>Table20[[#This Row],[renda]]*cambio_hoje*(1-custo_repatriacao)</f>
        <v>95610.876559780023</v>
      </c>
    </row>
    <row r="545" spans="7:15" ht="20" customHeight="1" x14ac:dyDescent="0.6">
      <c r="G545" s="70">
        <v>542</v>
      </c>
      <c r="H545" s="70">
        <f ca="1">YEAR(TODAY())-YEAR(data_de_nascimento)+Table20[[#This Row],[meses]]/12</f>
        <v>82.166666666666657</v>
      </c>
      <c r="I545" s="71">
        <f t="shared" ca="1" si="19"/>
        <v>61051</v>
      </c>
      <c r="J545" s="73"/>
      <c r="K545" s="73">
        <f t="shared" si="20"/>
        <v>3000</v>
      </c>
      <c r="L545" s="74">
        <f>M544+L544*(1-TER_mensal-desconto_div_mensal)+Table20[[#This Row],[aportes]]*(1-custo_remessa)-comissao-Table20[[#This Row],[saques]]</f>
        <v>6058239.8741187286</v>
      </c>
      <c r="M545" s="72">
        <f>Table20[[#This Row],[riqueza]]*rendimento_hist_mensal</f>
        <v>32828.856601820888</v>
      </c>
      <c r="N545" s="75">
        <f>((Table20[[#This Row],[riqueza]]*SWR)/12)*(1-imposto_GCAP)</f>
        <v>17165.012976669732</v>
      </c>
      <c r="O545" s="76">
        <f>Table20[[#This Row],[renda]]*cambio_hoje*(1-custo_repatriacao)</f>
        <v>96045.995891324812</v>
      </c>
    </row>
    <row r="546" spans="7:15" ht="20" customHeight="1" x14ac:dyDescent="0.6">
      <c r="G546" s="70">
        <v>543</v>
      </c>
      <c r="H546" s="70">
        <f ca="1">YEAR(TODAY())-YEAR(data_de_nascimento)+Table20[[#This Row],[meses]]/12</f>
        <v>82.25</v>
      </c>
      <c r="I546" s="71">
        <f t="shared" ca="1" si="19"/>
        <v>61079</v>
      </c>
      <c r="J546" s="73"/>
      <c r="K546" s="73">
        <f t="shared" si="20"/>
        <v>3000</v>
      </c>
      <c r="L546" s="74">
        <f>M545+L545*(1-TER_mensal-desconto_div_mensal)+Table20[[#This Row],[aportes]]*(1-custo_remessa)-comissao-Table20[[#This Row],[saques]]</f>
        <v>6085824.2202464277</v>
      </c>
      <c r="M546" s="72">
        <f>Table20[[#This Row],[riqueza]]*rendimento_hist_mensal</f>
        <v>32978.332780099969</v>
      </c>
      <c r="N546" s="75">
        <f>((Table20[[#This Row],[riqueza]]*SWR)/12)*(1-imposto_GCAP)</f>
        <v>17243.168624031543</v>
      </c>
      <c r="O546" s="76">
        <f>Table20[[#This Row],[renda]]*cambio_hoje*(1-custo_repatriacao)</f>
        <v>96483.312017773365</v>
      </c>
    </row>
    <row r="547" spans="7:15" ht="20" customHeight="1" x14ac:dyDescent="0.6">
      <c r="G547" s="70">
        <v>544</v>
      </c>
      <c r="H547" s="70">
        <f ca="1">YEAR(TODAY())-YEAR(data_de_nascimento)+Table20[[#This Row],[meses]]/12</f>
        <v>82.333333333333343</v>
      </c>
      <c r="I547" s="71">
        <f t="shared" ca="1" si="19"/>
        <v>61110</v>
      </c>
      <c r="J547" s="73"/>
      <c r="K547" s="73">
        <f t="shared" si="20"/>
        <v>3000</v>
      </c>
      <c r="L547" s="74">
        <f>M546+L546*(1-TER_mensal-desconto_div_mensal)+Table20[[#This Row],[aportes]]*(1-custo_remessa)-comissao-Table20[[#This Row],[saques]]</f>
        <v>6113547.8319654372</v>
      </c>
      <c r="M547" s="72">
        <f>Table20[[#This Row],[riqueza]]*rendimento_hist_mensal</f>
        <v>33128.563621486108</v>
      </c>
      <c r="N547" s="75">
        <f>((Table20[[#This Row],[riqueza]]*SWR)/12)*(1-imposto_GCAP)</f>
        <v>17321.718857235406</v>
      </c>
      <c r="O547" s="76">
        <f>Table20[[#This Row],[renda]]*cambio_hoje*(1-custo_repatriacao)</f>
        <v>96922.83603012425</v>
      </c>
    </row>
    <row r="548" spans="7:15" ht="20" customHeight="1" x14ac:dyDescent="0.6">
      <c r="G548" s="70">
        <v>545</v>
      </c>
      <c r="H548" s="70">
        <f ca="1">YEAR(TODAY())-YEAR(data_de_nascimento)+Table20[[#This Row],[meses]]/12</f>
        <v>82.416666666666657</v>
      </c>
      <c r="I548" s="71">
        <f t="shared" ca="1" si="19"/>
        <v>61140</v>
      </c>
      <c r="J548" s="73"/>
      <c r="K548" s="73">
        <f t="shared" si="20"/>
        <v>3000</v>
      </c>
      <c r="L548" s="74">
        <f>M547+L547*(1-TER_mensal-desconto_div_mensal)+Table20[[#This Row],[aportes]]*(1-custo_remessa)-comissao-Table20[[#This Row],[saques]]</f>
        <v>6141411.4123884877</v>
      </c>
      <c r="M548" s="72">
        <f>Table20[[#This Row],[riqueza]]*rendimento_hist_mensal</f>
        <v>33279.552936060696</v>
      </c>
      <c r="N548" s="75">
        <f>((Table20[[#This Row],[riqueza]]*SWR)/12)*(1-imposto_GCAP)</f>
        <v>17400.665668434049</v>
      </c>
      <c r="O548" s="76">
        <f>Table20[[#This Row],[renda]]*cambio_hoje*(1-custo_repatriacao)</f>
        <v>97364.579075371235</v>
      </c>
    </row>
    <row r="549" spans="7:15" ht="20" customHeight="1" x14ac:dyDescent="0.6">
      <c r="G549" s="70">
        <v>546</v>
      </c>
      <c r="H549" s="70">
        <f ca="1">YEAR(TODAY())-YEAR(data_de_nascimento)+Table20[[#This Row],[meses]]/12</f>
        <v>82.5</v>
      </c>
      <c r="I549" s="71">
        <f t="shared" ca="1" si="19"/>
        <v>61171</v>
      </c>
      <c r="J549" s="73"/>
      <c r="K549" s="73">
        <f t="shared" si="20"/>
        <v>3000</v>
      </c>
      <c r="L549" s="74">
        <f>M548+L548*(1-TER_mensal-desconto_div_mensal)+Table20[[#This Row],[aportes]]*(1-custo_remessa)-comissao-Table20[[#This Row],[saques]]</f>
        <v>6169415.6681781262</v>
      </c>
      <c r="M549" s="72">
        <f>Table20[[#This Row],[riqueza]]*rendimento_hist_mensal</f>
        <v>33431.304553141148</v>
      </c>
      <c r="N549" s="75">
        <f>((Table20[[#This Row],[riqueza]]*SWR)/12)*(1-imposto_GCAP)</f>
        <v>17480.011059838027</v>
      </c>
      <c r="O549" s="76">
        <f>Table20[[#This Row],[renda]]*cambio_hoje*(1-custo_repatriacao)</f>
        <v>97808.552356786167</v>
      </c>
    </row>
    <row r="550" spans="7:15" ht="20" customHeight="1" x14ac:dyDescent="0.6">
      <c r="G550" s="70">
        <v>547</v>
      </c>
      <c r="H550" s="70">
        <f ca="1">YEAR(TODAY())-YEAR(data_de_nascimento)+Table20[[#This Row],[meses]]/12</f>
        <v>82.583333333333343</v>
      </c>
      <c r="I550" s="71">
        <f t="shared" ca="1" si="19"/>
        <v>61201</v>
      </c>
      <c r="J550" s="73"/>
      <c r="K550" s="73">
        <f t="shared" si="20"/>
        <v>3000</v>
      </c>
      <c r="L550" s="74">
        <f>M549+L549*(1-TER_mensal-desconto_div_mensal)+Table20[[#This Row],[aportes]]*(1-custo_remessa)-comissao-Table20[[#This Row],[saques]]</f>
        <v>6197561.3095646426</v>
      </c>
      <c r="M550" s="72">
        <f>Table20[[#This Row],[riqueza]]*rendimento_hist_mensal</f>
        <v>33583.822321378015</v>
      </c>
      <c r="N550" s="75">
        <f>((Table20[[#This Row],[riqueza]]*SWR)/12)*(1-imposto_GCAP)</f>
        <v>17559.757043766487</v>
      </c>
      <c r="O550" s="76">
        <f>Table20[[#This Row],[renda]]*cambio_hoje*(1-custo_repatriacao)</f>
        <v>98254.767134203052</v>
      </c>
    </row>
    <row r="551" spans="7:15" ht="20" customHeight="1" x14ac:dyDescent="0.6">
      <c r="G551" s="70">
        <v>548</v>
      </c>
      <c r="H551" s="70">
        <f ca="1">YEAR(TODAY())-YEAR(data_de_nascimento)+Table20[[#This Row],[meses]]/12</f>
        <v>82.666666666666657</v>
      </c>
      <c r="I551" s="71">
        <f t="shared" ca="1" si="19"/>
        <v>61232</v>
      </c>
      <c r="J551" s="73"/>
      <c r="K551" s="73">
        <f t="shared" si="20"/>
        <v>3000</v>
      </c>
      <c r="L551" s="74">
        <f>M550+L550*(1-TER_mensal-desconto_div_mensal)+Table20[[#This Row],[aportes]]*(1-custo_remessa)-comissao-Table20[[#This Row],[saques]]</f>
        <v>6225849.050364078</v>
      </c>
      <c r="M551" s="72">
        <f>Table20[[#This Row],[riqueza]]*rendimento_hist_mensal</f>
        <v>33737.110108852634</v>
      </c>
      <c r="N551" s="75">
        <f>((Table20[[#This Row],[riqueza]]*SWR)/12)*(1-imposto_GCAP)</f>
        <v>17639.905642698221</v>
      </c>
      <c r="O551" s="76">
        <f>Table20[[#This Row],[renda]]*cambio_hoje*(1-custo_repatriacao)</f>
        <v>98703.234724303664</v>
      </c>
    </row>
    <row r="552" spans="7:15" ht="20" customHeight="1" x14ac:dyDescent="0.6">
      <c r="G552" s="70">
        <v>549</v>
      </c>
      <c r="H552" s="70">
        <f ca="1">YEAR(TODAY())-YEAR(data_de_nascimento)+Table20[[#This Row],[meses]]/12</f>
        <v>82.75</v>
      </c>
      <c r="I552" s="71">
        <f t="shared" ca="1" si="19"/>
        <v>61263</v>
      </c>
      <c r="J552" s="73"/>
      <c r="K552" s="73">
        <f t="shared" si="20"/>
        <v>3000</v>
      </c>
      <c r="L552" s="74">
        <f>M551+L551*(1-TER_mensal-desconto_div_mensal)+Table20[[#This Row],[aportes]]*(1-custo_remessa)-comissao-Table20[[#This Row],[saques]]</f>
        <v>6254279.6079963297</v>
      </c>
      <c r="M552" s="72">
        <f>Table20[[#This Row],[riqueza]]*rendimento_hist_mensal</f>
        <v>33891.171803175152</v>
      </c>
      <c r="N552" s="75">
        <f>((Table20[[#This Row],[riqueza]]*SWR)/12)*(1-imposto_GCAP)</f>
        <v>17720.458889322934</v>
      </c>
      <c r="O552" s="76">
        <f>Table20[[#This Row],[renda]]*cambio_hoje*(1-custo_repatriacao)</f>
        <v>99153.966500904455</v>
      </c>
    </row>
    <row r="553" spans="7:15" ht="20" customHeight="1" x14ac:dyDescent="0.6">
      <c r="G553" s="70">
        <v>550</v>
      </c>
      <c r="H553" s="70">
        <f ca="1">YEAR(TODAY())-YEAR(data_de_nascimento)+Table20[[#This Row],[meses]]/12</f>
        <v>82.833333333333343</v>
      </c>
      <c r="I553" s="71">
        <f t="shared" ca="1" si="19"/>
        <v>61293</v>
      </c>
      <c r="J553" s="73"/>
      <c r="K553" s="73">
        <f t="shared" si="20"/>
        <v>3000</v>
      </c>
      <c r="L553" s="74">
        <f>M552+L552*(1-TER_mensal-desconto_div_mensal)+Table20[[#This Row],[aportes]]*(1-custo_remessa)-comissao-Table20[[#This Row],[saques]]</f>
        <v>6282853.7035033461</v>
      </c>
      <c r="M553" s="72">
        <f>Table20[[#This Row],[riqueza]]*rendimento_hist_mensal</f>
        <v>34046.011311583199</v>
      </c>
      <c r="N553" s="75">
        <f>((Table20[[#This Row],[riqueza]]*SWR)/12)*(1-imposto_GCAP)</f>
        <v>17801.418826592817</v>
      </c>
      <c r="O553" s="76">
        <f>Table20[[#This Row],[renda]]*cambio_hoje*(1-custo_repatriacao)</f>
        <v>99606.973895245144</v>
      </c>
    </row>
    <row r="554" spans="7:15" ht="20" customHeight="1" x14ac:dyDescent="0.6">
      <c r="G554" s="70">
        <v>551</v>
      </c>
      <c r="H554" s="70">
        <f ca="1">YEAR(TODAY())-YEAR(data_de_nascimento)+Table20[[#This Row],[meses]]/12</f>
        <v>82.916666666666657</v>
      </c>
      <c r="I554" s="71">
        <f t="shared" ca="1" si="19"/>
        <v>61324</v>
      </c>
      <c r="J554" s="73"/>
      <c r="K554" s="73">
        <f t="shared" si="20"/>
        <v>3000</v>
      </c>
      <c r="L554" s="74">
        <f>M553+L553*(1-TER_mensal-desconto_div_mensal)+Table20[[#This Row],[aportes]]*(1-custo_remessa)-comissao-Table20[[#This Row],[saques]]</f>
        <v>6311572.0615674118</v>
      </c>
      <c r="M554" s="72">
        <f>Table20[[#This Row],[riqueza]]*rendimento_hist_mensal</f>
        <v>34201.632561040926</v>
      </c>
      <c r="N554" s="75">
        <f>((Table20[[#This Row],[riqueza]]*SWR)/12)*(1-imposto_GCAP)</f>
        <v>17882.78750777433</v>
      </c>
      <c r="O554" s="76">
        <f>Table20[[#This Row],[renda]]*cambio_hoje*(1-custo_repatriacao)</f>
        <v>100062.26839627838</v>
      </c>
    </row>
    <row r="555" spans="7:15" ht="20" customHeight="1" x14ac:dyDescent="0.6">
      <c r="G555" s="70">
        <v>552</v>
      </c>
      <c r="H555" s="70">
        <f ca="1">YEAR(TODAY())-YEAR(data_de_nascimento)+Table20[[#This Row],[meses]]/12</f>
        <v>83</v>
      </c>
      <c r="I555" s="71">
        <f t="shared" ca="1" si="19"/>
        <v>61354</v>
      </c>
      <c r="J555" s="73"/>
      <c r="K555" s="73">
        <f t="shared" si="20"/>
        <v>3000</v>
      </c>
      <c r="L555" s="74">
        <f>M554+L554*(1-TER_mensal-desconto_div_mensal)+Table20[[#This Row],[aportes]]*(1-custo_remessa)-comissao-Table20[[#This Row],[saques]]</f>
        <v>6340435.4105295306</v>
      </c>
      <c r="M555" s="72">
        <f>Table20[[#This Row],[riqueza]]*rendimento_hist_mensal</f>
        <v>34358.039498338629</v>
      </c>
      <c r="N555" s="75">
        <f>((Table20[[#This Row],[riqueza]]*SWR)/12)*(1-imposto_GCAP)</f>
        <v>17964.566996500336</v>
      </c>
      <c r="O555" s="76">
        <f>Table20[[#This Row],[renda]]*cambio_hoje*(1-custo_repatriacao)</f>
        <v>100519.86155096159</v>
      </c>
    </row>
    <row r="556" spans="7:15" ht="20" customHeight="1" x14ac:dyDescent="0.6">
      <c r="G556" s="70">
        <v>553</v>
      </c>
      <c r="H556" s="70">
        <f ca="1">YEAR(TODAY())-YEAR(data_de_nascimento)+Table20[[#This Row],[meses]]/12</f>
        <v>83.083333333333343</v>
      </c>
      <c r="I556" s="71">
        <f t="shared" ca="1" si="19"/>
        <v>61385</v>
      </c>
      <c r="J556" s="73"/>
      <c r="K556" s="73">
        <f t="shared" si="20"/>
        <v>3000</v>
      </c>
      <c r="L556" s="74">
        <f>M555+L555*(1-TER_mensal-desconto_div_mensal)+Table20[[#This Row],[aportes]]*(1-custo_remessa)-comissao-Table20[[#This Row],[saques]]</f>
        <v>6369444.4824078931</v>
      </c>
      <c r="M556" s="72">
        <f>Table20[[#This Row],[riqueza]]*rendimento_hist_mensal</f>
        <v>34515.236090192826</v>
      </c>
      <c r="N556" s="75">
        <f>((Table20[[#This Row],[riqueza]]*SWR)/12)*(1-imposto_GCAP)</f>
        <v>18046.759366822364</v>
      </c>
      <c r="O556" s="76">
        <f>Table20[[#This Row],[renda]]*cambio_hoje*(1-custo_repatriacao)</f>
        <v>100979.76496454931</v>
      </c>
    </row>
    <row r="557" spans="7:15" ht="20" customHeight="1" x14ac:dyDescent="0.6">
      <c r="G557" s="70">
        <v>554</v>
      </c>
      <c r="H557" s="70">
        <f ca="1">YEAR(TODAY())-YEAR(data_de_nascimento)+Table20[[#This Row],[meses]]/12</f>
        <v>83.166666666666657</v>
      </c>
      <c r="I557" s="71">
        <f t="shared" ca="1" si="19"/>
        <v>61416</v>
      </c>
      <c r="J557" s="73"/>
      <c r="K557" s="73">
        <f t="shared" si="20"/>
        <v>3000</v>
      </c>
      <c r="L557" s="74">
        <f>M556+L556*(1-TER_mensal-desconto_div_mensal)+Table20[[#This Row],[aportes]]*(1-custo_remessa)-comissao-Table20[[#This Row],[saques]]</f>
        <v>6398600.0129164429</v>
      </c>
      <c r="M557" s="72">
        <f>Table20[[#This Row],[riqueza]]*rendimento_hist_mensal</f>
        <v>34673.226323346877</v>
      </c>
      <c r="N557" s="75">
        <f>((Table20[[#This Row],[riqueza]]*SWR)/12)*(1-imposto_GCAP)</f>
        <v>18129.366703263255</v>
      </c>
      <c r="O557" s="76">
        <f>Table20[[#This Row],[renda]]*cambio_hoje*(1-custo_repatriacao)</f>
        <v>101441.99030088777</v>
      </c>
    </row>
    <row r="558" spans="7:15" ht="20" customHeight="1" x14ac:dyDescent="0.6">
      <c r="G558" s="70">
        <v>555</v>
      </c>
      <c r="H558" s="70">
        <f ca="1">YEAR(TODAY())-YEAR(data_de_nascimento)+Table20[[#This Row],[meses]]/12</f>
        <v>83.25</v>
      </c>
      <c r="I558" s="71">
        <f t="shared" ca="1" si="19"/>
        <v>61445</v>
      </c>
      <c r="J558" s="73"/>
      <c r="K558" s="73">
        <f t="shared" si="20"/>
        <v>3000</v>
      </c>
      <c r="L558" s="74">
        <f>M557+L557*(1-TER_mensal-desconto_div_mensal)+Table20[[#This Row],[aportes]]*(1-custo_remessa)-comissao-Table20[[#This Row],[saques]]</f>
        <v>6427902.7414835384</v>
      </c>
      <c r="M558" s="72">
        <f>Table20[[#This Row],[riqueza]]*rendimento_hist_mensal</f>
        <v>34832.014204672094</v>
      </c>
      <c r="N558" s="75">
        <f>((Table20[[#This Row],[riqueza]]*SWR)/12)*(1-imposto_GCAP)</f>
        <v>18212.391100870027</v>
      </c>
      <c r="O558" s="76">
        <f>Table20[[#This Row],[renda]]*cambio_hoje*(1-custo_repatriacao)</f>
        <v>101906.54928271074</v>
      </c>
    </row>
    <row r="559" spans="7:15" ht="20" customHeight="1" x14ac:dyDescent="0.6">
      <c r="G559" s="70">
        <v>556</v>
      </c>
      <c r="H559" s="70">
        <f ca="1">YEAR(TODAY())-YEAR(data_de_nascimento)+Table20[[#This Row],[meses]]/12</f>
        <v>83.333333333333343</v>
      </c>
      <c r="I559" s="71">
        <f t="shared" ca="1" si="19"/>
        <v>61476</v>
      </c>
      <c r="J559" s="73"/>
      <c r="K559" s="73">
        <f t="shared" si="20"/>
        <v>3000</v>
      </c>
      <c r="L559" s="74">
        <f>M558+L558*(1-TER_mensal-desconto_div_mensal)+Table20[[#This Row],[aportes]]*(1-custo_remessa)-comissao-Table20[[#This Row],[saques]]</f>
        <v>6457353.4112707023</v>
      </c>
      <c r="M559" s="72">
        <f>Table20[[#This Row],[riqueza]]*rendimento_hist_mensal</f>
        <v>34991.60376126934</v>
      </c>
      <c r="N559" s="75">
        <f>((Table20[[#This Row],[riqueza]]*SWR)/12)*(1-imposto_GCAP)</f>
        <v>18295.834665266986</v>
      </c>
      <c r="O559" s="76">
        <f>Table20[[#This Row],[renda]]*cambio_hoje*(1-custo_repatriacao)</f>
        <v>102373.45369193668</v>
      </c>
    </row>
    <row r="560" spans="7:15" ht="20" customHeight="1" x14ac:dyDescent="0.6">
      <c r="G560" s="70">
        <v>557</v>
      </c>
      <c r="H560" s="70">
        <f ca="1">YEAR(TODAY())-YEAR(data_de_nascimento)+Table20[[#This Row],[meses]]/12</f>
        <v>83.416666666666657</v>
      </c>
      <c r="I560" s="71">
        <f t="shared" ca="1" si="19"/>
        <v>61506</v>
      </c>
      <c r="J560" s="73"/>
      <c r="K560" s="73">
        <f t="shared" si="20"/>
        <v>3000</v>
      </c>
      <c r="L560" s="74">
        <f>M559+L559*(1-TER_mensal-desconto_div_mensal)+Table20[[#This Row],[aportes]]*(1-custo_remessa)-comissao-Table20[[#This Row],[saques]]</f>
        <v>6486952.7691914691</v>
      </c>
      <c r="M560" s="72">
        <f>Table20[[#This Row],[riqueza]]*rendimento_hist_mensal</f>
        <v>35151.999040571187</v>
      </c>
      <c r="N560" s="75">
        <f>((Table20[[#This Row],[riqueza]]*SWR)/12)*(1-imposto_GCAP)</f>
        <v>18379.699512709161</v>
      </c>
      <c r="O560" s="76">
        <f>Table20[[#This Row],[renda]]*cambio_hoje*(1-custo_repatriacao)</f>
        <v>102842.71536996779</v>
      </c>
    </row>
    <row r="561" spans="7:15" ht="20" customHeight="1" x14ac:dyDescent="0.6">
      <c r="G561" s="70">
        <v>558</v>
      </c>
      <c r="H561" s="70">
        <f ca="1">YEAR(TODAY())-YEAR(data_de_nascimento)+Table20[[#This Row],[meses]]/12</f>
        <v>83.5</v>
      </c>
      <c r="I561" s="71">
        <f t="shared" ca="1" si="19"/>
        <v>61537</v>
      </c>
      <c r="J561" s="73"/>
      <c r="K561" s="73">
        <f t="shared" si="20"/>
        <v>3000</v>
      </c>
      <c r="L561" s="74">
        <f>M560+L560*(1-TER_mensal-desconto_div_mensal)+Table20[[#This Row],[aportes]]*(1-custo_remessa)-comissao-Table20[[#This Row],[saques]]</f>
        <v>6516701.5659303302</v>
      </c>
      <c r="M561" s="72">
        <f>Table20[[#This Row],[riqueza]]*rendimento_hist_mensal</f>
        <v>35313.204110444531</v>
      </c>
      <c r="N561" s="75">
        <f>((Table20[[#This Row],[riqueza]]*SWR)/12)*(1-imposto_GCAP)</f>
        <v>18463.987770135936</v>
      </c>
      <c r="O561" s="76">
        <f>Table20[[#This Row],[renda]]*cambio_hoje*(1-custo_repatriacao)</f>
        <v>103314.34621799001</v>
      </c>
    </row>
    <row r="562" spans="7:15" ht="20" customHeight="1" x14ac:dyDescent="0.6">
      <c r="G562" s="70">
        <v>559</v>
      </c>
      <c r="H562" s="70">
        <f ca="1">YEAR(TODAY())-YEAR(data_de_nascimento)+Table20[[#This Row],[meses]]/12</f>
        <v>83.583333333333343</v>
      </c>
      <c r="I562" s="71">
        <f t="shared" ca="1" si="19"/>
        <v>61567</v>
      </c>
      <c r="J562" s="73"/>
      <c r="K562" s="73">
        <f t="shared" si="20"/>
        <v>3000</v>
      </c>
      <c r="L562" s="74">
        <f>M561+L561*(1-TER_mensal-desconto_div_mensal)+Table20[[#This Row],[aportes]]*(1-custo_remessa)-comissao-Table20[[#This Row],[saques]]</f>
        <v>6546600.5559617719</v>
      </c>
      <c r="M562" s="72">
        <f>Table20[[#This Row],[riqueza]]*rendimento_hist_mensal</f>
        <v>35475.223059293799</v>
      </c>
      <c r="N562" s="75">
        <f>((Table20[[#This Row],[riqueza]]*SWR)/12)*(1-imposto_GCAP)</f>
        <v>18548.701575225023</v>
      </c>
      <c r="O562" s="76">
        <f>Table20[[#This Row],[renda]]*cambio_hoje*(1-custo_repatriacao)</f>
        <v>103788.35819727505</v>
      </c>
    </row>
    <row r="563" spans="7:15" ht="20" customHeight="1" x14ac:dyDescent="0.6">
      <c r="G563" s="70">
        <v>560</v>
      </c>
      <c r="H563" s="70">
        <f ca="1">YEAR(TODAY())-YEAR(data_de_nascimento)+Table20[[#This Row],[meses]]/12</f>
        <v>83.666666666666657</v>
      </c>
      <c r="I563" s="71">
        <f t="shared" ca="1" si="19"/>
        <v>61598</v>
      </c>
      <c r="J563" s="73"/>
      <c r="K563" s="73">
        <f t="shared" si="20"/>
        <v>3000</v>
      </c>
      <c r="L563" s="74">
        <f>M562+L562*(1-TER_mensal-desconto_div_mensal)+Table20[[#This Row],[aportes]]*(1-custo_remessa)-comissao-Table20[[#This Row],[saques]]</f>
        <v>6576650.4975694092</v>
      </c>
      <c r="M563" s="72">
        <f>Table20[[#This Row],[riqueza]]*rendimento_hist_mensal</f>
        <v>35638.059996164629</v>
      </c>
      <c r="N563" s="75">
        <f>((Table20[[#This Row],[riqueza]]*SWR)/12)*(1-imposto_GCAP)</f>
        <v>18633.843076446658</v>
      </c>
      <c r="O563" s="76">
        <f>Table20[[#This Row],[renda]]*cambio_hoje*(1-custo_repatriacao)</f>
        <v>104264.76332948376</v>
      </c>
    </row>
    <row r="564" spans="7:15" ht="20" customHeight="1" x14ac:dyDescent="0.6">
      <c r="G564" s="70">
        <v>561</v>
      </c>
      <c r="H564" s="70">
        <f ca="1">YEAR(TODAY())-YEAR(data_de_nascimento)+Table20[[#This Row],[meses]]/12</f>
        <v>83.75</v>
      </c>
      <c r="I564" s="71">
        <f t="shared" ca="1" si="19"/>
        <v>61629</v>
      </c>
      <c r="J564" s="73"/>
      <c r="K564" s="73">
        <f t="shared" si="20"/>
        <v>3000</v>
      </c>
      <c r="L564" s="74">
        <f>M563+L563*(1-TER_mensal-desconto_div_mensal)+Table20[[#This Row],[aportes]]*(1-custo_remessa)-comissao-Table20[[#This Row],[saques]]</f>
        <v>6606852.152865218</v>
      </c>
      <c r="M564" s="72">
        <f>Table20[[#This Row],[riqueza]]*rendimento_hist_mensal</f>
        <v>35801.719050848063</v>
      </c>
      <c r="N564" s="75">
        <f>((Table20[[#This Row],[riqueza]]*SWR)/12)*(1-imposto_GCAP)</f>
        <v>18719.41443311812</v>
      </c>
      <c r="O564" s="76">
        <f>Table20[[#This Row],[renda]]*cambio_hoje*(1-custo_repatriacao)</f>
        <v>104743.573696971</v>
      </c>
    </row>
    <row r="565" spans="7:15" ht="20" customHeight="1" x14ac:dyDescent="0.6">
      <c r="G565" s="70">
        <v>562</v>
      </c>
      <c r="H565" s="70">
        <f ca="1">YEAR(TODAY())-YEAR(data_de_nascimento)+Table20[[#This Row],[meses]]/12</f>
        <v>83.833333333333343</v>
      </c>
      <c r="I565" s="71">
        <f t="shared" ca="1" si="19"/>
        <v>61659</v>
      </c>
      <c r="J565" s="73"/>
      <c r="K565" s="73">
        <f t="shared" si="20"/>
        <v>3000</v>
      </c>
      <c r="L565" s="74">
        <f>M564+L564*(1-TER_mensal-desconto_div_mensal)+Table20[[#This Row],[aportes]]*(1-custo_remessa)-comissao-Table20[[#This Row],[saques]]</f>
        <v>6637206.2878088616</v>
      </c>
      <c r="M565" s="72">
        <f>Table20[[#This Row],[riqueza]]*rendimento_hist_mensal</f>
        <v>35966.204373985282</v>
      </c>
      <c r="N565" s="75">
        <f>((Table20[[#This Row],[riqueza]]*SWR)/12)*(1-imposto_GCAP)</f>
        <v>18805.417815458441</v>
      </c>
      <c r="O565" s="76">
        <f>Table20[[#This Row],[renda]]*cambio_hoje*(1-custo_repatriacao)</f>
        <v>105224.80144309187</v>
      </c>
    </row>
    <row r="566" spans="7:15" ht="20" customHeight="1" x14ac:dyDescent="0.6">
      <c r="G566" s="70">
        <v>563</v>
      </c>
      <c r="H566" s="70">
        <f ca="1">YEAR(TODAY())-YEAR(data_de_nascimento)+Table20[[#This Row],[meses]]/12</f>
        <v>83.916666666666657</v>
      </c>
      <c r="I566" s="71">
        <f t="shared" ca="1" si="19"/>
        <v>61690</v>
      </c>
      <c r="J566" s="73"/>
      <c r="K566" s="73">
        <f t="shared" si="20"/>
        <v>3000</v>
      </c>
      <c r="L566" s="74">
        <f>M565+L565*(1-TER_mensal-desconto_div_mensal)+Table20[[#This Row],[aportes]]*(1-custo_remessa)-comissao-Table20[[#This Row],[saques]]</f>
        <v>6667713.67222712</v>
      </c>
      <c r="M566" s="72">
        <f>Table20[[#This Row],[riqueza]]*rendimento_hist_mensal</f>
        <v>36131.520137172905</v>
      </c>
      <c r="N566" s="75">
        <f>((Table20[[#This Row],[riqueza]]*SWR)/12)*(1-imposto_GCAP)</f>
        <v>18891.855404643506</v>
      </c>
      <c r="O566" s="76">
        <f>Table20[[#This Row],[renda]]*cambio_hoje*(1-custo_repatriacao)</f>
        <v>105708.45877251007</v>
      </c>
    </row>
    <row r="567" spans="7:15" ht="20" customHeight="1" x14ac:dyDescent="0.6">
      <c r="G567" s="70">
        <v>564</v>
      </c>
      <c r="H567" s="70">
        <f ca="1">YEAR(TODAY())-YEAR(data_de_nascimento)+Table20[[#This Row],[meses]]/12</f>
        <v>84</v>
      </c>
      <c r="I567" s="71">
        <f t="shared" ca="1" si="19"/>
        <v>61720</v>
      </c>
      <c r="J567" s="73"/>
      <c r="K567" s="73">
        <f t="shared" si="20"/>
        <v>3000</v>
      </c>
      <c r="L567" s="74">
        <f>M566+L566*(1-TER_mensal-desconto_div_mensal)+Table20[[#This Row],[aportes]]*(1-custo_remessa)-comissao-Table20[[#This Row],[saques]]</f>
        <v>6698375.0798334088</v>
      </c>
      <c r="M567" s="72">
        <f>Table20[[#This Row],[riqueza]]*rendimento_hist_mensal</f>
        <v>36297.670533068747</v>
      </c>
      <c r="N567" s="75">
        <f>((Table20[[#This Row],[riqueza]]*SWR)/12)*(1-imposto_GCAP)</f>
        <v>18978.729392861325</v>
      </c>
      <c r="O567" s="76">
        <f>Table20[[#This Row],[renda]]*cambio_hoje*(1-custo_repatriacao)</f>
        <v>106194.55795150706</v>
      </c>
    </row>
    <row r="568" spans="7:15" ht="20" customHeight="1" x14ac:dyDescent="0.6">
      <c r="G568" s="70">
        <v>565</v>
      </c>
      <c r="H568" s="70">
        <f ca="1">YEAR(TODAY())-YEAR(data_de_nascimento)+Table20[[#This Row],[meses]]/12</f>
        <v>84.083333333333343</v>
      </c>
      <c r="I568" s="71">
        <f t="shared" ca="1" si="19"/>
        <v>61751</v>
      </c>
      <c r="J568" s="73"/>
      <c r="K568" s="73">
        <f t="shared" si="20"/>
        <v>3000</v>
      </c>
      <c r="L568" s="74">
        <f>M567+L567*(1-TER_mensal-desconto_div_mensal)+Table20[[#This Row],[aportes]]*(1-custo_remessa)-comissao-Table20[[#This Row],[saques]]</f>
        <v>6729191.2882474065</v>
      </c>
      <c r="M568" s="72">
        <f>Table20[[#This Row],[riqueza]]*rendimento_hist_mensal</f>
        <v>36464.659775498199</v>
      </c>
      <c r="N568" s="75">
        <f>((Table20[[#This Row],[riqueza]]*SWR)/12)*(1-imposto_GCAP)</f>
        <v>19066.04198336765</v>
      </c>
      <c r="O568" s="76">
        <f>Table20[[#This Row],[renda]]*cambio_hoje*(1-custo_repatriacao)</f>
        <v>106683.11130829329</v>
      </c>
    </row>
    <row r="569" spans="7:15" ht="20" customHeight="1" x14ac:dyDescent="0.6">
      <c r="G569" s="70">
        <v>566</v>
      </c>
      <c r="H569" s="70">
        <f ca="1">YEAR(TODAY())-YEAR(data_de_nascimento)+Table20[[#This Row],[meses]]/12</f>
        <v>84.166666666666657</v>
      </c>
      <c r="I569" s="71">
        <f t="shared" ca="1" si="19"/>
        <v>61782</v>
      </c>
      <c r="J569" s="73"/>
      <c r="K569" s="73">
        <f t="shared" si="20"/>
        <v>3000</v>
      </c>
      <c r="L569" s="74">
        <f>M568+L568*(1-TER_mensal-desconto_div_mensal)+Table20[[#This Row],[aportes]]*(1-custo_remessa)-comissao-Table20[[#This Row],[saques]]</f>
        <v>6760163.0790147744</v>
      </c>
      <c r="M569" s="72">
        <f>Table20[[#This Row],[riqueza]]*rendimento_hist_mensal</f>
        <v>36632.492099561037</v>
      </c>
      <c r="N569" s="75">
        <f>((Table20[[#This Row],[riqueza]]*SWR)/12)*(1-imposto_GCAP)</f>
        <v>19153.795390541858</v>
      </c>
      <c r="O569" s="76">
        <f>Table20[[#This Row],[renda]]*cambio_hoje*(1-custo_repatriacao)</f>
        <v>107174.13123332098</v>
      </c>
    </row>
    <row r="570" spans="7:15" ht="20" customHeight="1" x14ac:dyDescent="0.6">
      <c r="G570" s="70">
        <v>567</v>
      </c>
      <c r="H570" s="70">
        <f ca="1">YEAR(TODAY())-YEAR(data_de_nascimento)+Table20[[#This Row],[meses]]/12</f>
        <v>84.25</v>
      </c>
      <c r="I570" s="71">
        <f t="shared" ca="1" si="19"/>
        <v>61810</v>
      </c>
      <c r="J570" s="73"/>
      <c r="K570" s="73">
        <f t="shared" si="20"/>
        <v>3000</v>
      </c>
      <c r="L570" s="74">
        <f>M569+L569*(1-TER_mensal-desconto_div_mensal)+Table20[[#This Row],[aportes]]*(1-custo_remessa)-comissao-Table20[[#This Row],[saques]]</f>
        <v>6791291.2376269763</v>
      </c>
      <c r="M570" s="72">
        <f>Table20[[#This Row],[riqueza]]*rendimento_hist_mensal</f>
        <v>36801.171761738886</v>
      </c>
      <c r="N570" s="75">
        <f>((Table20[[#This Row],[riqueza]]*SWR)/12)*(1-imposto_GCAP)</f>
        <v>19241.991839943101</v>
      </c>
      <c r="O570" s="76">
        <f>Table20[[#This Row],[renda]]*cambio_hoje*(1-custo_repatriacao)</f>
        <v>107667.6301795982</v>
      </c>
    </row>
    <row r="571" spans="7:15" ht="20" customHeight="1" x14ac:dyDescent="0.6">
      <c r="G571" s="70">
        <v>568</v>
      </c>
      <c r="H571" s="70">
        <f ca="1">YEAR(TODAY())-YEAR(data_de_nascimento)+Table20[[#This Row],[meses]]/12</f>
        <v>84.333333333333343</v>
      </c>
      <c r="I571" s="71">
        <f t="shared" ca="1" si="19"/>
        <v>61841</v>
      </c>
      <c r="J571" s="73"/>
      <c r="K571" s="73">
        <f t="shared" si="20"/>
        <v>3000</v>
      </c>
      <c r="L571" s="74">
        <f>M570+L570*(1-TER_mensal-desconto_div_mensal)+Table20[[#This Row],[aportes]]*(1-custo_remessa)-comissao-Table20[[#This Row],[saques]]</f>
        <v>6822576.5535412021</v>
      </c>
      <c r="M571" s="72">
        <f>Table20[[#This Row],[riqueza]]*rendimento_hist_mensal</f>
        <v>36970.703040003136</v>
      </c>
      <c r="N571" s="75">
        <f>((Table20[[#This Row],[riqueza]]*SWR)/12)*(1-imposto_GCAP)</f>
        <v>19330.633568366738</v>
      </c>
      <c r="O571" s="76">
        <f>Table20[[#This Row],[renda]]*cambio_hoje*(1-custo_repatriacao)</f>
        <v>108163.62066300467</v>
      </c>
    </row>
    <row r="572" spans="7:15" ht="20" customHeight="1" x14ac:dyDescent="0.6">
      <c r="G572" s="70">
        <v>569</v>
      </c>
      <c r="H572" s="70">
        <f ca="1">YEAR(TODAY())-YEAR(data_de_nascimento)+Table20[[#This Row],[meses]]/12</f>
        <v>84.416666666666657</v>
      </c>
      <c r="I572" s="71">
        <f t="shared" ca="1" si="19"/>
        <v>61871</v>
      </c>
      <c r="J572" s="73"/>
      <c r="K572" s="73">
        <f t="shared" si="20"/>
        <v>3000</v>
      </c>
      <c r="L572" s="74">
        <f>M571+L571*(1-TER_mensal-desconto_div_mensal)+Table20[[#This Row],[aportes]]*(1-custo_remessa)-comissao-Table20[[#This Row],[saques]]</f>
        <v>6854019.8202003883</v>
      </c>
      <c r="M572" s="72">
        <f>Table20[[#This Row],[riqueza]]*rendimento_hist_mensal</f>
        <v>37141.090233923445</v>
      </c>
      <c r="N572" s="75">
        <f>((Table20[[#This Row],[riqueza]]*SWR)/12)*(1-imposto_GCAP)</f>
        <v>19419.722823901102</v>
      </c>
      <c r="O572" s="76">
        <f>Table20[[#This Row],[renda]]*cambio_hoje*(1-custo_repatriacao)</f>
        <v>108662.11526260937</v>
      </c>
    </row>
    <row r="573" spans="7:15" ht="20" customHeight="1" x14ac:dyDescent="0.6">
      <c r="G573" s="70">
        <v>570</v>
      </c>
      <c r="H573" s="70">
        <f ca="1">YEAR(TODAY())-YEAR(data_de_nascimento)+Table20[[#This Row],[meses]]/12</f>
        <v>84.5</v>
      </c>
      <c r="I573" s="71">
        <f t="shared" ca="1" si="19"/>
        <v>61902</v>
      </c>
      <c r="J573" s="73"/>
      <c r="K573" s="73">
        <f t="shared" si="20"/>
        <v>3000</v>
      </c>
      <c r="L573" s="74">
        <f>M572+L572*(1-TER_mensal-desconto_div_mensal)+Table20[[#This Row],[aportes]]*(1-custo_remessa)-comissao-Table20[[#This Row],[saques]]</f>
        <v>6885621.8350533424</v>
      </c>
      <c r="M573" s="72">
        <f>Table20[[#This Row],[riqueza]]*rendimento_hist_mensal</f>
        <v>37312.337664776809</v>
      </c>
      <c r="N573" s="75">
        <f>((Table20[[#This Row],[riqueza]]*SWR)/12)*(1-imposto_GCAP)</f>
        <v>19509.26186598447</v>
      </c>
      <c r="O573" s="76">
        <f>Table20[[#This Row],[renda]]*cambio_hoje*(1-custo_repatriacao)</f>
        <v>109163.12662098941</v>
      </c>
    </row>
    <row r="574" spans="7:15" ht="20" customHeight="1" x14ac:dyDescent="0.6">
      <c r="G574" s="70">
        <v>571</v>
      </c>
      <c r="H574" s="70">
        <f ca="1">YEAR(TODAY())-YEAR(data_de_nascimento)+Table20[[#This Row],[meses]]/12</f>
        <v>84.583333333333343</v>
      </c>
      <c r="I574" s="71">
        <f t="shared" ca="1" si="19"/>
        <v>61932</v>
      </c>
      <c r="J574" s="73"/>
      <c r="K574" s="73">
        <f t="shared" si="20"/>
        <v>3000</v>
      </c>
      <c r="L574" s="74">
        <f>M573+L573*(1-TER_mensal-desconto_div_mensal)+Table20[[#This Row],[aportes]]*(1-custo_remessa)-comissao-Table20[[#This Row],[saques]]</f>
        <v>6917383.3995749634</v>
      </c>
      <c r="M574" s="72">
        <f>Table20[[#This Row],[riqueza]]*rendimento_hist_mensal</f>
        <v>37484.44967565711</v>
      </c>
      <c r="N574" s="75">
        <f>((Table20[[#This Row],[riqueza]]*SWR)/12)*(1-imposto_GCAP)</f>
        <v>19599.252965462394</v>
      </c>
      <c r="O574" s="76">
        <f>Table20[[#This Row],[renda]]*cambio_hoje*(1-custo_repatriacao)</f>
        <v>109666.66744455069</v>
      </c>
    </row>
    <row r="575" spans="7:15" ht="20" customHeight="1" x14ac:dyDescent="0.6">
      <c r="G575" s="70">
        <v>572</v>
      </c>
      <c r="H575" s="70">
        <f ca="1">YEAR(TODAY())-YEAR(data_de_nascimento)+Table20[[#This Row],[meses]]/12</f>
        <v>84.666666666666657</v>
      </c>
      <c r="I575" s="71">
        <f t="shared" ca="1" si="19"/>
        <v>61963</v>
      </c>
      <c r="J575" s="73"/>
      <c r="K575" s="73">
        <f t="shared" si="20"/>
        <v>3000</v>
      </c>
      <c r="L575" s="74">
        <f>M574+L574*(1-TER_mensal-desconto_div_mensal)+Table20[[#This Row],[aportes]]*(1-custo_remessa)-comissao-Table20[[#This Row],[saques]]</f>
        <v>6949305.3192865737</v>
      </c>
      <c r="M575" s="72">
        <f>Table20[[#This Row],[riqueza]]*rendimento_hist_mensal</f>
        <v>37657.430631585295</v>
      </c>
      <c r="N575" s="75">
        <f>((Table20[[#This Row],[riqueza]]*SWR)/12)*(1-imposto_GCAP)</f>
        <v>19689.698404645293</v>
      </c>
      <c r="O575" s="76">
        <f>Table20[[#This Row],[renda]]*cambio_hoje*(1-custo_repatriacao)</f>
        <v>110172.75050385027</v>
      </c>
    </row>
    <row r="576" spans="7:15" ht="20" customHeight="1" x14ac:dyDescent="0.6">
      <c r="G576" s="70">
        <v>573</v>
      </c>
      <c r="H576" s="70">
        <f ca="1">YEAR(TODAY())-YEAR(data_de_nascimento)+Table20[[#This Row],[meses]]/12</f>
        <v>84.75</v>
      </c>
      <c r="I576" s="71">
        <f t="shared" ca="1" si="19"/>
        <v>61994</v>
      </c>
      <c r="J576" s="73"/>
      <c r="K576" s="73">
        <f t="shared" si="20"/>
        <v>3000</v>
      </c>
      <c r="L576" s="74">
        <f>M575+L575*(1-TER_mensal-desconto_div_mensal)+Table20[[#This Row],[aportes]]*(1-custo_remessa)-comissao-Table20[[#This Row],[saques]]</f>
        <v>6981388.4037763458</v>
      </c>
      <c r="M576" s="72">
        <f>Table20[[#This Row],[riqueza]]*rendimento_hist_mensal</f>
        <v>37831.28491962007</v>
      </c>
      <c r="N576" s="75">
        <f>((Table20[[#This Row],[riqueza]]*SWR)/12)*(1-imposto_GCAP)</f>
        <v>19780.600477366312</v>
      </c>
      <c r="O576" s="76">
        <f>Table20[[#This Row],[renda]]*cambio_hoje*(1-custo_repatriacao)</f>
        <v>110681.38863392</v>
      </c>
    </row>
    <row r="577" spans="7:15" ht="20" customHeight="1" x14ac:dyDescent="0.6">
      <c r="G577" s="70">
        <v>574</v>
      </c>
      <c r="H577" s="70">
        <f ca="1">YEAR(TODAY())-YEAR(data_de_nascimento)+Table20[[#This Row],[meses]]/12</f>
        <v>84.833333333333343</v>
      </c>
      <c r="I577" s="71">
        <f t="shared" ca="1" si="19"/>
        <v>62024</v>
      </c>
      <c r="J577" s="73"/>
      <c r="K577" s="73">
        <f t="shared" si="20"/>
        <v>3000</v>
      </c>
      <c r="L577" s="74">
        <f>M576+L576*(1-TER_mensal-desconto_div_mensal)+Table20[[#This Row],[aportes]]*(1-custo_remessa)-comissao-Table20[[#This Row],[saques]]</f>
        <v>7013633.4667198332</v>
      </c>
      <c r="M577" s="72">
        <f>Table20[[#This Row],[riqueza]]*rendimento_hist_mensal</f>
        <v>38006.016948969176</v>
      </c>
      <c r="N577" s="75">
        <f>((Table20[[#This Row],[riqueza]]*SWR)/12)*(1-imposto_GCAP)</f>
        <v>19871.961489039528</v>
      </c>
      <c r="O577" s="76">
        <f>Table20[[#This Row],[renda]]*cambio_hoje*(1-custo_repatriacao)</f>
        <v>111192.59473459232</v>
      </c>
    </row>
    <row r="578" spans="7:15" ht="20" customHeight="1" x14ac:dyDescent="0.6">
      <c r="G578" s="70">
        <v>575</v>
      </c>
      <c r="H578" s="70">
        <f ca="1">YEAR(TODAY())-YEAR(data_de_nascimento)+Table20[[#This Row],[meses]]/12</f>
        <v>84.916666666666657</v>
      </c>
      <c r="I578" s="71">
        <f t="shared" ca="1" si="19"/>
        <v>62055</v>
      </c>
      <c r="J578" s="73"/>
      <c r="K578" s="73">
        <f t="shared" si="20"/>
        <v>3000</v>
      </c>
      <c r="L578" s="74">
        <f>M577+L577*(1-TER_mensal-desconto_div_mensal)+Table20[[#This Row],[aportes]]*(1-custo_remessa)-comissao-Table20[[#This Row],[saques]]</f>
        <v>7046041.3259006087</v>
      </c>
      <c r="M578" s="72">
        <f>Table20[[#This Row],[riqueza]]*rendimento_hist_mensal</f>
        <v>38181.631151101188</v>
      </c>
      <c r="N578" s="75">
        <f>((Table20[[#This Row],[riqueza]]*SWR)/12)*(1-imposto_GCAP)</f>
        <v>19963.783756718392</v>
      </c>
      <c r="O578" s="76">
        <f>Table20[[#This Row],[renda]]*cambio_hoje*(1-custo_repatriacao)</f>
        <v>111706.38177082718</v>
      </c>
    </row>
    <row r="579" spans="7:15" ht="20" customHeight="1" x14ac:dyDescent="0.6">
      <c r="G579" s="70">
        <v>576</v>
      </c>
      <c r="H579" s="70">
        <f ca="1">YEAR(TODAY())-YEAR(data_de_nascimento)+Table20[[#This Row],[meses]]/12</f>
        <v>85</v>
      </c>
      <c r="I579" s="71">
        <f t="shared" ca="1" si="19"/>
        <v>62085</v>
      </c>
      <c r="J579" s="73"/>
      <c r="K579" s="73">
        <f t="shared" si="20"/>
        <v>3000</v>
      </c>
      <c r="L579" s="74">
        <f>M578+L578*(1-TER_mensal-desconto_div_mensal)+Table20[[#This Row],[aportes]]*(1-custo_remessa)-comissao-Table20[[#This Row],[saques]]</f>
        <v>7078612.8032310056</v>
      </c>
      <c r="M579" s="72">
        <f>Table20[[#This Row],[riqueza]]*rendimento_hist_mensal</f>
        <v>38358.131979857921</v>
      </c>
      <c r="N579" s="75">
        <f>((Table20[[#This Row],[riqueza]]*SWR)/12)*(1-imposto_GCAP)</f>
        <v>20056.069609154514</v>
      </c>
      <c r="O579" s="76">
        <f>Table20[[#This Row],[renda]]*cambio_hoje*(1-custo_repatriacao)</f>
        <v>112222.76277304107</v>
      </c>
    </row>
    <row r="580" spans="7:15" ht="20" customHeight="1" x14ac:dyDescent="0.6">
      <c r="G580" s="70">
        <v>577</v>
      </c>
      <c r="H580" s="70">
        <f ca="1">YEAR(TODAY())-YEAR(data_de_nascimento)+Table20[[#This Row],[meses]]/12</f>
        <v>85.083333333333343</v>
      </c>
      <c r="I580" s="71">
        <f t="shared" ca="1" si="19"/>
        <v>62116</v>
      </c>
      <c r="J580" s="73"/>
      <c r="K580" s="73">
        <f t="shared" si="20"/>
        <v>3000</v>
      </c>
      <c r="L580" s="74">
        <f>M579+L579*(1-TER_mensal-desconto_div_mensal)+Table20[[#This Row],[aportes]]*(1-custo_remessa)-comissao-Table20[[#This Row],[saques]]</f>
        <v>7111348.7247729581</v>
      </c>
      <c r="M580" s="72">
        <f>Table20[[#This Row],[riqueza]]*rendimento_hist_mensal</f>
        <v>38535.52391156739</v>
      </c>
      <c r="N580" s="75">
        <f>((Table20[[#This Row],[riqueza]]*SWR)/12)*(1-imposto_GCAP)</f>
        <v>20148.821386856718</v>
      </c>
      <c r="O580" s="76">
        <f>Table20[[#This Row],[renda]]*cambio_hoje*(1-custo_repatriacao)</f>
        <v>112741.75083743736</v>
      </c>
    </row>
    <row r="581" spans="7:15" ht="20" customHeight="1" x14ac:dyDescent="0.6">
      <c r="G581" s="70">
        <v>578</v>
      </c>
      <c r="H581" s="70">
        <f ca="1">YEAR(TODAY())-YEAR(data_de_nascimento)+Table20[[#This Row],[meses]]/12</f>
        <v>85.166666666666657</v>
      </c>
      <c r="I581" s="71">
        <f t="shared" ca="1" si="19"/>
        <v>62147</v>
      </c>
      <c r="J581" s="73"/>
      <c r="K581" s="73">
        <f t="shared" si="20"/>
        <v>3000</v>
      </c>
      <c r="L581" s="74">
        <f>M580+L580*(1-TER_mensal-desconto_div_mensal)+Table20[[#This Row],[aportes]]*(1-custo_remessa)-comissao-Table20[[#This Row],[saques]]</f>
        <v>7144249.920758957</v>
      </c>
      <c r="M581" s="72">
        <f>Table20[[#This Row],[riqueza]]*rendimento_hist_mensal</f>
        <v>38713.811445157313</v>
      </c>
      <c r="N581" s="75">
        <f>((Table20[[#This Row],[riqueza]]*SWR)/12)*(1-imposto_GCAP)</f>
        <v>20242.041442150377</v>
      </c>
      <c r="O581" s="76">
        <f>Table20[[#This Row],[renda]]*cambio_hoje*(1-custo_repatriacao)</f>
        <v>113263.35912633834</v>
      </c>
    </row>
    <row r="582" spans="7:15" ht="20" customHeight="1" x14ac:dyDescent="0.6">
      <c r="G582" s="70">
        <v>579</v>
      </c>
      <c r="H582" s="70">
        <f ca="1">YEAR(TODAY())-YEAR(data_de_nascimento)+Table20[[#This Row],[meses]]/12</f>
        <v>85.25</v>
      </c>
      <c r="I582" s="71">
        <f t="shared" ref="I582:I645" ca="1" si="21">EDATE(I581,1)</f>
        <v>62175</v>
      </c>
      <c r="J582" s="73"/>
      <c r="K582" s="73">
        <f t="shared" si="20"/>
        <v>3000</v>
      </c>
      <c r="L582" s="74">
        <f>M581+L581*(1-TER_mensal-desconto_div_mensal)+Table20[[#This Row],[aportes]]*(1-custo_remessa)-comissao-Table20[[#This Row],[saques]]</f>
        <v>7177317.2256131005</v>
      </c>
      <c r="M582" s="72">
        <f>Table20[[#This Row],[riqueza]]*rendimento_hist_mensal</f>
        <v>38892.999102269234</v>
      </c>
      <c r="N582" s="75">
        <f>((Table20[[#This Row],[riqueza]]*SWR)/12)*(1-imposto_GCAP)</f>
        <v>20335.732139237116</v>
      </c>
      <c r="O582" s="76">
        <f>Table20[[#This Row],[renda]]*cambio_hoje*(1-custo_repatriacao)</f>
        <v>113787.60086851931</v>
      </c>
    </row>
    <row r="583" spans="7:15" ht="20" customHeight="1" x14ac:dyDescent="0.6">
      <c r="G583" s="70">
        <v>580</v>
      </c>
      <c r="H583" s="70">
        <f ca="1">YEAR(TODAY())-YEAR(data_de_nascimento)+Table20[[#This Row],[meses]]/12</f>
        <v>85.333333333333343</v>
      </c>
      <c r="I583" s="71">
        <f t="shared" ca="1" si="21"/>
        <v>62206</v>
      </c>
      <c r="J583" s="73"/>
      <c r="K583" s="73">
        <f t="shared" si="20"/>
        <v>3000</v>
      </c>
      <c r="L583" s="74">
        <f>M582+L582*(1-TER_mensal-desconto_div_mensal)+Table20[[#This Row],[aportes]]*(1-custo_remessa)-comissao-Table20[[#This Row],[saques]]</f>
        <v>7210551.4779722616</v>
      </c>
      <c r="M583" s="72">
        <f>Table20[[#This Row],[riqueza]]*rendimento_hist_mensal</f>
        <v>39073.091427373205</v>
      </c>
      <c r="N583" s="75">
        <f>((Table20[[#This Row],[riqueza]]*SWR)/12)*(1-imposto_GCAP)</f>
        <v>20429.895854254741</v>
      </c>
      <c r="O583" s="76">
        <f>Table20[[#This Row],[renda]]*cambio_hoje*(1-custo_repatriacao)</f>
        <v>114314.48935954388</v>
      </c>
    </row>
    <row r="584" spans="7:15" ht="20" customHeight="1" x14ac:dyDescent="0.6">
      <c r="G584" s="70">
        <v>581</v>
      </c>
      <c r="H584" s="70">
        <f ca="1">YEAR(TODAY())-YEAR(data_de_nascimento)+Table20[[#This Row],[meses]]/12</f>
        <v>85.416666666666657</v>
      </c>
      <c r="I584" s="71">
        <f t="shared" ca="1" si="21"/>
        <v>62236</v>
      </c>
      <c r="J584" s="73"/>
      <c r="K584" s="73">
        <f t="shared" si="20"/>
        <v>3000</v>
      </c>
      <c r="L584" s="74">
        <f>M583+L583*(1-TER_mensal-desconto_div_mensal)+Table20[[#This Row],[aportes]]*(1-custo_remessa)-comissao-Table20[[#This Row],[saques]]</f>
        <v>7243953.5207073521</v>
      </c>
      <c r="M584" s="72">
        <f>Table20[[#This Row],[riqueza]]*rendimento_hist_mensal</f>
        <v>39254.092987883007</v>
      </c>
      <c r="N584" s="75">
        <f>((Table20[[#This Row],[riqueza]]*SWR)/12)*(1-imposto_GCAP)</f>
        <v>20524.534975337498</v>
      </c>
      <c r="O584" s="76">
        <f>Table20[[#This Row],[renda]]*cambio_hoje*(1-custo_repatriacao)</f>
        <v>114844.03796210115</v>
      </c>
    </row>
    <row r="585" spans="7:15" ht="20" customHeight="1" x14ac:dyDescent="0.6">
      <c r="G585" s="70">
        <v>582</v>
      </c>
      <c r="H585" s="70">
        <f ca="1">YEAR(TODAY())-YEAR(data_de_nascimento)+Table20[[#This Row],[meses]]/12</f>
        <v>85.5</v>
      </c>
      <c r="I585" s="71">
        <f t="shared" ca="1" si="21"/>
        <v>62267</v>
      </c>
      <c r="J585" s="73"/>
      <c r="K585" s="73">
        <f t="shared" si="20"/>
        <v>3000</v>
      </c>
      <c r="L585" s="74">
        <f>M584+L584*(1-TER_mensal-desconto_div_mensal)+Table20[[#This Row],[aportes]]*(1-custo_remessa)-comissao-Table20[[#This Row],[saques]]</f>
        <v>7277524.200944704</v>
      </c>
      <c r="M585" s="72">
        <f>Table20[[#This Row],[riqueza]]*rendimento_hist_mensal</f>
        <v>39436.008374272016</v>
      </c>
      <c r="N585" s="75">
        <f>((Table20[[#This Row],[riqueza]]*SWR)/12)*(1-imposto_GCAP)</f>
        <v>20619.651902676662</v>
      </c>
      <c r="O585" s="76">
        <f>Table20[[#This Row],[renda]]*cambio_hoje*(1-custo_repatriacao)</f>
        <v>115376.26010634479</v>
      </c>
    </row>
    <row r="586" spans="7:15" ht="20" customHeight="1" x14ac:dyDescent="0.6">
      <c r="G586" s="70">
        <v>583</v>
      </c>
      <c r="H586" s="70">
        <f ca="1">YEAR(TODAY())-YEAR(data_de_nascimento)+Table20[[#This Row],[meses]]/12</f>
        <v>85.583333333333343</v>
      </c>
      <c r="I586" s="71">
        <f t="shared" ca="1" si="21"/>
        <v>62297</v>
      </c>
      <c r="J586" s="73"/>
      <c r="K586" s="73">
        <f t="shared" si="20"/>
        <v>3000</v>
      </c>
      <c r="L586" s="74">
        <f>M585+L585*(1-TER_mensal-desconto_div_mensal)+Table20[[#This Row],[aportes]]*(1-custo_remessa)-comissao-Table20[[#This Row],[saques]]</f>
        <v>7311264.3700875491</v>
      </c>
      <c r="M586" s="72">
        <f>Table20[[#This Row],[riqueza]]*rendimento_hist_mensal</f>
        <v>39618.842200189611</v>
      </c>
      <c r="N586" s="75">
        <f>((Table20[[#This Row],[riqueza]]*SWR)/12)*(1-imposto_GCAP)</f>
        <v>20715.249048581387</v>
      </c>
      <c r="O586" s="76">
        <f>Table20[[#This Row],[renda]]*cambio_hoje*(1-custo_repatriacao)</f>
        <v>115911.16929023339</v>
      </c>
    </row>
    <row r="587" spans="7:15" ht="20" customHeight="1" x14ac:dyDescent="0.6">
      <c r="G587" s="70">
        <v>584</v>
      </c>
      <c r="H587" s="70">
        <f ca="1">YEAR(TODAY())-YEAR(data_de_nascimento)+Table20[[#This Row],[meses]]/12</f>
        <v>85.666666666666657</v>
      </c>
      <c r="I587" s="71">
        <f t="shared" ca="1" si="21"/>
        <v>62328</v>
      </c>
      <c r="J587" s="73"/>
      <c r="K587" s="73">
        <f t="shared" si="20"/>
        <v>3000</v>
      </c>
      <c r="L587" s="74">
        <f>M586+L586*(1-TER_mensal-desconto_div_mensal)+Table20[[#This Row],[aportes]]*(1-custo_remessa)-comissao-Table20[[#This Row],[saques]]</f>
        <v>7345174.8838376161</v>
      </c>
      <c r="M587" s="72">
        <f>Table20[[#This Row],[riqueza]]*rendimento_hist_mensal</f>
        <v>39802.599102578184</v>
      </c>
      <c r="N587" s="75">
        <f>((Table20[[#This Row],[riqueza]]*SWR)/12)*(1-imposto_GCAP)</f>
        <v>20811.328837539913</v>
      </c>
      <c r="O587" s="76">
        <f>Table20[[#This Row],[renda]]*cambio_hoje*(1-custo_repatriacao)</f>
        <v>116448.77907987307</v>
      </c>
    </row>
    <row r="588" spans="7:15" ht="20" customHeight="1" x14ac:dyDescent="0.6">
      <c r="G588" s="70">
        <v>585</v>
      </c>
      <c r="H588" s="70">
        <f ca="1">YEAR(TODAY())-YEAR(data_de_nascimento)+Table20[[#This Row],[meses]]/12</f>
        <v>85.75</v>
      </c>
      <c r="I588" s="71">
        <f t="shared" ca="1" si="21"/>
        <v>62359</v>
      </c>
      <c r="J588" s="73"/>
      <c r="K588" s="73">
        <f t="shared" si="20"/>
        <v>3000</v>
      </c>
      <c r="L588" s="74">
        <f>M587+L587*(1-TER_mensal-desconto_div_mensal)+Table20[[#This Row],[aportes]]*(1-custo_remessa)-comissao-Table20[[#This Row],[saques]]</f>
        <v>7379256.6022168295</v>
      </c>
      <c r="M588" s="72">
        <f>Table20[[#This Row],[riqueza]]*rendimento_hist_mensal</f>
        <v>39987.283741790758</v>
      </c>
      <c r="N588" s="75">
        <f>((Table20[[#This Row],[riqueza]]*SWR)/12)*(1-imposto_GCAP)</f>
        <v>20907.893706281015</v>
      </c>
      <c r="O588" s="76">
        <f>Table20[[#This Row],[renda]]*cambio_hoje*(1-custo_repatriacao)</f>
        <v>116989.10310986129</v>
      </c>
    </row>
    <row r="589" spans="7:15" ht="20" customHeight="1" x14ac:dyDescent="0.6">
      <c r="G589" s="70">
        <v>586</v>
      </c>
      <c r="H589" s="70">
        <f ca="1">YEAR(TODAY())-YEAR(data_de_nascimento)+Table20[[#This Row],[meses]]/12</f>
        <v>85.833333333333343</v>
      </c>
      <c r="I589" s="71">
        <f t="shared" ca="1" si="21"/>
        <v>62389</v>
      </c>
      <c r="J589" s="73"/>
      <c r="K589" s="73">
        <f t="shared" si="20"/>
        <v>3000</v>
      </c>
      <c r="L589" s="74">
        <f>M588+L588*(1-TER_mensal-desconto_div_mensal)+Table20[[#This Row],[aportes]]*(1-custo_remessa)-comissao-Table20[[#This Row],[saques]]</f>
        <v>7413510.3895891225</v>
      </c>
      <c r="M589" s="72">
        <f>Table20[[#This Row],[riqueza]]*rendimento_hist_mensal</f>
        <v>40172.900801709147</v>
      </c>
      <c r="N589" s="75">
        <f>((Table20[[#This Row],[riqueza]]*SWR)/12)*(1-imposto_GCAP)</f>
        <v>21004.946103835846</v>
      </c>
      <c r="O589" s="76">
        <f>Table20[[#This Row],[renda]]*cambio_hoje*(1-custo_repatriacao)</f>
        <v>117532.15508363282</v>
      </c>
    </row>
    <row r="590" spans="7:15" ht="20" customHeight="1" x14ac:dyDescent="0.6">
      <c r="G590" s="70">
        <v>587</v>
      </c>
      <c r="H590" s="70">
        <f ca="1">YEAR(TODAY())-YEAR(data_de_nascimento)+Table20[[#This Row],[meses]]/12</f>
        <v>85.916666666666657</v>
      </c>
      <c r="I590" s="71">
        <f t="shared" ca="1" si="21"/>
        <v>62420</v>
      </c>
      <c r="J590" s="73"/>
      <c r="K590" s="73">
        <f t="shared" si="20"/>
        <v>3000</v>
      </c>
      <c r="L590" s="74">
        <f>M589+L589*(1-TER_mensal-desconto_div_mensal)+Table20[[#This Row],[aportes]]*(1-custo_remessa)-comissao-Table20[[#This Row],[saques]]</f>
        <v>7447937.1146823578</v>
      </c>
      <c r="M590" s="72">
        <f>Table20[[#This Row],[riqueza]]*rendimento_hist_mensal</f>
        <v>40359.454989862774</v>
      </c>
      <c r="N590" s="75">
        <f>((Table20[[#This Row],[riqueza]]*SWR)/12)*(1-imposto_GCAP)</f>
        <v>21102.488491600016</v>
      </c>
      <c r="O590" s="76">
        <f>Table20[[#This Row],[renda]]*cambio_hoje*(1-custo_repatriacao)</f>
        <v>118077.94877380719</v>
      </c>
    </row>
    <row r="591" spans="7:15" ht="20" customHeight="1" x14ac:dyDescent="0.6">
      <c r="G591" s="70">
        <v>588</v>
      </c>
      <c r="H591" s="70">
        <f ca="1">YEAR(TODAY())-YEAR(data_de_nascimento)+Table20[[#This Row],[meses]]/12</f>
        <v>86</v>
      </c>
      <c r="I591" s="71">
        <f t="shared" ca="1" si="21"/>
        <v>62450</v>
      </c>
      <c r="J591" s="73"/>
      <c r="K591" s="73">
        <f t="shared" si="20"/>
        <v>3000</v>
      </c>
      <c r="L591" s="74">
        <f>M590+L590*(1-TER_mensal-desconto_div_mensal)+Table20[[#This Row],[aportes]]*(1-custo_remessa)-comissao-Table20[[#This Row],[saques]]</f>
        <v>7482537.6506103603</v>
      </c>
      <c r="M591" s="72">
        <f>Table20[[#This Row],[riqueza]]*rendimento_hist_mensal</f>
        <v>40546.951037548039</v>
      </c>
      <c r="N591" s="75">
        <f>((Table20[[#This Row],[riqueza]]*SWR)/12)*(1-imposto_GCAP)</f>
        <v>21200.52334339602</v>
      </c>
      <c r="O591" s="76">
        <f>Table20[[#This Row],[renda]]*cambio_hoje*(1-custo_repatriacao)</f>
        <v>118626.49802253794</v>
      </c>
    </row>
    <row r="592" spans="7:15" ht="20" customHeight="1" x14ac:dyDescent="0.6">
      <c r="G592" s="70">
        <v>589</v>
      </c>
      <c r="H592" s="70">
        <f ca="1">YEAR(TODAY())-YEAR(data_de_nascimento)+Table20[[#This Row],[meses]]/12</f>
        <v>86.083333333333343</v>
      </c>
      <c r="I592" s="71">
        <f t="shared" ca="1" si="21"/>
        <v>62481</v>
      </c>
      <c r="J592" s="73"/>
      <c r="K592" s="73">
        <f t="shared" si="20"/>
        <v>3000</v>
      </c>
      <c r="L592" s="74">
        <f>M591+L591*(1-TER_mensal-desconto_div_mensal)+Table20[[#This Row],[aportes]]*(1-custo_remessa)-comissao-Table20[[#This Row],[saques]]</f>
        <v>7517312.8748950632</v>
      </c>
      <c r="M592" s="72">
        <f>Table20[[#This Row],[riqueza]]*rendimento_hist_mensal</f>
        <v>40735.393699948349</v>
      </c>
      <c r="N592" s="75">
        <f>((Table20[[#This Row],[riqueza]]*SWR)/12)*(1-imposto_GCAP)</f>
        <v>21299.053145536014</v>
      </c>
      <c r="O592" s="76">
        <f>Table20[[#This Row],[renda]]*cambio_hoje*(1-custo_repatriacao)</f>
        <v>119177.81674186389</v>
      </c>
    </row>
    <row r="593" spans="7:15" ht="20" customHeight="1" x14ac:dyDescent="0.6">
      <c r="G593" s="70">
        <v>590</v>
      </c>
      <c r="H593" s="70">
        <f ca="1">YEAR(TODAY())-YEAR(data_de_nascimento)+Table20[[#This Row],[meses]]/12</f>
        <v>86.166666666666657</v>
      </c>
      <c r="I593" s="71">
        <f t="shared" ca="1" si="21"/>
        <v>62512</v>
      </c>
      <c r="J593" s="73"/>
      <c r="K593" s="73">
        <f t="shared" si="20"/>
        <v>3000</v>
      </c>
      <c r="L593" s="74">
        <f>M592+L592*(1-TER_mensal-desconto_div_mensal)+Table20[[#This Row],[aportes]]*(1-custo_remessa)-comissao-Table20[[#This Row],[saques]]</f>
        <v>7552263.6694887569</v>
      </c>
      <c r="M593" s="72">
        <f>Table20[[#This Row],[riqueza]]*rendimento_hist_mensal</f>
        <v>40924.787756254678</v>
      </c>
      <c r="N593" s="75">
        <f>((Table20[[#This Row],[riqueza]]*SWR)/12)*(1-imposto_GCAP)</f>
        <v>21398.080396884812</v>
      </c>
      <c r="O593" s="76">
        <f>Table20[[#This Row],[renda]]*cambio_hoje*(1-custo_repatriacao)</f>
        <v>119731.91891406168</v>
      </c>
    </row>
    <row r="594" spans="7:15" ht="20" customHeight="1" x14ac:dyDescent="0.6">
      <c r="G594" s="70">
        <v>591</v>
      </c>
      <c r="H594" s="70">
        <f ca="1">YEAR(TODAY())-YEAR(data_de_nascimento)+Table20[[#This Row],[meses]]/12</f>
        <v>86.25</v>
      </c>
      <c r="I594" s="71">
        <f t="shared" ca="1" si="21"/>
        <v>62540</v>
      </c>
      <c r="J594" s="73"/>
      <c r="K594" s="73">
        <f t="shared" si="20"/>
        <v>3000</v>
      </c>
      <c r="L594" s="74">
        <f>M593+L593*(1-TER_mensal-desconto_div_mensal)+Table20[[#This Row],[aportes]]*(1-custo_remessa)-comissao-Table20[[#This Row],[saques]]</f>
        <v>7587390.9207964614</v>
      </c>
      <c r="M594" s="72">
        <f>Table20[[#This Row],[riqueza]]*rendimento_hist_mensal</f>
        <v>41115.138009786773</v>
      </c>
      <c r="N594" s="75">
        <f>((Table20[[#This Row],[riqueza]]*SWR)/12)*(1-imposto_GCAP)</f>
        <v>21497.60760892331</v>
      </c>
      <c r="O594" s="76">
        <f>Table20[[#This Row],[renda]]*cambio_hoje*(1-custo_repatriacao)</f>
        <v>120288.81859200059</v>
      </c>
    </row>
    <row r="595" spans="7:15" ht="20" customHeight="1" x14ac:dyDescent="0.6">
      <c r="G595" s="70">
        <v>592</v>
      </c>
      <c r="H595" s="70">
        <f ca="1">YEAR(TODAY())-YEAR(data_de_nascimento)+Table20[[#This Row],[meses]]/12</f>
        <v>86.333333333333343</v>
      </c>
      <c r="I595" s="71">
        <f t="shared" ca="1" si="21"/>
        <v>62571</v>
      </c>
      <c r="J595" s="73"/>
      <c r="K595" s="73">
        <f t="shared" si="20"/>
        <v>3000</v>
      </c>
      <c r="L595" s="74">
        <f>M594+L594*(1-TER_mensal-desconto_div_mensal)+Table20[[#This Row],[aportes]]*(1-custo_remessa)-comissao-Table20[[#This Row],[saques]]</f>
        <v>7622695.5196984075</v>
      </c>
      <c r="M595" s="72">
        <f>Table20[[#This Row],[riqueza]]*rendimento_hist_mensal</f>
        <v>41306.449288115014</v>
      </c>
      <c r="N595" s="75">
        <f>((Table20[[#This Row],[riqueza]]*SWR)/12)*(1-imposto_GCAP)</f>
        <v>21597.637305812153</v>
      </c>
      <c r="O595" s="76">
        <f>Table20[[#This Row],[renda]]*cambio_hoje*(1-custo_repatriacao)</f>
        <v>120848.52989949884</v>
      </c>
    </row>
    <row r="596" spans="7:15" ht="20" customHeight="1" x14ac:dyDescent="0.6">
      <c r="G596" s="70">
        <v>593</v>
      </c>
      <c r="H596" s="70">
        <f ca="1">YEAR(TODAY())-YEAR(data_de_nascimento)+Table20[[#This Row],[meses]]/12</f>
        <v>86.416666666666657</v>
      </c>
      <c r="I596" s="71">
        <f t="shared" ca="1" si="21"/>
        <v>62601</v>
      </c>
      <c r="J596" s="73"/>
      <c r="K596" s="73">
        <f t="shared" si="20"/>
        <v>3000</v>
      </c>
      <c r="L596" s="74">
        <f>M595+L595*(1-TER_mensal-desconto_div_mensal)+Table20[[#This Row],[aportes]]*(1-custo_remessa)-comissao-Table20[[#This Row],[saques]]</f>
        <v>7658178.3615726279</v>
      </c>
      <c r="M596" s="72">
        <f>Table20[[#This Row],[riqueza]]*rendimento_hist_mensal</f>
        <v>41498.726443182815</v>
      </c>
      <c r="N596" s="75">
        <f>((Table20[[#This Row],[riqueza]]*SWR)/12)*(1-imposto_GCAP)</f>
        <v>21698.172024455776</v>
      </c>
      <c r="O596" s="76">
        <f>Table20[[#This Row],[renda]]*cambio_hoje*(1-custo_repatriacao)</f>
        <v>121411.0670316819</v>
      </c>
    </row>
    <row r="597" spans="7:15" ht="20" customHeight="1" x14ac:dyDescent="0.6">
      <c r="G597" s="70">
        <v>594</v>
      </c>
      <c r="H597" s="70">
        <f ca="1">YEAR(TODAY())-YEAR(data_de_nascimento)+Table20[[#This Row],[meses]]/12</f>
        <v>86.5</v>
      </c>
      <c r="I597" s="71">
        <f t="shared" ca="1" si="21"/>
        <v>62632</v>
      </c>
      <c r="J597" s="73"/>
      <c r="K597" s="73">
        <f t="shared" si="20"/>
        <v>3000</v>
      </c>
      <c r="L597" s="74">
        <f>M596+L596*(1-TER_mensal-desconto_div_mensal)+Table20[[#This Row],[aportes]]*(1-custo_remessa)-comissao-Table20[[#This Row],[saques]]</f>
        <v>7693840.3463176675</v>
      </c>
      <c r="M597" s="72">
        <f>Table20[[#This Row],[riqueza]]*rendimento_hist_mensal</f>
        <v>41691.974351429686</v>
      </c>
      <c r="N597" s="75">
        <f>((Table20[[#This Row],[riqueza]]*SWR)/12)*(1-imposto_GCAP)</f>
        <v>21799.214314566725</v>
      </c>
      <c r="O597" s="76">
        <f>Table20[[#This Row],[renda]]*cambio_hoje*(1-custo_repatriacao)</f>
        <v>121976.44425534243</v>
      </c>
    </row>
    <row r="598" spans="7:15" ht="20" customHeight="1" x14ac:dyDescent="0.6">
      <c r="G598" s="70">
        <v>595</v>
      </c>
      <c r="H598" s="70">
        <f ca="1">YEAR(TODAY())-YEAR(data_de_nascimento)+Table20[[#This Row],[meses]]/12</f>
        <v>86.583333333333343</v>
      </c>
      <c r="I598" s="71">
        <f t="shared" ca="1" si="21"/>
        <v>62662</v>
      </c>
      <c r="J598" s="73"/>
      <c r="K598" s="73">
        <f t="shared" si="20"/>
        <v>3000</v>
      </c>
      <c r="L598" s="74">
        <f>M597+L597*(1-TER_mensal-desconto_div_mensal)+Table20[[#This Row],[aportes]]*(1-custo_remessa)-comissao-Table20[[#This Row],[saques]]</f>
        <v>7729682.3783754045</v>
      </c>
      <c r="M598" s="72">
        <f>Table20[[#This Row],[riqueza]]*rendimento_hist_mensal</f>
        <v>41886.197913914904</v>
      </c>
      <c r="N598" s="75">
        <f>((Table20[[#This Row],[riqueza]]*SWR)/12)*(1-imposto_GCAP)</f>
        <v>21900.766738730312</v>
      </c>
      <c r="O598" s="76">
        <f>Table20[[#This Row],[renda]]*cambio_hoje*(1-custo_repatriacao)</f>
        <v>122544.67590930196</v>
      </c>
    </row>
    <row r="599" spans="7:15" ht="20" customHeight="1" x14ac:dyDescent="0.6">
      <c r="G599" s="70">
        <v>596</v>
      </c>
      <c r="H599" s="70">
        <f ca="1">YEAR(TODAY())-YEAR(data_de_nascimento)+Table20[[#This Row],[meses]]/12</f>
        <v>86.666666666666657</v>
      </c>
      <c r="I599" s="71">
        <f t="shared" ca="1" si="21"/>
        <v>62693</v>
      </c>
      <c r="J599" s="73"/>
      <c r="K599" s="73">
        <f t="shared" si="20"/>
        <v>3000</v>
      </c>
      <c r="L599" s="74">
        <f>M598+L598*(1-TER_mensal-desconto_div_mensal)+Table20[[#This Row],[aportes]]*(1-custo_remessa)-comissao-Table20[[#This Row],[saques]]</f>
        <v>7765705.3667539898</v>
      </c>
      <c r="M599" s="72">
        <f>Table20[[#This Row],[riqueza]]*rendimento_hist_mensal</f>
        <v>42081.402056441802</v>
      </c>
      <c r="N599" s="75">
        <f>((Table20[[#This Row],[riqueza]]*SWR)/12)*(1-imposto_GCAP)</f>
        <v>22002.831872469636</v>
      </c>
      <c r="O599" s="76">
        <f>Table20[[#This Row],[renda]]*cambio_hoje*(1-custo_repatriacao)</f>
        <v>123115.77640477485</v>
      </c>
    </row>
    <row r="600" spans="7:15" ht="20" customHeight="1" x14ac:dyDescent="0.6">
      <c r="G600" s="70">
        <v>597</v>
      </c>
      <c r="H600" s="70">
        <f ca="1">YEAR(TODAY())-YEAR(data_de_nascimento)+Table20[[#This Row],[meses]]/12</f>
        <v>86.75</v>
      </c>
      <c r="I600" s="71">
        <f t="shared" ca="1" si="21"/>
        <v>62724</v>
      </c>
      <c r="J600" s="73"/>
      <c r="K600" s="73">
        <f t="shared" si="20"/>
        <v>3000</v>
      </c>
      <c r="L600" s="74">
        <f>M599+L599*(1-TER_mensal-desconto_div_mensal)+Table20[[#This Row],[aportes]]*(1-custo_remessa)-comissao-Table20[[#This Row],[saques]]</f>
        <v>7801910.2250509001</v>
      </c>
      <c r="M600" s="72">
        <f>Table20[[#This Row],[riqueza]]*rendimento_hist_mensal</f>
        <v>42277.591729682732</v>
      </c>
      <c r="N600" s="75">
        <f>((Table20[[#This Row],[riqueza]]*SWR)/12)*(1-imposto_GCAP)</f>
        <v>22105.412304310885</v>
      </c>
      <c r="O600" s="76">
        <f>Table20[[#This Row],[renda]]*cambio_hoje*(1-custo_repatriacao)</f>
        <v>123689.76022573357</v>
      </c>
    </row>
    <row r="601" spans="7:15" ht="20" customHeight="1" x14ac:dyDescent="0.6">
      <c r="G601" s="70">
        <v>598</v>
      </c>
      <c r="H601" s="70">
        <f ca="1">YEAR(TODAY())-YEAR(data_de_nascimento)+Table20[[#This Row],[meses]]/12</f>
        <v>86.833333333333343</v>
      </c>
      <c r="I601" s="71">
        <f t="shared" ca="1" si="21"/>
        <v>62754</v>
      </c>
      <c r="J601" s="73"/>
      <c r="K601" s="73">
        <f t="shared" si="20"/>
        <v>3000</v>
      </c>
      <c r="L601" s="74">
        <f>M600+L600*(1-TER_mensal-desconto_div_mensal)+Table20[[#This Row],[aportes]]*(1-custo_remessa)-comissao-Table20[[#This Row],[saques]]</f>
        <v>7838297.8714761091</v>
      </c>
      <c r="M601" s="72">
        <f>Table20[[#This Row],[riqueza]]*rendimento_hist_mensal</f>
        <v>42474.771909304574</v>
      </c>
      <c r="N601" s="75">
        <f>((Table20[[#This Row],[riqueza]]*SWR)/12)*(1-imposto_GCAP)</f>
        <v>22208.510635848976</v>
      </c>
      <c r="O601" s="76">
        <f>Table20[[#This Row],[renda]]*cambio_hoje*(1-custo_repatriacao)</f>
        <v>124266.64192927604</v>
      </c>
    </row>
    <row r="602" spans="7:15" ht="20" customHeight="1" x14ac:dyDescent="0.6">
      <c r="G602" s="70">
        <v>599</v>
      </c>
      <c r="H602" s="70">
        <f ca="1">YEAR(TODAY())-YEAR(data_de_nascimento)+Table20[[#This Row],[meses]]/12</f>
        <v>86.916666666666657</v>
      </c>
      <c r="I602" s="71">
        <f t="shared" ca="1" si="21"/>
        <v>62785</v>
      </c>
      <c r="J602" s="73"/>
      <c r="K602" s="73">
        <f t="shared" si="20"/>
        <v>3000</v>
      </c>
      <c r="L602" s="74">
        <f>M601+L601*(1-TER_mensal-desconto_div_mensal)+Table20[[#This Row],[aportes]]*(1-custo_remessa)-comissao-Table20[[#This Row],[saques]]</f>
        <v>7874869.2288753735</v>
      </c>
      <c r="M602" s="72">
        <f>Table20[[#This Row],[riqueza]]*rendimento_hist_mensal</f>
        <v>42672.947596094964</v>
      </c>
      <c r="N602" s="75">
        <f>((Table20[[#This Row],[riqueza]]*SWR)/12)*(1-imposto_GCAP)</f>
        <v>22312.129481813558</v>
      </c>
      <c r="O602" s="76">
        <f>Table20[[#This Row],[renda]]*cambio_hoje*(1-custo_repatriacao)</f>
        <v>124846.43614599494</v>
      </c>
    </row>
    <row r="603" spans="7:15" ht="20" customHeight="1" x14ac:dyDescent="0.6">
      <c r="G603" s="70">
        <v>600</v>
      </c>
      <c r="H603" s="70">
        <f ca="1">YEAR(TODAY())-YEAR(data_de_nascimento)+Table20[[#This Row],[meses]]/12</f>
        <v>87</v>
      </c>
      <c r="I603" s="71">
        <f t="shared" ca="1" si="21"/>
        <v>62815</v>
      </c>
      <c r="J603" s="73"/>
      <c r="K603" s="73">
        <f t="shared" si="20"/>
        <v>3000</v>
      </c>
      <c r="L603" s="74">
        <f>M602+L602*(1-TER_mensal-desconto_div_mensal)+Table20[[#This Row],[aportes]]*(1-custo_remessa)-comissao-Table20[[#This Row],[saques]]</f>
        <v>7911625.2247536369</v>
      </c>
      <c r="M603" s="72">
        <f>Table20[[#This Row],[riqueza]]*rendimento_hist_mensal</f>
        <v>42872.123816089086</v>
      </c>
      <c r="N603" s="75">
        <f>((Table20[[#This Row],[riqueza]]*SWR)/12)*(1-imposto_GCAP)</f>
        <v>22416.271470135303</v>
      </c>
      <c r="O603" s="76">
        <f>Table20[[#This Row],[renda]]*cambio_hoje*(1-custo_repatriacao)</f>
        <v>125429.15758034863</v>
      </c>
    </row>
    <row r="604" spans="7:15" ht="20" customHeight="1" x14ac:dyDescent="0.6">
      <c r="G604" s="70">
        <v>601</v>
      </c>
      <c r="H604" s="70">
        <f ca="1">YEAR(TODAY())-YEAR(data_de_nascimento)+Table20[[#This Row],[meses]]/12</f>
        <v>87.083333333333343</v>
      </c>
      <c r="I604" s="71">
        <f t="shared" ca="1" si="21"/>
        <v>62846</v>
      </c>
      <c r="J604" s="73"/>
      <c r="K604" s="73">
        <f t="shared" si="20"/>
        <v>3000</v>
      </c>
      <c r="L604" s="74">
        <f>M603+L603*(1-TER_mensal-desconto_div_mensal)+Table20[[#This Row],[aportes]]*(1-custo_remessa)-comissao-Table20[[#This Row],[saques]]</f>
        <v>7948566.7912985561</v>
      </c>
      <c r="M604" s="72">
        <f>Table20[[#This Row],[riqueza]]*rendimento_hist_mensal</f>
        <v>43072.305620697174</v>
      </c>
      <c r="N604" s="75">
        <f>((Table20[[#This Row],[riqueza]]*SWR)/12)*(1-imposto_GCAP)</f>
        <v>22520.939242012573</v>
      </c>
      <c r="O604" s="76">
        <f>Table20[[#This Row],[renda]]*cambio_hoje*(1-custo_repatriacao)</f>
        <v>126014.82101103419</v>
      </c>
    </row>
    <row r="605" spans="7:15" ht="20" customHeight="1" x14ac:dyDescent="0.6">
      <c r="G605" s="70">
        <v>602</v>
      </c>
      <c r="H605" s="70">
        <f ca="1">YEAR(TODAY())-YEAR(data_de_nascimento)+Table20[[#This Row],[meses]]/12</f>
        <v>87.166666666666657</v>
      </c>
      <c r="I605" s="71">
        <f t="shared" ca="1" si="21"/>
        <v>62877</v>
      </c>
      <c r="J605" s="73"/>
      <c r="K605" s="73">
        <f t="shared" si="20"/>
        <v>3000</v>
      </c>
      <c r="L605" s="74">
        <f>M604+L604*(1-TER_mensal-desconto_div_mensal)+Table20[[#This Row],[aportes]]*(1-custo_remessa)-comissao-Table20[[#This Row],[saques]]</f>
        <v>7985694.8654041411</v>
      </c>
      <c r="M605" s="72">
        <f>Table20[[#This Row],[riqueza]]*rendimento_hist_mensal</f>
        <v>43273.498086832617</v>
      </c>
      <c r="N605" s="75">
        <f>((Table20[[#This Row],[riqueza]]*SWR)/12)*(1-imposto_GCAP)</f>
        <v>22626.1354519784</v>
      </c>
      <c r="O605" s="76">
        <f>Table20[[#This Row],[renda]]*cambio_hoje*(1-custo_repatriacao)</f>
        <v>126603.44129136218</v>
      </c>
    </row>
    <row r="606" spans="7:15" ht="20" customHeight="1" x14ac:dyDescent="0.6">
      <c r="G606" s="70">
        <v>603</v>
      </c>
      <c r="H606" s="70">
        <f ca="1">YEAR(TODAY())-YEAR(data_de_nascimento)+Table20[[#This Row],[meses]]/12</f>
        <v>87.25</v>
      </c>
      <c r="I606" s="71">
        <f t="shared" ca="1" si="21"/>
        <v>62906</v>
      </c>
      <c r="J606" s="73"/>
      <c r="K606" s="73">
        <f t="shared" ref="K606:K669" si="22">saques</f>
        <v>3000</v>
      </c>
      <c r="L606" s="74">
        <f>M605+L605*(1-TER_mensal-desconto_div_mensal)+Table20[[#This Row],[aportes]]*(1-custo_remessa)-comissao-Table20[[#This Row],[saques]]</f>
        <v>8023010.3886945127</v>
      </c>
      <c r="M606" s="72">
        <f>Table20[[#This Row],[riqueza]]*rendimento_hist_mensal</f>
        <v>43475.706317040691</v>
      </c>
      <c r="N606" s="75">
        <f>((Table20[[#This Row],[riqueza]]*SWR)/12)*(1-imposto_GCAP)</f>
        <v>22731.862767967785</v>
      </c>
      <c r="O606" s="76">
        <f>Table20[[#This Row],[renda]]*cambio_hoje*(1-custo_repatriacao)</f>
        <v>127195.03334963322</v>
      </c>
    </row>
    <row r="607" spans="7:15" ht="20" customHeight="1" x14ac:dyDescent="0.6">
      <c r="G607" s="70">
        <v>604</v>
      </c>
      <c r="H607" s="70">
        <f ca="1">YEAR(TODAY())-YEAR(data_de_nascimento)+Table20[[#This Row],[meses]]/12</f>
        <v>87.333333333333343</v>
      </c>
      <c r="I607" s="71">
        <f t="shared" ca="1" si="21"/>
        <v>62937</v>
      </c>
      <c r="J607" s="73"/>
      <c r="K607" s="73">
        <f t="shared" si="22"/>
        <v>3000</v>
      </c>
      <c r="L607" s="74">
        <f>M606+L606*(1-TER_mensal-desconto_div_mensal)+Table20[[#This Row],[aportes]]*(1-custo_remessa)-comissao-Table20[[#This Row],[saques]]</f>
        <v>8060514.3075477891</v>
      </c>
      <c r="M607" s="72">
        <f>Table20[[#This Row],[riqueza]]*rendimento_hist_mensal</f>
        <v>43678.935439627989</v>
      </c>
      <c r="N607" s="75">
        <f>((Table20[[#This Row],[riqueza]]*SWR)/12)*(1-imposto_GCAP)</f>
        <v>22838.123871385404</v>
      </c>
      <c r="O607" s="76">
        <f>Table20[[#This Row],[renda]]*cambio_hoje*(1-custo_repatriacao)</f>
        <v>127789.61218951688</v>
      </c>
    </row>
    <row r="608" spans="7:15" ht="20" customHeight="1" x14ac:dyDescent="0.6">
      <c r="G608" s="70">
        <v>605</v>
      </c>
      <c r="H608" s="70">
        <f ca="1">YEAR(TODAY())-YEAR(data_de_nascimento)+Table20[[#This Row],[meses]]/12</f>
        <v>87.416666666666657</v>
      </c>
      <c r="I608" s="71">
        <f t="shared" ca="1" si="21"/>
        <v>62967</v>
      </c>
      <c r="J608" s="73"/>
      <c r="K608" s="73">
        <f t="shared" si="22"/>
        <v>3000</v>
      </c>
      <c r="L608" s="74">
        <f>M607+L607*(1-TER_mensal-desconto_div_mensal)+Table20[[#This Row],[aportes]]*(1-custo_remessa)-comissao-Table20[[#This Row],[saques]]</f>
        <v>8098207.5731200837</v>
      </c>
      <c r="M608" s="72">
        <f>Table20[[#This Row],[riqueza]]*rendimento_hist_mensal</f>
        <v>43883.190608792487</v>
      </c>
      <c r="N608" s="75">
        <f>((Table20[[#This Row],[riqueza]]*SWR)/12)*(1-imposto_GCAP)</f>
        <v>22944.921457173572</v>
      </c>
      <c r="O608" s="76">
        <f>Table20[[#This Row],[renda]]*cambio_hoje*(1-custo_repatriacao)</f>
        <v>128387.19289043191</v>
      </c>
    </row>
    <row r="609" spans="7:15" ht="20" customHeight="1" x14ac:dyDescent="0.6">
      <c r="G609" s="70">
        <v>606</v>
      </c>
      <c r="H609" s="70">
        <f ca="1">YEAR(TODAY())-YEAR(data_de_nascimento)+Table20[[#This Row],[meses]]/12</f>
        <v>87.5</v>
      </c>
      <c r="I609" s="71">
        <f t="shared" ca="1" si="21"/>
        <v>62998</v>
      </c>
      <c r="J609" s="73"/>
      <c r="K609" s="73">
        <f t="shared" si="22"/>
        <v>3000</v>
      </c>
      <c r="L609" s="74">
        <f>M608+L608*(1-TER_mensal-desconto_div_mensal)+Table20[[#This Row],[aportes]]*(1-custo_remessa)-comissao-Table20[[#This Row],[saques]]</f>
        <v>8136091.1413696306</v>
      </c>
      <c r="M609" s="72">
        <f>Table20[[#This Row],[riqueza]]*rendimento_hist_mensal</f>
        <v>44088.477004754248</v>
      </c>
      <c r="N609" s="75">
        <f>((Table20[[#This Row],[riqueza]]*SWR)/12)*(1-imposto_GCAP)</f>
        <v>23052.258233880621</v>
      </c>
      <c r="O609" s="76">
        <f>Table20[[#This Row],[renda]]*cambio_hoje*(1-custo_repatriacao)</f>
        <v>128987.79060792884</v>
      </c>
    </row>
    <row r="610" spans="7:15" ht="20" customHeight="1" x14ac:dyDescent="0.6">
      <c r="G610" s="70">
        <v>607</v>
      </c>
      <c r="H610" s="70">
        <f ca="1">YEAR(TODAY())-YEAR(data_de_nascimento)+Table20[[#This Row],[meses]]/12</f>
        <v>87.583333333333343</v>
      </c>
      <c r="I610" s="71">
        <f t="shared" ca="1" si="21"/>
        <v>63028</v>
      </c>
      <c r="J610" s="73"/>
      <c r="K610" s="73">
        <f t="shared" si="22"/>
        <v>3000</v>
      </c>
      <c r="L610" s="74">
        <f>M609+L609*(1-TER_mensal-desconto_div_mensal)+Table20[[#This Row],[aportes]]*(1-custo_remessa)-comissao-Table20[[#This Row],[saques]]</f>
        <v>8174165.9730810253</v>
      </c>
      <c r="M610" s="72">
        <f>Table20[[#This Row],[riqueza]]*rendimento_hist_mensal</f>
        <v>44294.799833886806</v>
      </c>
      <c r="N610" s="75">
        <f>((Table20[[#This Row],[riqueza]]*SWR)/12)*(1-imposto_GCAP)</f>
        <v>23160.136923729569</v>
      </c>
      <c r="O610" s="76">
        <f>Table20[[#This Row],[renda]]*cambio_hoje*(1-custo_repatriacao)</f>
        <v>129591.42057407431</v>
      </c>
    </row>
    <row r="611" spans="7:15" ht="20" customHeight="1" x14ac:dyDescent="0.6">
      <c r="G611" s="70">
        <v>608</v>
      </c>
      <c r="H611" s="70">
        <f ca="1">YEAR(TODAY())-YEAR(data_de_nascimento)+Table20[[#This Row],[meses]]/12</f>
        <v>87.666666666666657</v>
      </c>
      <c r="I611" s="71">
        <f t="shared" ca="1" si="21"/>
        <v>63059</v>
      </c>
      <c r="J611" s="73"/>
      <c r="K611" s="73">
        <f t="shared" si="22"/>
        <v>3000</v>
      </c>
      <c r="L611" s="74">
        <f>M610+L610*(1-TER_mensal-desconto_div_mensal)+Table20[[#This Row],[aportes]]*(1-custo_remessa)-comissao-Table20[[#This Row],[saques]]</f>
        <v>8212433.0338895964</v>
      </c>
      <c r="M611" s="72">
        <f>Table20[[#This Row],[riqueza]]*rendimento_hist_mensal</f>
        <v>44502.164328849205</v>
      </c>
      <c r="N611" s="75">
        <f>((Table20[[#This Row],[riqueza]]*SWR)/12)*(1-imposto_GCAP)</f>
        <v>23268.560262687188</v>
      </c>
      <c r="O611" s="76">
        <f>Table20[[#This Row],[renda]]*cambio_hoje*(1-custo_repatriacao)</f>
        <v>130198.0980978374</v>
      </c>
    </row>
    <row r="612" spans="7:15" ht="20" customHeight="1" x14ac:dyDescent="0.6">
      <c r="G612" s="70">
        <v>609</v>
      </c>
      <c r="H612" s="70">
        <f ca="1">YEAR(TODAY())-YEAR(data_de_nascimento)+Table20[[#This Row],[meses]]/12</f>
        <v>87.75</v>
      </c>
      <c r="I612" s="71">
        <f t="shared" ca="1" si="21"/>
        <v>63090</v>
      </c>
      <c r="J612" s="73"/>
      <c r="K612" s="73">
        <f t="shared" si="22"/>
        <v>3000</v>
      </c>
      <c r="L612" s="74">
        <f>M611+L611*(1-TER_mensal-desconto_div_mensal)+Table20[[#This Row],[aportes]]*(1-custo_remessa)-comissao-Table20[[#This Row],[saques]]</f>
        <v>8250893.2943058917</v>
      </c>
      <c r="M612" s="72">
        <f>Table20[[#This Row],[riqueza]]*rendimento_hist_mensal</f>
        <v>44710.575748718729</v>
      </c>
      <c r="N612" s="75">
        <f>((Table20[[#This Row],[riqueza]]*SWR)/12)*(1-imposto_GCAP)</f>
        <v>23377.531000533359</v>
      </c>
      <c r="O612" s="76">
        <f>Table20[[#This Row],[renda]]*cambio_hoje*(1-custo_repatriacao)</f>
        <v>130807.83856547778</v>
      </c>
    </row>
    <row r="613" spans="7:15" ht="20" customHeight="1" x14ac:dyDescent="0.6">
      <c r="G613" s="70">
        <v>610</v>
      </c>
      <c r="H613" s="70">
        <f ca="1">YEAR(TODAY())-YEAR(data_de_nascimento)+Table20[[#This Row],[meses]]/12</f>
        <v>87.833333333333343</v>
      </c>
      <c r="I613" s="71">
        <f t="shared" ca="1" si="21"/>
        <v>63120</v>
      </c>
      <c r="J613" s="73"/>
      <c r="K613" s="73">
        <f t="shared" si="22"/>
        <v>3000</v>
      </c>
      <c r="L613" s="74">
        <f>M612+L612*(1-TER_mensal-desconto_div_mensal)+Table20[[#This Row],[aportes]]*(1-custo_remessa)-comissao-Table20[[#This Row],[saques]]</f>
        <v>8289547.7297402937</v>
      </c>
      <c r="M613" s="72">
        <f>Table20[[#This Row],[riqueza]]*rendimento_hist_mensal</f>
        <v>44920.039379124239</v>
      </c>
      <c r="N613" s="75">
        <f>((Table20[[#This Row],[riqueza]]*SWR)/12)*(1-imposto_GCAP)</f>
        <v>23487.05190093083</v>
      </c>
      <c r="O613" s="76">
        <f>Table20[[#This Row],[renda]]*cambio_hoje*(1-custo_repatriacao)</f>
        <v>131420.65744093608</v>
      </c>
    </row>
    <row r="614" spans="7:15" ht="20" customHeight="1" x14ac:dyDescent="0.6">
      <c r="G614" s="70">
        <v>611</v>
      </c>
      <c r="H614" s="70">
        <f ca="1">YEAR(TODAY())-YEAR(data_de_nascimento)+Table20[[#This Row],[meses]]/12</f>
        <v>87.916666666666657</v>
      </c>
      <c r="I614" s="71">
        <f t="shared" ca="1" si="21"/>
        <v>63151</v>
      </c>
      <c r="J614" s="73"/>
      <c r="K614" s="73">
        <f t="shared" si="22"/>
        <v>3000</v>
      </c>
      <c r="L614" s="74">
        <f>M613+L613*(1-TER_mensal-desconto_div_mensal)+Table20[[#This Row],[aportes]]*(1-custo_remessa)-comissao-Table20[[#This Row],[saques]]</f>
        <v>8328397.3205277584</v>
      </c>
      <c r="M614" s="72">
        <f>Table20[[#This Row],[riqueza]]*rendimento_hist_mensal</f>
        <v>45130.560532380267</v>
      </c>
      <c r="N614" s="75">
        <f>((Table20[[#This Row],[riqueza]]*SWR)/12)*(1-imposto_GCAP)</f>
        <v>23597.125741495314</v>
      </c>
      <c r="O614" s="76">
        <f>Table20[[#This Row],[renda]]*cambio_hoje*(1-custo_repatriacao)</f>
        <v>132036.57026622599</v>
      </c>
    </row>
    <row r="615" spans="7:15" ht="20" customHeight="1" x14ac:dyDescent="0.6">
      <c r="G615" s="70">
        <v>612</v>
      </c>
      <c r="H615" s="70">
        <f ca="1">YEAR(TODAY())-YEAR(data_de_nascimento)+Table20[[#This Row],[meses]]/12</f>
        <v>88</v>
      </c>
      <c r="I615" s="71">
        <f t="shared" ca="1" si="21"/>
        <v>63181</v>
      </c>
      <c r="J615" s="73"/>
      <c r="K615" s="73">
        <f t="shared" si="22"/>
        <v>3000</v>
      </c>
      <c r="L615" s="74">
        <f>M614+L614*(1-TER_mensal-desconto_div_mensal)+Table20[[#This Row],[aportes]]*(1-custo_remessa)-comissao-Table20[[#This Row],[saques]]</f>
        <v>8367443.0519526741</v>
      </c>
      <c r="M615" s="72">
        <f>Table20[[#This Row],[riqueza]]*rendimento_hist_mensal</f>
        <v>45342.14454762169</v>
      </c>
      <c r="N615" s="75">
        <f>((Table20[[#This Row],[riqueza]]*SWR)/12)*(1-imposto_GCAP)</f>
        <v>23707.75531386591</v>
      </c>
      <c r="O615" s="76">
        <f>Table20[[#This Row],[renda]]*cambio_hoje*(1-custo_repatriacao)</f>
        <v>132655.59266182844</v>
      </c>
    </row>
    <row r="616" spans="7:15" ht="20" customHeight="1" x14ac:dyDescent="0.6">
      <c r="G616" s="70">
        <v>613</v>
      </c>
      <c r="H616" s="70">
        <f ca="1">YEAR(TODAY())-YEAR(data_de_nascimento)+Table20[[#This Row],[meses]]/12</f>
        <v>88.083333333333343</v>
      </c>
      <c r="I616" s="71">
        <f t="shared" ca="1" si="21"/>
        <v>63212</v>
      </c>
      <c r="J616" s="73"/>
      <c r="K616" s="73">
        <f t="shared" si="22"/>
        <v>3000</v>
      </c>
      <c r="L616" s="74">
        <f>M615+L615*(1-TER_mensal-desconto_div_mensal)+Table20[[#This Row],[aportes]]*(1-custo_remessa)-comissao-Table20[[#This Row],[saques]]</f>
        <v>8406685.9142738543</v>
      </c>
      <c r="M616" s="72">
        <f>Table20[[#This Row],[riqueza]]*rendimento_hist_mensal</f>
        <v>45554.796790939217</v>
      </c>
      <c r="N616" s="75">
        <f>((Table20[[#This Row],[riqueza]]*SWR)/12)*(1-imposto_GCAP)</f>
        <v>23818.94342377592</v>
      </c>
      <c r="O616" s="76">
        <f>Table20[[#This Row],[renda]]*cambio_hoje*(1-custo_repatriacao)</f>
        <v>133277.74032708775</v>
      </c>
    </row>
    <row r="617" spans="7:15" ht="20" customHeight="1" x14ac:dyDescent="0.6">
      <c r="G617" s="70">
        <v>614</v>
      </c>
      <c r="H617" s="70">
        <f ca="1">YEAR(TODAY())-YEAR(data_de_nascimento)+Table20[[#This Row],[meses]]/12</f>
        <v>88.166666666666657</v>
      </c>
      <c r="I617" s="71">
        <f t="shared" ca="1" si="21"/>
        <v>63243</v>
      </c>
      <c r="J617" s="73"/>
      <c r="K617" s="73">
        <f t="shared" si="22"/>
        <v>3000</v>
      </c>
      <c r="L617" s="74">
        <f>M616+L616*(1-TER_mensal-desconto_div_mensal)+Table20[[#This Row],[aportes]]*(1-custo_remessa)-comissao-Table20[[#This Row],[saques]]</f>
        <v>8446126.9027496502</v>
      </c>
      <c r="M617" s="72">
        <f>Table20[[#This Row],[riqueza]]*rendimento_hist_mensal</f>
        <v>45768.522655515408</v>
      </c>
      <c r="N617" s="75">
        <f>((Table20[[#This Row],[riqueza]]*SWR)/12)*(1-imposto_GCAP)</f>
        <v>23930.692891124007</v>
      </c>
      <c r="O617" s="76">
        <f>Table20[[#This Row],[renda]]*cambio_hoje*(1-custo_repatriacao)</f>
        <v>133903.02904060986</v>
      </c>
    </row>
    <row r="618" spans="7:15" ht="20" customHeight="1" x14ac:dyDescent="0.6">
      <c r="G618" s="70">
        <v>615</v>
      </c>
      <c r="H618" s="70">
        <f ca="1">YEAR(TODAY())-YEAR(data_de_nascimento)+Table20[[#This Row],[meses]]/12</f>
        <v>88.25</v>
      </c>
      <c r="I618" s="71">
        <f t="shared" ca="1" si="21"/>
        <v>63271</v>
      </c>
      <c r="J618" s="73"/>
      <c r="K618" s="73">
        <f t="shared" si="22"/>
        <v>3000</v>
      </c>
      <c r="L618" s="74">
        <f>M617+L617*(1-TER_mensal-desconto_div_mensal)+Table20[[#This Row],[aportes]]*(1-custo_remessa)-comissao-Table20[[#This Row],[saques]]</f>
        <v>8485767.017663192</v>
      </c>
      <c r="M618" s="72">
        <f>Table20[[#This Row],[riqueza]]*rendimento_hist_mensal</f>
        <v>45983.327561761493</v>
      </c>
      <c r="N618" s="75">
        <f>((Table20[[#This Row],[riqueza]]*SWR)/12)*(1-imposto_GCAP)</f>
        <v>24043.006550045709</v>
      </c>
      <c r="O618" s="76">
        <f>Table20[[#This Row],[renda]]*cambio_hoje*(1-custo_repatriacao)</f>
        <v>134531.47466066244</v>
      </c>
    </row>
    <row r="619" spans="7:15" ht="20" customHeight="1" x14ac:dyDescent="0.6">
      <c r="G619" s="70">
        <v>616</v>
      </c>
      <c r="H619" s="70">
        <f ca="1">YEAR(TODAY())-YEAR(data_de_nascimento)+Table20[[#This Row],[meses]]/12</f>
        <v>88.333333333333343</v>
      </c>
      <c r="I619" s="71">
        <f t="shared" ca="1" si="21"/>
        <v>63302</v>
      </c>
      <c r="J619" s="73"/>
      <c r="K619" s="73">
        <f t="shared" si="22"/>
        <v>3000</v>
      </c>
      <c r="L619" s="74">
        <f>M618+L618*(1-TER_mensal-desconto_div_mensal)+Table20[[#This Row],[aportes]]*(1-custo_remessa)-comissao-Table20[[#This Row],[saques]]</f>
        <v>8525607.2643477563</v>
      </c>
      <c r="M619" s="72">
        <f>Table20[[#This Row],[riqueza]]*rendimento_hist_mensal</f>
        <v>46199.216957454824</v>
      </c>
      <c r="N619" s="75">
        <f>((Table20[[#This Row],[riqueza]]*SWR)/12)*(1-imposto_GCAP)</f>
        <v>24155.887248985309</v>
      </c>
      <c r="O619" s="76">
        <f>Table20[[#This Row],[renda]]*cambio_hoje*(1-custo_repatriacao)</f>
        <v>135163.093125577</v>
      </c>
    </row>
    <row r="620" spans="7:15" ht="20" customHeight="1" x14ac:dyDescent="0.6">
      <c r="G620" s="70">
        <v>617</v>
      </c>
      <c r="H620" s="70">
        <f ca="1">YEAR(TODAY())-YEAR(data_de_nascimento)+Table20[[#This Row],[meses]]/12</f>
        <v>88.416666666666657</v>
      </c>
      <c r="I620" s="71">
        <f t="shared" ca="1" si="21"/>
        <v>63332</v>
      </c>
      <c r="J620" s="73"/>
      <c r="K620" s="73">
        <f t="shared" si="22"/>
        <v>3000</v>
      </c>
      <c r="L620" s="74">
        <f>M619+L619*(1-TER_mensal-desconto_div_mensal)+Table20[[#This Row],[aportes]]*(1-custo_remessa)-comissao-Table20[[#This Row],[saques]]</f>
        <v>8565648.653212266</v>
      </c>
      <c r="M620" s="72">
        <f>Table20[[#This Row],[riqueza]]*rendimento_hist_mensal</f>
        <v>46416.196317877053</v>
      </c>
      <c r="N620" s="75">
        <f>((Table20[[#This Row],[riqueza]]*SWR)/12)*(1-imposto_GCAP)</f>
        <v>24269.33785076809</v>
      </c>
      <c r="O620" s="76">
        <f>Table20[[#This Row],[renda]]*cambio_hoje*(1-custo_repatriacao)</f>
        <v>135797.90045415328</v>
      </c>
    </row>
    <row r="621" spans="7:15" ht="20" customHeight="1" x14ac:dyDescent="0.6">
      <c r="G621" s="70">
        <v>618</v>
      </c>
      <c r="H621" s="70">
        <f ca="1">YEAR(TODAY())-YEAR(data_de_nascimento)+Table20[[#This Row],[meses]]/12</f>
        <v>88.5</v>
      </c>
      <c r="I621" s="71">
        <f t="shared" ca="1" si="21"/>
        <v>63363</v>
      </c>
      <c r="J621" s="73"/>
      <c r="K621" s="73">
        <f t="shared" si="22"/>
        <v>3000</v>
      </c>
      <c r="L621" s="74">
        <f>M620+L620*(1-TER_mensal-desconto_div_mensal)+Table20[[#This Row],[aportes]]*(1-custo_remessa)-comissao-Table20[[#This Row],[saques]]</f>
        <v>8605892.1997669116</v>
      </c>
      <c r="M621" s="72">
        <f>Table20[[#This Row],[riqueza]]*rendimento_hist_mensal</f>
        <v>46634.271145952982</v>
      </c>
      <c r="N621" s="75">
        <f>((Table20[[#This Row],[riqueza]]*SWR)/12)*(1-imposto_GCAP)</f>
        <v>24383.361232672916</v>
      </c>
      <c r="O621" s="76">
        <f>Table20[[#This Row],[renda]]*cambio_hoje*(1-custo_repatriacao)</f>
        <v>136435.91274606538</v>
      </c>
    </row>
    <row r="622" spans="7:15" ht="20" customHeight="1" x14ac:dyDescent="0.6">
      <c r="G622" s="70">
        <v>619</v>
      </c>
      <c r="H622" s="70">
        <f ca="1">YEAR(TODAY())-YEAR(data_de_nascimento)+Table20[[#This Row],[meses]]/12</f>
        <v>88.583333333333343</v>
      </c>
      <c r="I622" s="71">
        <f t="shared" ca="1" si="21"/>
        <v>63393</v>
      </c>
      <c r="J622" s="73"/>
      <c r="K622" s="73">
        <f t="shared" si="22"/>
        <v>3000</v>
      </c>
      <c r="L622" s="74">
        <f>M621+L621*(1-TER_mensal-desconto_div_mensal)+Table20[[#This Row],[aportes]]*(1-custo_remessa)-comissao-Table20[[#This Row],[saques]]</f>
        <v>8646338.9246489089</v>
      </c>
      <c r="M622" s="72">
        <f>Table20[[#This Row],[riqueza]]*rendimento_hist_mensal</f>
        <v>46853.44697239012</v>
      </c>
      <c r="N622" s="75">
        <f>((Table20[[#This Row],[riqueza]]*SWR)/12)*(1-imposto_GCAP)</f>
        <v>24497.960286505244</v>
      </c>
      <c r="O622" s="76">
        <f>Table20[[#This Row],[renda]]*cambio_hoje*(1-custo_repatriacao)</f>
        <v>137077.14618227017</v>
      </c>
    </row>
    <row r="623" spans="7:15" ht="20" customHeight="1" x14ac:dyDescent="0.6">
      <c r="G623" s="70">
        <v>620</v>
      </c>
      <c r="H623" s="70">
        <f ca="1">YEAR(TODAY())-YEAR(data_de_nascimento)+Table20[[#This Row],[meses]]/12</f>
        <v>88.666666666666657</v>
      </c>
      <c r="I623" s="71">
        <f t="shared" ca="1" si="21"/>
        <v>63424</v>
      </c>
      <c r="J623" s="73"/>
      <c r="K623" s="73">
        <f t="shared" si="22"/>
        <v>3000</v>
      </c>
      <c r="L623" s="74">
        <f>M622+L622*(1-TER_mensal-desconto_div_mensal)+Table20[[#This Row],[aportes]]*(1-custo_remessa)-comissao-Table20[[#This Row],[saques]]</f>
        <v>8686989.8536483869</v>
      </c>
      <c r="M623" s="72">
        <f>Table20[[#This Row],[riqueza]]*rendimento_hist_mensal</f>
        <v>47073.729355818985</v>
      </c>
      <c r="N623" s="75">
        <f>((Table20[[#This Row],[riqueza]]*SWR)/12)*(1-imposto_GCAP)</f>
        <v>24613.137918670429</v>
      </c>
      <c r="O623" s="76">
        <f>Table20[[#This Row],[renda]]*cambio_hoje*(1-custo_repatriacao)</f>
        <v>137721.61702541754</v>
      </c>
    </row>
    <row r="624" spans="7:15" ht="20" customHeight="1" x14ac:dyDescent="0.6">
      <c r="G624" s="70">
        <v>621</v>
      </c>
      <c r="H624" s="70">
        <f ca="1">YEAR(TODAY())-YEAR(data_de_nascimento)+Table20[[#This Row],[meses]]/12</f>
        <v>88.75</v>
      </c>
      <c r="I624" s="71">
        <f t="shared" ca="1" si="21"/>
        <v>63455</v>
      </c>
      <c r="J624" s="73"/>
      <c r="K624" s="73">
        <f t="shared" si="22"/>
        <v>3000</v>
      </c>
      <c r="L624" s="74">
        <f>M623+L623*(1-TER_mensal-desconto_div_mensal)+Table20[[#This Row],[aportes]]*(1-custo_remessa)-comissao-Table20[[#This Row],[saques]]</f>
        <v>8727846.0177343953</v>
      </c>
      <c r="M624" s="72">
        <f>Table20[[#This Row],[riqueza]]*rendimento_hist_mensal</f>
        <v>47295.123882934029</v>
      </c>
      <c r="N624" s="75">
        <f>((Table20[[#This Row],[riqueza]]*SWR)/12)*(1-imposto_GCAP)</f>
        <v>24728.897050247451</v>
      </c>
      <c r="O624" s="76">
        <f>Table20[[#This Row],[renda]]*cambio_hoje*(1-custo_repatriacao)</f>
        <v>138369.34162026297</v>
      </c>
    </row>
    <row r="625" spans="7:15" ht="20" customHeight="1" x14ac:dyDescent="0.6">
      <c r="G625" s="70">
        <v>622</v>
      </c>
      <c r="H625" s="70">
        <f ca="1">YEAR(TODAY())-YEAR(data_de_nascimento)+Table20[[#This Row],[meses]]/12</f>
        <v>88.833333333333343</v>
      </c>
      <c r="I625" s="71">
        <f t="shared" ca="1" si="21"/>
        <v>63485</v>
      </c>
      <c r="J625" s="73"/>
      <c r="K625" s="73">
        <f t="shared" si="22"/>
        <v>3000</v>
      </c>
      <c r="L625" s="74">
        <f>M624+L624*(1-TER_mensal-desconto_div_mensal)+Table20[[#This Row],[aportes]]*(1-custo_remessa)-comissao-Table20[[#This Row],[saques]]</f>
        <v>8768908.4530810583</v>
      </c>
      <c r="M625" s="72">
        <f>Table20[[#This Row],[riqueza]]*rendimento_hist_mensal</f>
        <v>47517.63616863537</v>
      </c>
      <c r="N625" s="75">
        <f>((Table20[[#This Row],[riqueza]]*SWR)/12)*(1-imposto_GCAP)</f>
        <v>24845.240617062998</v>
      </c>
      <c r="O625" s="76">
        <f>Table20[[#This Row],[renda]]*cambio_hoje*(1-custo_repatriacao)</f>
        <v>139020.33639408203</v>
      </c>
    </row>
    <row r="626" spans="7:15" ht="20" customHeight="1" x14ac:dyDescent="0.6">
      <c r="G626" s="70">
        <v>623</v>
      </c>
      <c r="H626" s="70">
        <f ca="1">YEAR(TODAY())-YEAR(data_de_nascimento)+Table20[[#This Row],[meses]]/12</f>
        <v>88.916666666666657</v>
      </c>
      <c r="I626" s="71">
        <f t="shared" ca="1" si="21"/>
        <v>63516</v>
      </c>
      <c r="J626" s="73"/>
      <c r="K626" s="73">
        <f t="shared" si="22"/>
        <v>3000</v>
      </c>
      <c r="L626" s="74">
        <f>M625+L625*(1-TER_mensal-desconto_div_mensal)+Table20[[#This Row],[aportes]]*(1-custo_remessa)-comissao-Table20[[#This Row],[saques]]</f>
        <v>8810178.2010938507</v>
      </c>
      <c r="M626" s="72">
        <f>Table20[[#This Row],[riqueza]]*rendimento_hist_mensal</f>
        <v>47741.271856171152</v>
      </c>
      <c r="N626" s="75">
        <f>((Table20[[#This Row],[riqueza]]*SWR)/12)*(1-imposto_GCAP)</f>
        <v>24962.171569765909</v>
      </c>
      <c r="O626" s="76">
        <f>Table20[[#This Row],[renda]]*cambio_hoje*(1-custo_repatriacao)</f>
        <v>139674.61785708685</v>
      </c>
    </row>
    <row r="627" spans="7:15" ht="20" customHeight="1" x14ac:dyDescent="0.6">
      <c r="G627" s="70">
        <v>624</v>
      </c>
      <c r="H627" s="70">
        <f ca="1">YEAR(TODAY())-YEAR(data_de_nascimento)+Table20[[#This Row],[meses]]/12</f>
        <v>89</v>
      </c>
      <c r="I627" s="71">
        <f t="shared" ca="1" si="21"/>
        <v>63546</v>
      </c>
      <c r="J627" s="73"/>
      <c r="K627" s="73">
        <f t="shared" si="22"/>
        <v>3000</v>
      </c>
      <c r="L627" s="74">
        <f>M626+L626*(1-TER_mensal-desconto_div_mensal)+Table20[[#This Row],[aportes]]*(1-custo_remessa)-comissao-Table20[[#This Row],[saques]]</f>
        <v>8851656.3084360138</v>
      </c>
      <c r="M627" s="72">
        <f>Table20[[#This Row],[riqueza]]*rendimento_hist_mensal</f>
        <v>47966.036617280726</v>
      </c>
      <c r="N627" s="75">
        <f>((Table20[[#This Row],[riqueza]]*SWR)/12)*(1-imposto_GCAP)</f>
        <v>25079.692873902037</v>
      </c>
      <c r="O627" s="76">
        <f>Table20[[#This Row],[renda]]*cambio_hoje*(1-custo_repatriacao)</f>
        <v>140332.20260284518</v>
      </c>
    </row>
    <row r="628" spans="7:15" ht="20" customHeight="1" x14ac:dyDescent="0.6">
      <c r="G628" s="70">
        <v>625</v>
      </c>
      <c r="H628" s="70">
        <f ca="1">YEAR(TODAY())-YEAR(data_de_nascimento)+Table20[[#This Row],[meses]]/12</f>
        <v>89.083333333333343</v>
      </c>
      <c r="I628" s="71">
        <f t="shared" ca="1" si="21"/>
        <v>63577</v>
      </c>
      <c r="J628" s="73"/>
      <c r="K628" s="73">
        <f t="shared" si="22"/>
        <v>3000</v>
      </c>
      <c r="L628" s="74">
        <f>M627+L627*(1-TER_mensal-desconto_div_mensal)+Table20[[#This Row],[aportes]]*(1-custo_remessa)-comissao-Table20[[#This Row],[saques]]</f>
        <v>8893343.8270550892</v>
      </c>
      <c r="M628" s="72">
        <f>Table20[[#This Row],[riqueza]]*rendimento_hist_mensal</f>
        <v>48191.936152338414</v>
      </c>
      <c r="N628" s="75">
        <f>((Table20[[#This Row],[riqueza]]*SWR)/12)*(1-imposto_GCAP)</f>
        <v>25197.807509989419</v>
      </c>
      <c r="O628" s="76">
        <f>Table20[[#This Row],[renda]]*cambio_hoje*(1-custo_repatriacao)</f>
        <v>140993.10730870083</v>
      </c>
    </row>
    <row r="629" spans="7:15" ht="20" customHeight="1" x14ac:dyDescent="0.6">
      <c r="G629" s="70">
        <v>626</v>
      </c>
      <c r="H629" s="70">
        <f ca="1">YEAR(TODAY())-YEAR(data_de_nascimento)+Table20[[#This Row],[meses]]/12</f>
        <v>89.166666666666657</v>
      </c>
      <c r="I629" s="71">
        <f t="shared" ca="1" si="21"/>
        <v>63608</v>
      </c>
      <c r="J629" s="73"/>
      <c r="K629" s="73">
        <f t="shared" si="22"/>
        <v>3000</v>
      </c>
      <c r="L629" s="74">
        <f>M628+L628*(1-TER_mensal-desconto_div_mensal)+Table20[[#This Row],[aportes]]*(1-custo_remessa)-comissao-Table20[[#This Row],[saques]]</f>
        <v>8935241.8142096121</v>
      </c>
      <c r="M629" s="72">
        <f>Table20[[#This Row],[riqueza]]*rendimento_hist_mensal</f>
        <v>48418.976190498157</v>
      </c>
      <c r="N629" s="75">
        <f>((Table20[[#This Row],[riqueza]]*SWR)/12)*(1-imposto_GCAP)</f>
        <v>25316.5184735939</v>
      </c>
      <c r="O629" s="76">
        <f>Table20[[#This Row],[renda]]*cambio_hoje*(1-custo_repatriacao)</f>
        <v>141657.34873619684</v>
      </c>
    </row>
    <row r="630" spans="7:15" ht="20" customHeight="1" x14ac:dyDescent="0.6">
      <c r="G630" s="70">
        <v>627</v>
      </c>
      <c r="H630" s="70">
        <f ca="1">YEAR(TODAY())-YEAR(data_de_nascimento)+Table20[[#This Row],[meses]]/12</f>
        <v>89.25</v>
      </c>
      <c r="I630" s="71">
        <f t="shared" ca="1" si="21"/>
        <v>63636</v>
      </c>
      <c r="J630" s="73"/>
      <c r="K630" s="73">
        <f t="shared" si="22"/>
        <v>3000</v>
      </c>
      <c r="L630" s="74">
        <f>M629+L629*(1-TER_mensal-desconto_div_mensal)+Table20[[#This Row],[aportes]]*(1-custo_remessa)-comissao-Table20[[#This Row],[saques]]</f>
        <v>8977351.3324959129</v>
      </c>
      <c r="M630" s="72">
        <f>Table20[[#This Row],[riqueza]]*rendimento_hist_mensal</f>
        <v>48647.162489838738</v>
      </c>
      <c r="N630" s="75">
        <f>((Table20[[#This Row],[riqueza]]*SWR)/12)*(1-imposto_GCAP)</f>
        <v>25435.828775405087</v>
      </c>
      <c r="O630" s="76">
        <f>Table20[[#This Row],[renda]]*cambio_hoje*(1-custo_repatriacao)</f>
        <v>142324.94373150068</v>
      </c>
    </row>
    <row r="631" spans="7:15" ht="20" customHeight="1" x14ac:dyDescent="0.6">
      <c r="G631" s="70">
        <v>628</v>
      </c>
      <c r="H631" s="70">
        <f ca="1">YEAR(TODAY())-YEAR(data_de_nascimento)+Table20[[#This Row],[meses]]/12</f>
        <v>89.333333333333343</v>
      </c>
      <c r="I631" s="71">
        <f t="shared" ca="1" si="21"/>
        <v>63667</v>
      </c>
      <c r="J631" s="73"/>
      <c r="K631" s="73">
        <f t="shared" si="22"/>
        <v>3000</v>
      </c>
      <c r="L631" s="74">
        <f>M630+L630*(1-TER_mensal-desconto_div_mensal)+Table20[[#This Row],[aportes]]*(1-custo_remessa)-comissao-Table20[[#This Row],[saques]]</f>
        <v>9019673.4498750754</v>
      </c>
      <c r="M631" s="72">
        <f>Table20[[#This Row],[riqueza]]*rendimento_hist_mensal</f>
        <v>48876.500837509906</v>
      </c>
      <c r="N631" s="75">
        <f>((Table20[[#This Row],[riqueza]]*SWR)/12)*(1-imposto_GCAP)</f>
        <v>25555.741441312715</v>
      </c>
      <c r="O631" s="76">
        <f>Table20[[#This Row],[renda]]*cambio_hoje*(1-custo_repatriacao)</f>
        <v>142995.90922583124</v>
      </c>
    </row>
    <row r="632" spans="7:15" ht="20" customHeight="1" x14ac:dyDescent="0.6">
      <c r="G632" s="70">
        <v>629</v>
      </c>
      <c r="H632" s="70">
        <f ca="1">YEAR(TODAY())-YEAR(data_de_nascimento)+Table20[[#This Row],[meses]]/12</f>
        <v>89.416666666666657</v>
      </c>
      <c r="I632" s="71">
        <f t="shared" ca="1" si="21"/>
        <v>63697</v>
      </c>
      <c r="J632" s="73"/>
      <c r="K632" s="73">
        <f t="shared" si="22"/>
        <v>3000</v>
      </c>
      <c r="L632" s="74">
        <f>M631+L631*(1-TER_mensal-desconto_div_mensal)+Table20[[#This Row],[aportes]]*(1-custo_remessa)-comissao-Table20[[#This Row],[saques]]</f>
        <v>9062209.2397000175</v>
      </c>
      <c r="M632" s="72">
        <f>Table20[[#This Row],[riqueza]]*rendimento_hist_mensal</f>
        <v>49106.997049879072</v>
      </c>
      <c r="N632" s="75">
        <f>((Table20[[#This Row],[riqueza]]*SWR)/12)*(1-imposto_GCAP)</f>
        <v>25676.259512483382</v>
      </c>
      <c r="O632" s="76">
        <f>Table20[[#This Row],[renda]]*cambio_hoje*(1-custo_repatriacao)</f>
        <v>143670.26223588845</v>
      </c>
    </row>
    <row r="633" spans="7:15" ht="20" customHeight="1" x14ac:dyDescent="0.6">
      <c r="G633" s="70">
        <v>630</v>
      </c>
      <c r="H633" s="70">
        <f ca="1">YEAR(TODAY())-YEAR(data_de_nascimento)+Table20[[#This Row],[meses]]/12</f>
        <v>89.5</v>
      </c>
      <c r="I633" s="71">
        <f t="shared" ca="1" si="21"/>
        <v>63728</v>
      </c>
      <c r="J633" s="73"/>
      <c r="K633" s="73">
        <f t="shared" si="22"/>
        <v>3000</v>
      </c>
      <c r="L633" s="74">
        <f>M632+L632*(1-TER_mensal-desconto_div_mensal)+Table20[[#This Row],[aportes]]*(1-custo_remessa)-comissao-Table20[[#This Row],[saques]]</f>
        <v>9104959.7807427105</v>
      </c>
      <c r="M633" s="72">
        <f>Table20[[#This Row],[riqueza]]*rendimento_hist_mensal</f>
        <v>49338.656972678837</v>
      </c>
      <c r="N633" s="75">
        <f>((Table20[[#This Row],[riqueza]]*SWR)/12)*(1-imposto_GCAP)</f>
        <v>25797.386045437681</v>
      </c>
      <c r="O633" s="76">
        <f>Table20[[#This Row],[renda]]*cambio_hoje*(1-custo_repatriacao)</f>
        <v>144348.01986428472</v>
      </c>
    </row>
    <row r="634" spans="7:15" ht="20" customHeight="1" x14ac:dyDescent="0.6">
      <c r="G634" s="70">
        <v>631</v>
      </c>
      <c r="H634" s="70">
        <f ca="1">YEAR(TODAY())-YEAR(data_de_nascimento)+Table20[[#This Row],[meses]]/12</f>
        <v>89.583333333333343</v>
      </c>
      <c r="I634" s="71">
        <f t="shared" ca="1" si="21"/>
        <v>63758</v>
      </c>
      <c r="J634" s="73"/>
      <c r="K634" s="73">
        <f t="shared" si="22"/>
        <v>3000</v>
      </c>
      <c r="L634" s="74">
        <f>M633+L633*(1-TER_mensal-desconto_div_mensal)+Table20[[#This Row],[aportes]]*(1-custo_remessa)-comissao-Table20[[#This Row],[saques]]</f>
        <v>9147926.1572215445</v>
      </c>
      <c r="M634" s="72">
        <f>Table20[[#This Row],[riqueza]]*rendimento_hist_mensal</f>
        <v>49571.486481155291</v>
      </c>
      <c r="N634" s="75">
        <f>((Table20[[#This Row],[riqueza]]*SWR)/12)*(1-imposto_GCAP)</f>
        <v>25919.124112127709</v>
      </c>
      <c r="O634" s="76">
        <f>Table20[[#This Row],[renda]]*cambio_hoje*(1-custo_repatriacao)</f>
        <v>145029.19929997873</v>
      </c>
    </row>
    <row r="635" spans="7:15" ht="20" customHeight="1" x14ac:dyDescent="0.6">
      <c r="G635" s="70">
        <v>632</v>
      </c>
      <c r="H635" s="70">
        <f ca="1">YEAR(TODAY())-YEAR(data_de_nascimento)+Table20[[#This Row],[meses]]/12</f>
        <v>89.666666666666657</v>
      </c>
      <c r="I635" s="71">
        <f t="shared" ca="1" si="21"/>
        <v>63789</v>
      </c>
      <c r="J635" s="73"/>
      <c r="K635" s="73">
        <f t="shared" si="22"/>
        <v>3000</v>
      </c>
      <c r="L635" s="74">
        <f>M634+L634*(1-TER_mensal-desconto_div_mensal)+Table20[[#This Row],[aportes]]*(1-custo_remessa)-comissao-Table20[[#This Row],[saques]]</f>
        <v>9191109.4588288236</v>
      </c>
      <c r="M635" s="72">
        <f>Table20[[#This Row],[riqueza]]*rendimento_hist_mensal</f>
        <v>49805.491480216959</v>
      </c>
      <c r="N635" s="75">
        <f>((Table20[[#This Row],[riqueza]]*SWR)/12)*(1-imposto_GCAP)</f>
        <v>26041.476800015</v>
      </c>
      <c r="O635" s="76">
        <f>Table20[[#This Row],[renda]]*cambio_hoje*(1-custo_repatriacao)</f>
        <v>145713.81781871142</v>
      </c>
    </row>
    <row r="636" spans="7:15" ht="20" customHeight="1" x14ac:dyDescent="0.6">
      <c r="G636" s="70">
        <v>633</v>
      </c>
      <c r="H636" s="70">
        <f ca="1">YEAR(TODAY())-YEAR(data_de_nascimento)+Table20[[#This Row],[meses]]/12</f>
        <v>89.75</v>
      </c>
      <c r="I636" s="71">
        <f t="shared" ca="1" si="21"/>
        <v>63820</v>
      </c>
      <c r="J636" s="73"/>
      <c r="K636" s="73">
        <f t="shared" si="22"/>
        <v>3000</v>
      </c>
      <c r="L636" s="74">
        <f>M635+L635*(1-TER_mensal-desconto_div_mensal)+Table20[[#This Row],[aportes]]*(1-custo_remessa)-comissao-Table20[[#This Row],[saques]]</f>
        <v>9234510.7807583958</v>
      </c>
      <c r="M636" s="72">
        <f>Table20[[#This Row],[riqueza]]*rendimento_hist_mensal</f>
        <v>50040.677904584591</v>
      </c>
      <c r="N636" s="75">
        <f>((Table20[[#This Row],[riqueza]]*SWR)/12)*(1-imposto_GCAP)</f>
        <v>26164.447212148789</v>
      </c>
      <c r="O636" s="76">
        <f>Table20[[#This Row],[renda]]*cambio_hoje*(1-custo_repatriacao)</f>
        <v>146401.89278344405</v>
      </c>
    </row>
    <row r="637" spans="7:15" ht="20" customHeight="1" x14ac:dyDescent="0.6">
      <c r="G637" s="70">
        <v>634</v>
      </c>
      <c r="H637" s="70">
        <f ca="1">YEAR(TODAY())-YEAR(data_de_nascimento)+Table20[[#This Row],[meses]]/12</f>
        <v>89.833333333333343</v>
      </c>
      <c r="I637" s="71">
        <f t="shared" ca="1" si="21"/>
        <v>63850</v>
      </c>
      <c r="J637" s="73"/>
      <c r="K637" s="73">
        <f t="shared" si="22"/>
        <v>3000</v>
      </c>
      <c r="L637" s="74">
        <f>M636+L636*(1-TER_mensal-desconto_div_mensal)+Table20[[#This Row],[aportes]]*(1-custo_remessa)-comissao-Table20[[#This Row],[saques]]</f>
        <v>9278131.2237334419</v>
      </c>
      <c r="M637" s="72">
        <f>Table20[[#This Row],[riqueza]]*rendimento_hist_mensal</f>
        <v>50277.051718941686</v>
      </c>
      <c r="N637" s="75">
        <f>((Table20[[#This Row],[riqueza]]*SWR)/12)*(1-imposto_GCAP)</f>
        <v>26288.038467244754</v>
      </c>
      <c r="O637" s="76">
        <f>Table20[[#This Row],[renda]]*cambio_hoje*(1-custo_repatriacao)</f>
        <v>147093.44164479853</v>
      </c>
    </row>
    <row r="638" spans="7:15" ht="20" customHeight="1" x14ac:dyDescent="0.6">
      <c r="G638" s="70">
        <v>635</v>
      </c>
      <c r="H638" s="70">
        <f ca="1">YEAR(TODAY())-YEAR(data_de_nascimento)+Table20[[#This Row],[meses]]/12</f>
        <v>89.916666666666657</v>
      </c>
      <c r="I638" s="71">
        <f t="shared" ca="1" si="21"/>
        <v>63881</v>
      </c>
      <c r="J638" s="73"/>
      <c r="K638" s="73">
        <f t="shared" si="22"/>
        <v>3000</v>
      </c>
      <c r="L638" s="74">
        <f>M637+L637*(1-TER_mensal-desconto_div_mensal)+Table20[[#This Row],[aportes]]*(1-custo_remessa)-comissao-Table20[[#This Row],[saques]]</f>
        <v>9321971.8940343764</v>
      </c>
      <c r="M638" s="72">
        <f>Table20[[#This Row],[riqueza]]*rendimento_hist_mensal</f>
        <v>50514.618918085718</v>
      </c>
      <c r="N638" s="75">
        <f>((Table20[[#This Row],[riqueza]]*SWR)/12)*(1-imposto_GCAP)</f>
        <v>26412.253699764064</v>
      </c>
      <c r="O638" s="76">
        <f>Table20[[#This Row],[renda]]*cambio_hoje*(1-custo_repatriacao)</f>
        <v>147788.48194150001</v>
      </c>
    </row>
    <row r="639" spans="7:15" ht="20" customHeight="1" x14ac:dyDescent="0.6">
      <c r="G639" s="70">
        <v>636</v>
      </c>
      <c r="H639" s="70">
        <f ca="1">YEAR(TODAY())-YEAR(data_de_nascimento)+Table20[[#This Row],[meses]]/12</f>
        <v>90</v>
      </c>
      <c r="I639" s="71">
        <f t="shared" ca="1" si="21"/>
        <v>63911</v>
      </c>
      <c r="J639" s="73"/>
      <c r="K639" s="73">
        <f t="shared" si="22"/>
        <v>3000</v>
      </c>
      <c r="L639" s="74">
        <f>M638+L638*(1-TER_mensal-desconto_div_mensal)+Table20[[#This Row],[aportes]]*(1-custo_remessa)-comissao-Table20[[#This Row],[saques]]</f>
        <v>9366033.9035269171</v>
      </c>
      <c r="M639" s="72">
        <f>Table20[[#This Row],[riqueza]]*rendimento_hist_mensal</f>
        <v>50753.385527080238</v>
      </c>
      <c r="N639" s="75">
        <f>((Table20[[#This Row],[riqueza]]*SWR)/12)*(1-imposto_GCAP)</f>
        <v>26537.096059992931</v>
      </c>
      <c r="O639" s="76">
        <f>Table20[[#This Row],[renda]]*cambio_hoje*(1-custo_repatriacao)</f>
        <v>148487.03130082195</v>
      </c>
    </row>
    <row r="640" spans="7:15" ht="20" customHeight="1" x14ac:dyDescent="0.6">
      <c r="G640" s="70">
        <v>637</v>
      </c>
      <c r="H640" s="70">
        <f ca="1">YEAR(TODAY())-YEAR(data_de_nascimento)+Table20[[#This Row],[meses]]/12</f>
        <v>90.083333333333343</v>
      </c>
      <c r="I640" s="71">
        <f t="shared" ca="1" si="21"/>
        <v>63942</v>
      </c>
      <c r="J640" s="73"/>
      <c r="K640" s="73">
        <f t="shared" si="22"/>
        <v>3000</v>
      </c>
      <c r="L640" s="74">
        <f>M639+L639*(1-TER_mensal-desconto_div_mensal)+Table20[[#This Row],[aportes]]*(1-custo_remessa)-comissao-Table20[[#This Row],[saques]]</f>
        <v>9410318.3696902767</v>
      </c>
      <c r="M640" s="72">
        <f>Table20[[#This Row],[riqueza]]*rendimento_hist_mensal</f>
        <v>50993.357601407617</v>
      </c>
      <c r="N640" s="75">
        <f>((Table20[[#This Row],[riqueza]]*SWR)/12)*(1-imposto_GCAP)</f>
        <v>26662.568714122448</v>
      </c>
      <c r="O640" s="76">
        <f>Table20[[#This Row],[renda]]*cambio_hoje*(1-custo_repatriacao)</f>
        <v>149189.10743903267</v>
      </c>
    </row>
    <row r="641" spans="7:15" ht="20" customHeight="1" x14ac:dyDescent="0.6">
      <c r="G641" s="70">
        <v>638</v>
      </c>
      <c r="H641" s="70">
        <f ca="1">YEAR(TODAY())-YEAR(data_de_nascimento)+Table20[[#This Row],[meses]]/12</f>
        <v>90.166666666666657</v>
      </c>
      <c r="I641" s="71">
        <f t="shared" ca="1" si="21"/>
        <v>63973</v>
      </c>
      <c r="J641" s="73"/>
      <c r="K641" s="73">
        <f t="shared" si="22"/>
        <v>3000</v>
      </c>
      <c r="L641" s="74">
        <f>M640+L640*(1-TER_mensal-desconto_div_mensal)+Table20[[#This Row],[aportes]]*(1-custo_remessa)-comissao-Table20[[#This Row],[saques]]</f>
        <v>9454826.4156455081</v>
      </c>
      <c r="M641" s="72">
        <f>Table20[[#This Row],[riqueza]]*rendimento_hist_mensal</f>
        <v>51234.541227122681</v>
      </c>
      <c r="N641" s="75">
        <f>((Table20[[#This Row],[riqueza]]*SWR)/12)*(1-imposto_GCAP)</f>
        <v>26788.67484432894</v>
      </c>
      <c r="O641" s="76">
        <f>Table20[[#This Row],[renda]]*cambio_hoje*(1-custo_repatriacao)</f>
        <v>149894.72816184515</v>
      </c>
    </row>
    <row r="642" spans="7:15" ht="20" customHeight="1" x14ac:dyDescent="0.6">
      <c r="G642" s="70">
        <v>639</v>
      </c>
      <c r="H642" s="70">
        <f ca="1">YEAR(TODAY())-YEAR(data_de_nascimento)+Table20[[#This Row],[meses]]/12</f>
        <v>90.25</v>
      </c>
      <c r="I642" s="71">
        <f t="shared" ca="1" si="21"/>
        <v>64001</v>
      </c>
      <c r="J642" s="73"/>
      <c r="K642" s="73">
        <f t="shared" si="22"/>
        <v>3000</v>
      </c>
      <c r="L642" s="74">
        <f>M641+L641*(1-TER_mensal-desconto_div_mensal)+Table20[[#This Row],[aportes]]*(1-custo_remessa)-comissao-Table20[[#This Row],[saques]]</f>
        <v>9499559.1701839808</v>
      </c>
      <c r="M642" s="72">
        <f>Table20[[#This Row],[riqueza]]*rendimento_hist_mensal</f>
        <v>51476.942521007004</v>
      </c>
      <c r="N642" s="75">
        <f>((Table20[[#This Row],[riqueza]]*SWR)/12)*(1-imposto_GCAP)</f>
        <v>26915.417648854611</v>
      </c>
      <c r="O642" s="76">
        <f>Table20[[#This Row],[renda]]*cambio_hoje*(1-custo_repatriacao)</f>
        <v>150603.91136486823</v>
      </c>
    </row>
    <row r="643" spans="7:15" ht="20" customHeight="1" x14ac:dyDescent="0.6">
      <c r="G643" s="70">
        <v>640</v>
      </c>
      <c r="H643" s="70">
        <f ca="1">YEAR(TODAY())-YEAR(data_de_nascimento)+Table20[[#This Row],[meses]]/12</f>
        <v>90.333333333333343</v>
      </c>
      <c r="I643" s="71">
        <f t="shared" ca="1" si="21"/>
        <v>64032</v>
      </c>
      <c r="J643" s="73"/>
      <c r="K643" s="73">
        <f t="shared" si="22"/>
        <v>3000</v>
      </c>
      <c r="L643" s="74">
        <f>M642+L642*(1-TER_mensal-desconto_div_mensal)+Table20[[#This Row],[aportes]]*(1-custo_remessa)-comissao-Table20[[#This Row],[saques]]</f>
        <v>9544517.7677960191</v>
      </c>
      <c r="M643" s="72">
        <f>Table20[[#This Row],[riqueza]]*rendimento_hist_mensal</f>
        <v>51720.567630724086</v>
      </c>
      <c r="N643" s="75">
        <f>((Table20[[#This Row],[riqueza]]*SWR)/12)*(1-imposto_GCAP)</f>
        <v>27042.800342088718</v>
      </c>
      <c r="O643" s="76">
        <f>Table20[[#This Row],[renda]]*cambio_hoje*(1-custo_repatriacao)</f>
        <v>151316.67503406081</v>
      </c>
    </row>
    <row r="644" spans="7:15" ht="20" customHeight="1" x14ac:dyDescent="0.6">
      <c r="G644" s="70">
        <v>641</v>
      </c>
      <c r="H644" s="70">
        <f ca="1">YEAR(TODAY())-YEAR(data_de_nascimento)+Table20[[#This Row],[meses]]/12</f>
        <v>90.416666666666657</v>
      </c>
      <c r="I644" s="71">
        <f t="shared" ca="1" si="21"/>
        <v>64062</v>
      </c>
      <c r="J644" s="73"/>
      <c r="K644" s="73">
        <f t="shared" si="22"/>
        <v>3000</v>
      </c>
      <c r="L644" s="74">
        <f>M643+L643*(1-TER_mensal-desconto_div_mensal)+Table20[[#This Row],[aportes]]*(1-custo_remessa)-comissao-Table20[[#This Row],[saques]]</f>
        <v>9589703.3486996647</v>
      </c>
      <c r="M644" s="72">
        <f>Table20[[#This Row],[riqueza]]*rendimento_hist_mensal</f>
        <v>51965.422734975225</v>
      </c>
      <c r="N644" s="75">
        <f>((Table20[[#This Row],[riqueza]]*SWR)/12)*(1-imposto_GCAP)</f>
        <v>27170.82615464905</v>
      </c>
      <c r="O644" s="76">
        <f>Table20[[#This Row],[renda]]*cambio_hoje*(1-custo_repatriacao)</f>
        <v>152033.03724618765</v>
      </c>
    </row>
    <row r="645" spans="7:15" ht="20" customHeight="1" x14ac:dyDescent="0.6">
      <c r="G645" s="70">
        <v>642</v>
      </c>
      <c r="H645" s="70">
        <f ca="1">YEAR(TODAY())-YEAR(data_de_nascimento)+Table20[[#This Row],[meses]]/12</f>
        <v>90.5</v>
      </c>
      <c r="I645" s="71">
        <f t="shared" ca="1" si="21"/>
        <v>64093</v>
      </c>
      <c r="J645" s="73"/>
      <c r="K645" s="73">
        <f t="shared" si="22"/>
        <v>3000</v>
      </c>
      <c r="L645" s="74">
        <f>M644+L644*(1-TER_mensal-desconto_div_mensal)+Table20[[#This Row],[aportes]]*(1-custo_remessa)-comissao-Table20[[#This Row],[saques]]</f>
        <v>9635117.0588696022</v>
      </c>
      <c r="M645" s="72">
        <f>Table20[[#This Row],[riqueza]]*rendimento_hist_mensal</f>
        <v>52211.514043656265</v>
      </c>
      <c r="N645" s="75">
        <f>((Table20[[#This Row],[riqueza]]*SWR)/12)*(1-imposto_GCAP)</f>
        <v>27299.498333463875</v>
      </c>
      <c r="O645" s="76">
        <f>Table20[[#This Row],[renda]]*cambio_hoje*(1-custo_repatriacao)</f>
        <v>152753.0161692781</v>
      </c>
    </row>
    <row r="646" spans="7:15" ht="20" customHeight="1" x14ac:dyDescent="0.6">
      <c r="G646" s="70">
        <v>643</v>
      </c>
      <c r="H646" s="70">
        <f ca="1">YEAR(TODAY())-YEAR(data_de_nascimento)+Table20[[#This Row],[meses]]/12</f>
        <v>90.583333333333343</v>
      </c>
      <c r="I646" s="71">
        <f t="shared" ref="I646:I709" ca="1" si="23">EDATE(I645,1)</f>
        <v>64123</v>
      </c>
      <c r="J646" s="73"/>
      <c r="K646" s="73">
        <f t="shared" si="22"/>
        <v>3000</v>
      </c>
      <c r="L646" s="74">
        <f>M645+L645*(1-TER_mensal-desconto_div_mensal)+Table20[[#This Row],[aportes]]*(1-custo_remessa)-comissao-Table20[[#This Row],[saques]]</f>
        <v>9680760.0500662178</v>
      </c>
      <c r="M646" s="72">
        <f>Table20[[#This Row],[riqueza]]*rendimento_hist_mensal</f>
        <v>52458.847798015049</v>
      </c>
      <c r="N646" s="75">
        <f>((Table20[[#This Row],[riqueza]]*SWR)/12)*(1-imposto_GCAP)</f>
        <v>27428.820141854285</v>
      </c>
      <c r="O646" s="76">
        <f>Table20[[#This Row],[renda]]*cambio_hoje*(1-custo_repatriacao)</f>
        <v>153476.63006308675</v>
      </c>
    </row>
    <row r="647" spans="7:15" ht="20" customHeight="1" x14ac:dyDescent="0.6">
      <c r="G647" s="70">
        <v>644</v>
      </c>
      <c r="H647" s="70">
        <f ca="1">YEAR(TODAY())-YEAR(data_de_nascimento)+Table20[[#This Row],[meses]]/12</f>
        <v>90.666666666666657</v>
      </c>
      <c r="I647" s="71">
        <f t="shared" ca="1" si="23"/>
        <v>64154</v>
      </c>
      <c r="J647" s="73"/>
      <c r="K647" s="73">
        <f t="shared" si="22"/>
        <v>3000</v>
      </c>
      <c r="L647" s="74">
        <f>M646+L646*(1-TER_mensal-desconto_div_mensal)+Table20[[#This Row],[aportes]]*(1-custo_remessa)-comissao-Table20[[#This Row],[saques]]</f>
        <v>9726633.4798648115</v>
      </c>
      <c r="M647" s="72">
        <f>Table20[[#This Row],[riqueza]]*rendimento_hist_mensal</f>
        <v>52707.430270809724</v>
      </c>
      <c r="N647" s="75">
        <f>((Table20[[#This Row],[riqueza]]*SWR)/12)*(1-imposto_GCAP)</f>
        <v>27558.794859616966</v>
      </c>
      <c r="O647" s="76">
        <f>Table20[[#This Row],[renda]]*cambio_hoje*(1-custo_repatriacao)</f>
        <v>154203.89727955655</v>
      </c>
    </row>
    <row r="648" spans="7:15" ht="20" customHeight="1" x14ac:dyDescent="0.6">
      <c r="G648" s="70">
        <v>645</v>
      </c>
      <c r="H648" s="70">
        <f ca="1">YEAR(TODAY())-YEAR(data_de_nascimento)+Table20[[#This Row],[meses]]/12</f>
        <v>90.75</v>
      </c>
      <c r="I648" s="71">
        <f t="shared" ca="1" si="23"/>
        <v>64185</v>
      </c>
      <c r="J648" s="73"/>
      <c r="K648" s="73">
        <f t="shared" si="22"/>
        <v>3000</v>
      </c>
      <c r="L648" s="74">
        <f>M647+L647*(1-TER_mensal-desconto_div_mensal)+Table20[[#This Row],[aportes]]*(1-custo_remessa)-comissao-Table20[[#This Row],[saques]]</f>
        <v>9772738.5116849542</v>
      </c>
      <c r="M648" s="72">
        <f>Table20[[#This Row],[riqueza]]*rendimento_hist_mensal</f>
        <v>52957.267766467819</v>
      </c>
      <c r="N648" s="75">
        <f>((Table20[[#This Row],[riqueza]]*SWR)/12)*(1-imposto_GCAP)</f>
        <v>27689.42578310737</v>
      </c>
      <c r="O648" s="76">
        <f>Table20[[#This Row],[renda]]*cambio_hoje*(1-custo_repatriacao)</f>
        <v>154934.83626328423</v>
      </c>
    </row>
    <row r="649" spans="7:15" ht="20" customHeight="1" x14ac:dyDescent="0.6">
      <c r="G649" s="70">
        <v>646</v>
      </c>
      <c r="H649" s="70">
        <f ca="1">YEAR(TODAY())-YEAR(data_de_nascimento)+Table20[[#This Row],[meses]]/12</f>
        <v>90.833333333333343</v>
      </c>
      <c r="I649" s="71">
        <f t="shared" ca="1" si="23"/>
        <v>64215</v>
      </c>
      <c r="J649" s="73"/>
      <c r="K649" s="73">
        <f t="shared" si="22"/>
        <v>3000</v>
      </c>
      <c r="L649" s="74">
        <f>M648+L648*(1-TER_mensal-desconto_div_mensal)+Table20[[#This Row],[aportes]]*(1-custo_remessa)-comissao-Table20[[#This Row],[saques]]</f>
        <v>9819076.314819999</v>
      </c>
      <c r="M649" s="72">
        <f>Table20[[#This Row],[riqueza]]*rendimento_hist_mensal</f>
        <v>53208.366621246183</v>
      </c>
      <c r="N649" s="75">
        <f>((Table20[[#This Row],[riqueza]]*SWR)/12)*(1-imposto_GCAP)</f>
        <v>27820.716225323333</v>
      </c>
      <c r="O649" s="76">
        <f>Table20[[#This Row],[renda]]*cambio_hoje*(1-custo_repatriacao)</f>
        <v>155669.46555198816</v>
      </c>
    </row>
    <row r="650" spans="7:15" ht="20" customHeight="1" x14ac:dyDescent="0.6">
      <c r="G650" s="70">
        <v>647</v>
      </c>
      <c r="H650" s="70">
        <f ca="1">YEAR(TODAY())-YEAR(data_de_nascimento)+Table20[[#This Row],[meses]]/12</f>
        <v>90.916666666666657</v>
      </c>
      <c r="I650" s="71">
        <f t="shared" ca="1" si="23"/>
        <v>64246</v>
      </c>
      <c r="J650" s="73"/>
      <c r="K650" s="73">
        <f t="shared" si="22"/>
        <v>3000</v>
      </c>
      <c r="L650" s="74">
        <f>M649+L649*(1-TER_mensal-desconto_div_mensal)+Table20[[#This Row],[aportes]]*(1-custo_remessa)-comissao-Table20[[#This Row],[saques]]</f>
        <v>9865648.064466726</v>
      </c>
      <c r="M650" s="72">
        <f>Table20[[#This Row],[riqueza]]*rendimento_hist_mensal</f>
        <v>53460.733203391581</v>
      </c>
      <c r="N650" s="75">
        <f>((Table20[[#This Row],[riqueza]]*SWR)/12)*(1-imposto_GCAP)</f>
        <v>27952.669515989055</v>
      </c>
      <c r="O650" s="76">
        <f>Table20[[#This Row],[renda]]*cambio_hoje*(1-custo_repatriacao)</f>
        <v>156407.80377697828</v>
      </c>
    </row>
    <row r="651" spans="7:15" ht="20" customHeight="1" x14ac:dyDescent="0.6">
      <c r="G651" s="70">
        <v>648</v>
      </c>
      <c r="H651" s="70">
        <f ca="1">YEAR(TODAY())-YEAR(data_de_nascimento)+Table20[[#This Row],[meses]]/12</f>
        <v>91</v>
      </c>
      <c r="I651" s="71">
        <f t="shared" ca="1" si="23"/>
        <v>64276</v>
      </c>
      <c r="J651" s="73"/>
      <c r="K651" s="73">
        <f t="shared" si="22"/>
        <v>3000</v>
      </c>
      <c r="L651" s="74">
        <f>M650+L650*(1-TER_mensal-desconto_div_mensal)+Table20[[#This Row],[aportes]]*(1-custo_remessa)-comissao-Table20[[#This Row],[saques]]</f>
        <v>9912454.9417551551</v>
      </c>
      <c r="M651" s="72">
        <f>Table20[[#This Row],[riqueza]]*rendimento_hist_mensal</f>
        <v>53714.37391330229</v>
      </c>
      <c r="N651" s="75">
        <f>((Table20[[#This Row],[riqueza]]*SWR)/12)*(1-imposto_GCAP)</f>
        <v>28085.289001639605</v>
      </c>
      <c r="O651" s="76">
        <f>Table20[[#This Row],[renda]]*cambio_hoje*(1-custo_repatriacao)</f>
        <v>157149.86966362892</v>
      </c>
    </row>
    <row r="652" spans="7:15" ht="20" customHeight="1" x14ac:dyDescent="0.6">
      <c r="G652" s="70">
        <v>649</v>
      </c>
      <c r="H652" s="70">
        <f ca="1">YEAR(TODAY())-YEAR(data_de_nascimento)+Table20[[#This Row],[meses]]/12</f>
        <v>91.083333333333343</v>
      </c>
      <c r="I652" s="71">
        <f t="shared" ca="1" si="23"/>
        <v>64307</v>
      </c>
      <c r="J652" s="73"/>
      <c r="K652" s="73">
        <f t="shared" si="22"/>
        <v>3000</v>
      </c>
      <c r="L652" s="74">
        <f>M651+L651*(1-TER_mensal-desconto_div_mensal)+Table20[[#This Row],[aportes]]*(1-custo_remessa)-comissao-Table20[[#This Row],[saques]]</f>
        <v>9959498.1337784994</v>
      </c>
      <c r="M652" s="72">
        <f>Table20[[#This Row],[riqueza]]*rendimento_hist_mensal</f>
        <v>53969.29518369041</v>
      </c>
      <c r="N652" s="75">
        <f>((Table20[[#This Row],[riqueza]]*SWR)/12)*(1-imposto_GCAP)</f>
        <v>28218.578045705748</v>
      </c>
      <c r="O652" s="76">
        <f>Table20[[#This Row],[renda]]*cambio_hoje*(1-custo_repatriacao)</f>
        <v>157895.68203185347</v>
      </c>
    </row>
    <row r="653" spans="7:15" ht="20" customHeight="1" x14ac:dyDescent="0.6">
      <c r="G653" s="70">
        <v>650</v>
      </c>
      <c r="H653" s="70">
        <f ca="1">YEAR(TODAY())-YEAR(data_de_nascimento)+Table20[[#This Row],[meses]]/12</f>
        <v>91.166666666666657</v>
      </c>
      <c r="I653" s="71">
        <f t="shared" ca="1" si="23"/>
        <v>64338</v>
      </c>
      <c r="J653" s="73"/>
      <c r="K653" s="73">
        <f t="shared" si="22"/>
        <v>3000</v>
      </c>
      <c r="L653" s="74">
        <f>M652+L652*(1-TER_mensal-desconto_div_mensal)+Table20[[#This Row],[aportes]]*(1-custo_remessa)-comissao-Table20[[#This Row],[saques]]</f>
        <v>10006778.833623268</v>
      </c>
      <c r="M653" s="72">
        <f>Table20[[#This Row],[riqueza]]*rendimento_hist_mensal</f>
        <v>54225.503479744948</v>
      </c>
      <c r="N653" s="75">
        <f>((Table20[[#This Row],[riqueza]]*SWR)/12)*(1-imposto_GCAP)</f>
        <v>28352.540028599262</v>
      </c>
      <c r="O653" s="76">
        <f>Table20[[#This Row],[renda]]*cambio_hoje*(1-custo_repatriacao)</f>
        <v>158645.25979658178</v>
      </c>
    </row>
    <row r="654" spans="7:15" ht="20" customHeight="1" x14ac:dyDescent="0.6">
      <c r="G654" s="70">
        <v>651</v>
      </c>
      <c r="H654" s="70">
        <f ca="1">YEAR(TODAY())-YEAR(data_de_nascimento)+Table20[[#This Row],[meses]]/12</f>
        <v>91.25</v>
      </c>
      <c r="I654" s="71">
        <f t="shared" ca="1" si="23"/>
        <v>64367</v>
      </c>
      <c r="J654" s="73"/>
      <c r="K654" s="73">
        <f t="shared" si="22"/>
        <v>3000</v>
      </c>
      <c r="L654" s="74">
        <f>M653+L653*(1-TER_mensal-desconto_div_mensal)+Table20[[#This Row],[aportes]]*(1-custo_remessa)-comissao-Table20[[#This Row],[saques]]</f>
        <v>10054298.240399532</v>
      </c>
      <c r="M654" s="72">
        <f>Table20[[#This Row],[riqueza]]*rendimento_hist_mensal</f>
        <v>54483.005299295881</v>
      </c>
      <c r="N654" s="75">
        <f>((Table20[[#This Row],[riqueza]]*SWR)/12)*(1-imposto_GCAP)</f>
        <v>28487.178347798672</v>
      </c>
      <c r="O654" s="76">
        <f>Table20[[#This Row],[renda]]*cambio_hoje*(1-custo_repatriacao)</f>
        <v>159398.62196823978</v>
      </c>
    </row>
    <row r="655" spans="7:15" ht="20" customHeight="1" x14ac:dyDescent="0.6">
      <c r="G655" s="70">
        <v>652</v>
      </c>
      <c r="H655" s="70">
        <f ca="1">YEAR(TODAY())-YEAR(data_de_nascimento)+Table20[[#This Row],[meses]]/12</f>
        <v>91.333333333333343</v>
      </c>
      <c r="I655" s="71">
        <f t="shared" ca="1" si="23"/>
        <v>64398</v>
      </c>
      <c r="J655" s="73"/>
      <c r="K655" s="73">
        <f t="shared" si="22"/>
        <v>3000</v>
      </c>
      <c r="L655" s="74">
        <f>M654+L654*(1-TER_mensal-desconto_div_mensal)+Table20[[#This Row],[aportes]]*(1-custo_remessa)-comissao-Table20[[#This Row],[saques]]</f>
        <v>10102057.55927133</v>
      </c>
      <c r="M655" s="72">
        <f>Table20[[#This Row],[riqueza]]*rendimento_hist_mensal</f>
        <v>54741.807172978864</v>
      </c>
      <c r="N655" s="75">
        <f>((Table20[[#This Row],[riqueza]]*SWR)/12)*(1-imposto_GCAP)</f>
        <v>28622.496417935436</v>
      </c>
      <c r="O655" s="76">
        <f>Table20[[#This Row],[renda]]*cambio_hoje*(1-custo_repatriacao)</f>
        <v>160155.78765323182</v>
      </c>
    </row>
    <row r="656" spans="7:15" ht="20" customHeight="1" x14ac:dyDescent="0.6">
      <c r="G656" s="70">
        <v>653</v>
      </c>
      <c r="H656" s="70">
        <f ca="1">YEAR(TODAY())-YEAR(data_de_nascimento)+Table20[[#This Row],[meses]]/12</f>
        <v>91.416666666666657</v>
      </c>
      <c r="I656" s="71">
        <f t="shared" ca="1" si="23"/>
        <v>64428</v>
      </c>
      <c r="J656" s="73"/>
      <c r="K656" s="73">
        <f t="shared" si="22"/>
        <v>3000</v>
      </c>
      <c r="L656" s="74">
        <f>M655+L655*(1-TER_mensal-desconto_div_mensal)+Table20[[#This Row],[aportes]]*(1-custo_remessa)-comissao-Table20[[#This Row],[saques]]</f>
        <v>10150058.001487231</v>
      </c>
      <c r="M656" s="72">
        <f>Table20[[#This Row],[riqueza]]*rendimento_hist_mensal</f>
        <v>55001.915664400891</v>
      </c>
      <c r="N656" s="75">
        <f>((Table20[[#This Row],[riqueza]]*SWR)/12)*(1-imposto_GCAP)</f>
        <v>28758.497670880486</v>
      </c>
      <c r="O656" s="76">
        <f>Table20[[#This Row],[renda]]*cambio_hoje*(1-custo_repatriacao)</f>
        <v>160916.77605442493</v>
      </c>
    </row>
    <row r="657" spans="7:15" ht="20" customHeight="1" x14ac:dyDescent="0.6">
      <c r="G657" s="70">
        <v>654</v>
      </c>
      <c r="H657" s="70">
        <f ca="1">YEAR(TODAY())-YEAR(data_de_nascimento)+Table20[[#This Row],[meses]]/12</f>
        <v>91.5</v>
      </c>
      <c r="I657" s="71">
        <f t="shared" ca="1" si="23"/>
        <v>64459</v>
      </c>
      <c r="J657" s="73"/>
      <c r="K657" s="73">
        <f t="shared" si="22"/>
        <v>3000</v>
      </c>
      <c r="L657" s="74">
        <f>M656+L656*(1-TER_mensal-desconto_div_mensal)+Table20[[#This Row],[aportes]]*(1-custo_remessa)-comissao-Table20[[#This Row],[saques]]</f>
        <v>10198300.784411062</v>
      </c>
      <c r="M657" s="72">
        <f>Table20[[#This Row],[riqueza]]*rendimento_hist_mensal</f>
        <v>55263.337370306785</v>
      </c>
      <c r="N657" s="75">
        <f>((Table20[[#This Row],[riqueza]]*SWR)/12)*(1-imposto_GCAP)</f>
        <v>28895.185555831344</v>
      </c>
      <c r="O657" s="76">
        <f>Table20[[#This Row],[renda]]*cambio_hoje*(1-custo_repatriacao)</f>
        <v>161681.60647163627</v>
      </c>
    </row>
    <row r="658" spans="7:15" ht="20" customHeight="1" x14ac:dyDescent="0.6">
      <c r="G658" s="70">
        <v>655</v>
      </c>
      <c r="H658" s="70">
        <f ca="1">YEAR(TODAY())-YEAR(data_de_nascimento)+Table20[[#This Row],[meses]]/12</f>
        <v>91.583333333333343</v>
      </c>
      <c r="I658" s="71">
        <f t="shared" ca="1" si="23"/>
        <v>64489</v>
      </c>
      <c r="J658" s="73"/>
      <c r="K658" s="73">
        <f t="shared" si="22"/>
        <v>3000</v>
      </c>
      <c r="L658" s="74">
        <f>M657+L657*(1-TER_mensal-desconto_div_mensal)+Table20[[#This Row],[aportes]]*(1-custo_remessa)-comissao-Table20[[#This Row],[saques]]</f>
        <v>10246787.131552773</v>
      </c>
      <c r="M658" s="72">
        <f>Table20[[#This Row],[riqueza]]*rendimento_hist_mensal</f>
        <v>55526.078920746448</v>
      </c>
      <c r="N658" s="75">
        <f>((Table20[[#This Row],[riqueza]]*SWR)/12)*(1-imposto_GCAP)</f>
        <v>29032.563539399518</v>
      </c>
      <c r="O658" s="76">
        <f>Table20[[#This Row],[renda]]*cambio_hoje*(1-custo_repatriacao)</f>
        <v>162450.29830212198</v>
      </c>
    </row>
    <row r="659" spans="7:15" ht="20" customHeight="1" x14ac:dyDescent="0.6">
      <c r="G659" s="70">
        <v>656</v>
      </c>
      <c r="H659" s="70">
        <f ca="1">YEAR(TODAY())-YEAR(data_de_nascimento)+Table20[[#This Row],[meses]]/12</f>
        <v>91.666666666666657</v>
      </c>
      <c r="I659" s="71">
        <f t="shared" ca="1" si="23"/>
        <v>64520</v>
      </c>
      <c r="J659" s="73"/>
      <c r="K659" s="73">
        <f t="shared" si="22"/>
        <v>3000</v>
      </c>
      <c r="L659" s="74">
        <f>M658+L658*(1-TER_mensal-desconto_div_mensal)+Table20[[#This Row],[aportes]]*(1-custo_remessa)-comissao-Table20[[#This Row],[saques]]</f>
        <v>10295518.272599472</v>
      </c>
      <c r="M659" s="72">
        <f>Table20[[#This Row],[riqueza]]*rendimento_hist_mensal</f>
        <v>55790.146979243043</v>
      </c>
      <c r="N659" s="75">
        <f>((Table20[[#This Row],[riqueza]]*SWR)/12)*(1-imposto_GCAP)</f>
        <v>29170.635105698504</v>
      </c>
      <c r="O659" s="76">
        <f>Table20[[#This Row],[renda]]*cambio_hoje*(1-custo_repatriacao)</f>
        <v>163222.87104106985</v>
      </c>
    </row>
    <row r="660" spans="7:15" ht="20" customHeight="1" x14ac:dyDescent="0.6">
      <c r="G660" s="70">
        <v>657</v>
      </c>
      <c r="H660" s="70">
        <f ca="1">YEAR(TODAY())-YEAR(data_de_nascimento)+Table20[[#This Row],[meses]]/12</f>
        <v>91.75</v>
      </c>
      <c r="I660" s="71">
        <f t="shared" ca="1" si="23"/>
        <v>64551</v>
      </c>
      <c r="J660" s="73"/>
      <c r="K660" s="73">
        <f t="shared" si="22"/>
        <v>3000</v>
      </c>
      <c r="L660" s="74">
        <f>M659+L659*(1-TER_mensal-desconto_div_mensal)+Table20[[#This Row],[aportes]]*(1-custo_remessa)-comissao-Table20[[#This Row],[saques]]</f>
        <v>10344495.443446612</v>
      </c>
      <c r="M660" s="72">
        <f>Table20[[#This Row],[riqueza]]*rendimento_hist_mensal</f>
        <v>56055.548242961995</v>
      </c>
      <c r="N660" s="75">
        <f>((Table20[[#This Row],[riqueza]]*SWR)/12)*(1-imposto_GCAP)</f>
        <v>29309.403756432072</v>
      </c>
      <c r="O660" s="76">
        <f>Table20[[#This Row],[renda]]*cambio_hoje*(1-custo_repatriacao)</f>
        <v>163999.34428209308</v>
      </c>
    </row>
    <row r="661" spans="7:15" ht="20" customHeight="1" x14ac:dyDescent="0.6">
      <c r="G661" s="70">
        <v>658</v>
      </c>
      <c r="H661" s="70">
        <f ca="1">YEAR(TODAY())-YEAR(data_de_nascimento)+Table20[[#This Row],[meses]]/12</f>
        <v>91.833333333333343</v>
      </c>
      <c r="I661" s="71">
        <f t="shared" ca="1" si="23"/>
        <v>64581</v>
      </c>
      <c r="J661" s="73"/>
      <c r="K661" s="73">
        <f t="shared" si="22"/>
        <v>3000</v>
      </c>
      <c r="L661" s="74">
        <f>M660+L660*(1-TER_mensal-desconto_div_mensal)+Table20[[#This Row],[aportes]]*(1-custo_remessa)-comissao-Table20[[#This Row],[saques]]</f>
        <v>10393719.886229333</v>
      </c>
      <c r="M661" s="72">
        <f>Table20[[#This Row],[riqueza]]*rendimento_hist_mensal</f>
        <v>56322.289442880814</v>
      </c>
      <c r="N661" s="75">
        <f>((Table20[[#This Row],[riqueza]]*SWR)/12)*(1-imposto_GCAP)</f>
        <v>29448.873010983105</v>
      </c>
      <c r="O661" s="76">
        <f>Table20[[#This Row],[renda]]*cambio_hoje*(1-custo_repatriacao)</f>
        <v>164779.73771772764</v>
      </c>
    </row>
    <row r="662" spans="7:15" ht="20" customHeight="1" x14ac:dyDescent="0.6">
      <c r="G662" s="70">
        <v>659</v>
      </c>
      <c r="H662" s="70">
        <f ca="1">YEAR(TODAY())-YEAR(data_de_nascimento)+Table20[[#This Row],[meses]]/12</f>
        <v>91.916666666666657</v>
      </c>
      <c r="I662" s="71">
        <f t="shared" ca="1" si="23"/>
        <v>64612</v>
      </c>
      <c r="J662" s="73"/>
      <c r="K662" s="73">
        <f t="shared" si="22"/>
        <v>3000</v>
      </c>
      <c r="L662" s="74">
        <f>M661+L661*(1-TER_mensal-desconto_div_mensal)+Table20[[#This Row],[aportes]]*(1-custo_remessa)-comissao-Table20[[#This Row],[saques]]</f>
        <v>10443192.849353964</v>
      </c>
      <c r="M662" s="72">
        <f>Table20[[#This Row],[riqueza]]*rendimento_hist_mensal</f>
        <v>56590.37734395983</v>
      </c>
      <c r="N662" s="75">
        <f>((Table20[[#This Row],[riqueza]]*SWR)/12)*(1-imposto_GCAP)</f>
        <v>29589.046406502897</v>
      </c>
      <c r="O662" s="76">
        <f>Table20[[#This Row],[renda]]*cambio_hoje*(1-custo_repatriacao)</f>
        <v>165564.07113993162</v>
      </c>
    </row>
    <row r="663" spans="7:15" ht="20" customHeight="1" x14ac:dyDescent="0.6">
      <c r="G663" s="70">
        <v>660</v>
      </c>
      <c r="H663" s="70">
        <f ca="1">YEAR(TODAY())-YEAR(data_de_nascimento)+Table20[[#This Row],[meses]]/12</f>
        <v>92</v>
      </c>
      <c r="I663" s="71">
        <f t="shared" ca="1" si="23"/>
        <v>64642</v>
      </c>
      <c r="J663" s="73"/>
      <c r="K663" s="73">
        <f t="shared" si="22"/>
        <v>3000</v>
      </c>
      <c r="L663" s="74">
        <f>M662+L662*(1-TER_mensal-desconto_div_mensal)+Table20[[#This Row],[aportes]]*(1-custo_remessa)-comissao-Table20[[#This Row],[saques]]</f>
        <v>10492915.587529689</v>
      </c>
      <c r="M663" s="72">
        <f>Table20[[#This Row],[riqueza]]*rendimento_hist_mensal</f>
        <v>56859.818745313751</v>
      </c>
      <c r="N663" s="75">
        <f>((Table20[[#This Row],[riqueza]]*SWR)/12)*(1-imposto_GCAP)</f>
        <v>29729.927498000787</v>
      </c>
      <c r="O663" s="76">
        <f>Table20[[#This Row],[renda]]*cambio_hoje*(1-custo_repatriacao)</f>
        <v>166352.364440587</v>
      </c>
    </row>
    <row r="664" spans="7:15" ht="20" customHeight="1" x14ac:dyDescent="0.6">
      <c r="G664" s="70">
        <v>661</v>
      </c>
      <c r="H664" s="70">
        <f ca="1">YEAR(TODAY())-YEAR(data_de_nascimento)+Table20[[#This Row],[meses]]/12</f>
        <v>92.083333333333343</v>
      </c>
      <c r="I664" s="71">
        <f t="shared" ca="1" si="23"/>
        <v>64673</v>
      </c>
      <c r="J664" s="73"/>
      <c r="K664" s="73">
        <f t="shared" si="22"/>
        <v>3000</v>
      </c>
      <c r="L664" s="74">
        <f>M663+L663*(1-TER_mensal-desconto_div_mensal)+Table20[[#This Row],[aportes]]*(1-custo_remessa)-comissao-Table20[[#This Row],[saques]]</f>
        <v>10542889.361800363</v>
      </c>
      <c r="M664" s="72">
        <f>Table20[[#This Row],[riqueza]]*rendimento_hist_mensal</f>
        <v>57130.620480384103</v>
      </c>
      <c r="N664" s="75">
        <f>((Table20[[#This Row],[riqueza]]*SWR)/12)*(1-imposto_GCAP)</f>
        <v>29871.519858434367</v>
      </c>
      <c r="O664" s="76">
        <f>Table20[[#This Row],[renda]]*cambio_hoje*(1-custo_repatriacao)</f>
        <v>167144.63761200439</v>
      </c>
    </row>
    <row r="665" spans="7:15" ht="20" customHeight="1" x14ac:dyDescent="0.6">
      <c r="G665" s="70">
        <v>662</v>
      </c>
      <c r="H665" s="70">
        <f ca="1">YEAR(TODAY())-YEAR(data_de_nascimento)+Table20[[#This Row],[meses]]/12</f>
        <v>92.166666666666657</v>
      </c>
      <c r="I665" s="71">
        <f t="shared" ca="1" si="23"/>
        <v>64704</v>
      </c>
      <c r="J665" s="73"/>
      <c r="K665" s="73">
        <f t="shared" si="22"/>
        <v>3000</v>
      </c>
      <c r="L665" s="74">
        <f>M664+L664*(1-TER_mensal-desconto_div_mensal)+Table20[[#This Row],[aportes]]*(1-custo_remessa)-comissao-Table20[[#This Row],[saques]]</f>
        <v>10593115.439576497</v>
      </c>
      <c r="M665" s="72">
        <f>Table20[[#This Row],[riqueza]]*rendimento_hist_mensal</f>
        <v>57402.789417112523</v>
      </c>
      <c r="N665" s="75">
        <f>((Table20[[#This Row],[riqueza]]*SWR)/12)*(1-imposto_GCAP)</f>
        <v>30013.827078800077</v>
      </c>
      <c r="O665" s="76">
        <f>Table20[[#This Row],[renda]]*cambio_hoje*(1-custo_repatriacao)</f>
        <v>167940.91074742979</v>
      </c>
    </row>
    <row r="666" spans="7:15" ht="20" customHeight="1" x14ac:dyDescent="0.6">
      <c r="G666" s="70">
        <v>663</v>
      </c>
      <c r="H666" s="70">
        <f ca="1">YEAR(TODAY())-YEAR(data_de_nascimento)+Table20[[#This Row],[meses]]/12</f>
        <v>92.25</v>
      </c>
      <c r="I666" s="71">
        <f t="shared" ca="1" si="23"/>
        <v>64732</v>
      </c>
      <c r="J666" s="73"/>
      <c r="K666" s="73">
        <f t="shared" si="22"/>
        <v>3000</v>
      </c>
      <c r="L666" s="74">
        <f>M665+L665*(1-TER_mensal-desconto_div_mensal)+Table20[[#This Row],[aportes]]*(1-custo_remessa)-comissao-Table20[[#This Row],[saques]]</f>
        <v>10643595.094667397</v>
      </c>
      <c r="M666" s="72">
        <f>Table20[[#This Row],[riqueza]]*rendimento_hist_mensal</f>
        <v>57676.332458114943</v>
      </c>
      <c r="N666" s="75">
        <f>((Table20[[#This Row],[riqueza]]*SWR)/12)*(1-imposto_GCAP)</f>
        <v>30156.852768224293</v>
      </c>
      <c r="O666" s="76">
        <f>Table20[[#This Row],[renda]]*cambio_hoje*(1-custo_repatriacao)</f>
        <v>168741.20404155451</v>
      </c>
    </row>
    <row r="667" spans="7:15" ht="20" customHeight="1" x14ac:dyDescent="0.6">
      <c r="G667" s="70">
        <v>664</v>
      </c>
      <c r="H667" s="70">
        <f ca="1">YEAR(TODAY())-YEAR(data_de_nascimento)+Table20[[#This Row],[meses]]/12</f>
        <v>92.333333333333343</v>
      </c>
      <c r="I667" s="71">
        <f t="shared" ca="1" si="23"/>
        <v>64763</v>
      </c>
      <c r="J667" s="73"/>
      <c r="K667" s="73">
        <f t="shared" si="22"/>
        <v>3000</v>
      </c>
      <c r="L667" s="74">
        <f>M666+L666*(1-TER_mensal-desconto_div_mensal)+Table20[[#This Row],[aportes]]*(1-custo_remessa)-comissao-Table20[[#This Row],[saques]]</f>
        <v>10694329.607313478</v>
      </c>
      <c r="M667" s="72">
        <f>Table20[[#This Row],[riqueza]]*rendimento_hist_mensal</f>
        <v>57951.256540856666</v>
      </c>
      <c r="N667" s="75">
        <f>((Table20[[#This Row],[riqueza]]*SWR)/12)*(1-imposto_GCAP)</f>
        <v>30300.600554054854</v>
      </c>
      <c r="O667" s="76">
        <f>Table20[[#This Row],[renda]]*cambio_hoje*(1-custo_repatriacao)</f>
        <v>169545.53779102702</v>
      </c>
    </row>
    <row r="668" spans="7:15" ht="20" customHeight="1" x14ac:dyDescent="0.6">
      <c r="G668" s="70">
        <v>665</v>
      </c>
      <c r="H668" s="70">
        <f ca="1">YEAR(TODAY())-YEAR(data_de_nascimento)+Table20[[#This Row],[meses]]/12</f>
        <v>92.416666666666657</v>
      </c>
      <c r="I668" s="71">
        <f t="shared" ca="1" si="23"/>
        <v>64793</v>
      </c>
      <c r="J668" s="73"/>
      <c r="K668" s="73">
        <f t="shared" si="22"/>
        <v>3000</v>
      </c>
      <c r="L668" s="74">
        <f>M667+L667*(1-TER_mensal-desconto_div_mensal)+Table20[[#This Row],[aportes]]*(1-custo_remessa)-comissao-Table20[[#This Row],[saques]]</f>
        <v>10745320.264218727</v>
      </c>
      <c r="M668" s="72">
        <f>Table20[[#This Row],[riqueza]]*rendimento_hist_mensal</f>
        <v>58227.568637828328</v>
      </c>
      <c r="N668" s="75">
        <f>((Table20[[#This Row],[riqueza]]*SWR)/12)*(1-imposto_GCAP)</f>
        <v>30445.074081953058</v>
      </c>
      <c r="O668" s="76">
        <f>Table20[[#This Row],[renda]]*cambio_hoje*(1-custo_repatriacao)</f>
        <v>170353.93239496797</v>
      </c>
    </row>
    <row r="669" spans="7:15" ht="20" customHeight="1" x14ac:dyDescent="0.6">
      <c r="G669" s="70">
        <v>666</v>
      </c>
      <c r="H669" s="70">
        <f ca="1">YEAR(TODAY())-YEAR(data_de_nascimento)+Table20[[#This Row],[meses]]/12</f>
        <v>92.5</v>
      </c>
      <c r="I669" s="71">
        <f t="shared" ca="1" si="23"/>
        <v>64824</v>
      </c>
      <c r="J669" s="73"/>
      <c r="K669" s="73">
        <f t="shared" si="22"/>
        <v>3000</v>
      </c>
      <c r="L669" s="74">
        <f>M668+L668*(1-TER_mensal-desconto_div_mensal)+Table20[[#This Row],[aportes]]*(1-custo_remessa)-comissao-Table20[[#This Row],[saques]]</f>
        <v>10796568.358583335</v>
      </c>
      <c r="M669" s="72">
        <f>Table20[[#This Row],[riqueza]]*rendimento_hist_mensal</f>
        <v>58505.275756722658</v>
      </c>
      <c r="N669" s="75">
        <f>((Table20[[#This Row],[riqueza]]*SWR)/12)*(1-imposto_GCAP)</f>
        <v>30590.277015986114</v>
      </c>
      <c r="O669" s="76">
        <f>Table20[[#This Row],[renda]]*cambio_hoje*(1-custo_repatriacao)</f>
        <v>171166.40835548731</v>
      </c>
    </row>
    <row r="670" spans="7:15" ht="20" customHeight="1" x14ac:dyDescent="0.6">
      <c r="G670" s="70">
        <v>667</v>
      </c>
      <c r="H670" s="70">
        <f ca="1">YEAR(TODAY())-YEAR(data_de_nascimento)+Table20[[#This Row],[meses]]/12</f>
        <v>92.583333333333343</v>
      </c>
      <c r="I670" s="71">
        <f t="shared" ca="1" si="23"/>
        <v>64854</v>
      </c>
      <c r="J670" s="73"/>
      <c r="K670" s="73">
        <f t="shared" ref="K670:K733" si="24">saques</f>
        <v>3000</v>
      </c>
      <c r="L670" s="74">
        <f>M669+L669*(1-TER_mensal-desconto_div_mensal)+Table20[[#This Row],[aportes]]*(1-custo_remessa)-comissao-Table20[[#This Row],[saques]]</f>
        <v>10848075.190136498</v>
      </c>
      <c r="M670" s="72">
        <f>Table20[[#This Row],[riqueza]]*rendimento_hist_mensal</f>
        <v>58784.384940612297</v>
      </c>
      <c r="N670" s="75">
        <f>((Table20[[#This Row],[riqueza]]*SWR)/12)*(1-imposto_GCAP)</f>
        <v>30736.213038720081</v>
      </c>
      <c r="O670" s="76">
        <f>Table20[[#This Row],[renda]]*cambio_hoje*(1-custo_repatriacao)</f>
        <v>171982.98627820454</v>
      </c>
    </row>
    <row r="671" spans="7:15" ht="20" customHeight="1" x14ac:dyDescent="0.6">
      <c r="G671" s="70">
        <v>668</v>
      </c>
      <c r="H671" s="70">
        <f ca="1">YEAR(TODAY())-YEAR(data_de_nascimento)+Table20[[#This Row],[meses]]/12</f>
        <v>92.666666666666657</v>
      </c>
      <c r="I671" s="71">
        <f t="shared" ca="1" si="23"/>
        <v>64885</v>
      </c>
      <c r="J671" s="73"/>
      <c r="K671" s="73">
        <f t="shared" si="24"/>
        <v>3000</v>
      </c>
      <c r="L671" s="74">
        <f>M670+L670*(1-TER_mensal-desconto_div_mensal)+Table20[[#This Row],[aportes]]*(1-custo_remessa)-comissao-Table20[[#This Row],[saques]]</f>
        <v>10899842.065169379</v>
      </c>
      <c r="M671" s="72">
        <f>Table20[[#This Row],[riqueza]]*rendimento_hist_mensal</f>
        <v>59064.90326812835</v>
      </c>
      <c r="N671" s="75">
        <f>((Table20[[#This Row],[riqueza]]*SWR)/12)*(1-imposto_GCAP)</f>
        <v>30882.88585131324</v>
      </c>
      <c r="O671" s="76">
        <f>Table20[[#This Row],[renda]]*cambio_hoje*(1-custo_repatriacao)</f>
        <v>172803.68687277084</v>
      </c>
    </row>
    <row r="672" spans="7:15" ht="20" customHeight="1" x14ac:dyDescent="0.6">
      <c r="G672" s="70">
        <v>669</v>
      </c>
      <c r="H672" s="70">
        <f ca="1">YEAR(TODAY())-YEAR(data_de_nascimento)+Table20[[#This Row],[meses]]/12</f>
        <v>92.75</v>
      </c>
      <c r="I672" s="71">
        <f t="shared" ca="1" si="23"/>
        <v>64916</v>
      </c>
      <c r="J672" s="73"/>
      <c r="K672" s="73">
        <f t="shared" si="24"/>
        <v>3000</v>
      </c>
      <c r="L672" s="74">
        <f>M671+L671*(1-TER_mensal-desconto_div_mensal)+Table20[[#This Row],[aportes]]*(1-custo_remessa)-comissao-Table20[[#This Row],[saques]]</f>
        <v>10951870.296568234</v>
      </c>
      <c r="M672" s="72">
        <f>Table20[[#This Row],[riqueza]]*rendimento_hist_mensal</f>
        <v>59346.837853639925</v>
      </c>
      <c r="N672" s="75">
        <f>((Table20[[#This Row],[riqueza]]*SWR)/12)*(1-imposto_GCAP)</f>
        <v>31030.299173609998</v>
      </c>
      <c r="O672" s="76">
        <f>Table20[[#This Row],[renda]]*cambio_hoje*(1-custo_repatriacao)</f>
        <v>173628.53095339489</v>
      </c>
    </row>
    <row r="673" spans="7:15" ht="20" customHeight="1" x14ac:dyDescent="0.6">
      <c r="G673" s="70">
        <v>670</v>
      </c>
      <c r="H673" s="70">
        <f ca="1">YEAR(TODAY())-YEAR(data_de_nascimento)+Table20[[#This Row],[meses]]/12</f>
        <v>92.833333333333343</v>
      </c>
      <c r="I673" s="71">
        <f t="shared" ca="1" si="23"/>
        <v>64946</v>
      </c>
      <c r="J673" s="73"/>
      <c r="K673" s="73">
        <f t="shared" si="24"/>
        <v>3000</v>
      </c>
      <c r="L673" s="74">
        <f>M672+L672*(1-TER_mensal-desconto_div_mensal)+Table20[[#This Row],[aportes]]*(1-custo_remessa)-comissao-Table20[[#This Row],[saques]]</f>
        <v>11004161.203847716</v>
      </c>
      <c r="M673" s="72">
        <f>Table20[[#This Row],[riqueza]]*rendimento_hist_mensal</f>
        <v>59630.195847434603</v>
      </c>
      <c r="N673" s="75">
        <f>((Table20[[#This Row],[riqueza]]*SWR)/12)*(1-imposto_GCAP)</f>
        <v>31178.456744235198</v>
      </c>
      <c r="O673" s="76">
        <f>Table20[[#This Row],[renda]]*cambio_hoje*(1-custo_repatriacao)</f>
        <v>174457.53943937027</v>
      </c>
    </row>
    <row r="674" spans="7:15" ht="20" customHeight="1" x14ac:dyDescent="0.6">
      <c r="G674" s="70">
        <v>671</v>
      </c>
      <c r="H674" s="70">
        <f ca="1">YEAR(TODAY())-YEAR(data_de_nascimento)+Table20[[#This Row],[meses]]/12</f>
        <v>92.916666666666657</v>
      </c>
      <c r="I674" s="71">
        <f t="shared" ca="1" si="23"/>
        <v>64977</v>
      </c>
      <c r="J674" s="73"/>
      <c r="K674" s="73">
        <f t="shared" si="24"/>
        <v>3000</v>
      </c>
      <c r="L674" s="74">
        <f>M673+L673*(1-TER_mensal-desconto_div_mensal)+Table20[[#This Row],[aportes]]*(1-custo_remessa)-comissao-Table20[[#This Row],[saques]]</f>
        <v>11056716.113184331</v>
      </c>
      <c r="M674" s="72">
        <f>Table20[[#This Row],[riqueza]]*rendimento_hist_mensal</f>
        <v>59914.984435899736</v>
      </c>
      <c r="N674" s="75">
        <f>((Table20[[#This Row],[riqueza]]*SWR)/12)*(1-imposto_GCAP)</f>
        <v>31327.362320688939</v>
      </c>
      <c r="O674" s="76">
        <f>Table20[[#This Row],[renda]]*cambio_hoje*(1-custo_repatriacao)</f>
        <v>175290.73335560615</v>
      </c>
    </row>
    <row r="675" spans="7:15" ht="20" customHeight="1" x14ac:dyDescent="0.6">
      <c r="G675" s="70">
        <v>672</v>
      </c>
      <c r="H675" s="70">
        <f ca="1">YEAR(TODAY())-YEAR(data_de_nascimento)+Table20[[#This Row],[meses]]/12</f>
        <v>93</v>
      </c>
      <c r="I675" s="71">
        <f t="shared" ca="1" si="23"/>
        <v>65007</v>
      </c>
      <c r="J675" s="73"/>
      <c r="K675" s="73">
        <f t="shared" si="24"/>
        <v>3000</v>
      </c>
      <c r="L675" s="74">
        <f>M674+L674*(1-TER_mensal-desconto_div_mensal)+Table20[[#This Row],[aportes]]*(1-custo_remessa)-comissao-Table20[[#This Row],[saques]]</f>
        <v>11109536.357450081</v>
      </c>
      <c r="M675" s="72">
        <f>Table20[[#This Row],[riqueza]]*rendimento_hist_mensal</f>
        <v>60201.21084170472</v>
      </c>
      <c r="N675" s="75">
        <f>((Table20[[#This Row],[riqueza]]*SWR)/12)*(1-imposto_GCAP)</f>
        <v>31477.019679441895</v>
      </c>
      <c r="O675" s="76">
        <f>Table20[[#This Row],[renda]]*cambio_hoje*(1-custo_repatriacao)</f>
        <v>176128.13383316071</v>
      </c>
    </row>
    <row r="676" spans="7:15" ht="20" customHeight="1" x14ac:dyDescent="0.6">
      <c r="G676" s="70">
        <v>673</v>
      </c>
      <c r="H676" s="70">
        <f ca="1">YEAR(TODAY())-YEAR(data_de_nascimento)+Table20[[#This Row],[meses]]/12</f>
        <v>93.083333333333343</v>
      </c>
      <c r="I676" s="71">
        <f t="shared" ca="1" si="23"/>
        <v>65038</v>
      </c>
      <c r="J676" s="73"/>
      <c r="K676" s="73">
        <f t="shared" si="24"/>
        <v>3000</v>
      </c>
      <c r="L676" s="74">
        <f>M675+L675*(1-TER_mensal-desconto_div_mensal)+Table20[[#This Row],[aportes]]*(1-custo_remessa)-comissao-Table20[[#This Row],[saques]]</f>
        <v>11162623.276246261</v>
      </c>
      <c r="M676" s="72">
        <f>Table20[[#This Row],[riqueza]]*rendimento_hist_mensal</f>
        <v>60488.882323984188</v>
      </c>
      <c r="N676" s="75">
        <f>((Table20[[#This Row],[riqueza]]*SWR)/12)*(1-imposto_GCAP)</f>
        <v>31627.432616031074</v>
      </c>
      <c r="O676" s="76">
        <f>Table20[[#This Row],[renda]]*cambio_hoje*(1-custo_repatriacao)</f>
        <v>176969.76210977676</v>
      </c>
    </row>
    <row r="677" spans="7:15" ht="20" customHeight="1" x14ac:dyDescent="0.6">
      <c r="G677" s="70">
        <v>674</v>
      </c>
      <c r="H677" s="70">
        <f ca="1">YEAR(TODAY())-YEAR(data_de_nascimento)+Table20[[#This Row],[meses]]/12</f>
        <v>93.166666666666657</v>
      </c>
      <c r="I677" s="71">
        <f t="shared" ca="1" si="23"/>
        <v>65069</v>
      </c>
      <c r="J677" s="73"/>
      <c r="K677" s="73">
        <f t="shared" si="24"/>
        <v>3000</v>
      </c>
      <c r="L677" s="74">
        <f>M676+L676*(1-TER_mensal-desconto_div_mensal)+Table20[[#This Row],[aportes]]*(1-custo_remessa)-comissao-Table20[[#This Row],[saques]]</f>
        <v>11215978.215937436</v>
      </c>
      <c r="M677" s="72">
        <f>Table20[[#This Row],[riqueza]]*rendimento_hist_mensal</f>
        <v>60778.006178522082</v>
      </c>
      <c r="N677" s="75">
        <f>((Table20[[#This Row],[riqueza]]*SWR)/12)*(1-imposto_GCAP)</f>
        <v>31778.604945156065</v>
      </c>
      <c r="O677" s="76">
        <f>Table20[[#This Row],[renda]]*cambio_hoje*(1-custo_repatriacao)</f>
        <v>177815.63953042042</v>
      </c>
    </row>
    <row r="678" spans="7:15" ht="20" customHeight="1" x14ac:dyDescent="0.6">
      <c r="G678" s="70">
        <v>675</v>
      </c>
      <c r="H678" s="70">
        <f ca="1">YEAR(TODAY())-YEAR(data_de_nascimento)+Table20[[#This Row],[meses]]/12</f>
        <v>93.25</v>
      </c>
      <c r="I678" s="71">
        <f t="shared" ca="1" si="23"/>
        <v>65097</v>
      </c>
      <c r="J678" s="73"/>
      <c r="K678" s="73">
        <f t="shared" si="24"/>
        <v>3000</v>
      </c>
      <c r="L678" s="74">
        <f>M677+L677*(1-TER_mensal-desconto_div_mensal)+Table20[[#This Row],[aportes]]*(1-custo_remessa)-comissao-Table20[[#This Row],[saques]]</f>
        <v>11269602.529685585</v>
      </c>
      <c r="M678" s="72">
        <f>Table20[[#This Row],[riqueza]]*rendimento_hist_mensal</f>
        <v>61068.589737936709</v>
      </c>
      <c r="N678" s="75">
        <f>((Table20[[#This Row],[riqueza]]*SWR)/12)*(1-imposto_GCAP)</f>
        <v>31930.54050077582</v>
      </c>
      <c r="O678" s="76">
        <f>Table20[[#This Row],[renda]]*cambio_hoje*(1-custo_repatriacao)</f>
        <v>178665.78754782275</v>
      </c>
    </row>
    <row r="679" spans="7:15" ht="20" customHeight="1" x14ac:dyDescent="0.6">
      <c r="G679" s="70">
        <v>676</v>
      </c>
      <c r="H679" s="70">
        <f ca="1">YEAR(TODAY())-YEAR(data_de_nascimento)+Table20[[#This Row],[meses]]/12</f>
        <v>93.333333333333343</v>
      </c>
      <c r="I679" s="71">
        <f t="shared" ca="1" si="23"/>
        <v>65128</v>
      </c>
      <c r="J679" s="73"/>
      <c r="K679" s="73">
        <f t="shared" si="24"/>
        <v>3000</v>
      </c>
      <c r="L679" s="74">
        <f>M678+L678*(1-TER_mensal-desconto_div_mensal)+Table20[[#This Row],[aportes]]*(1-custo_remessa)-comissao-Table20[[#This Row],[saques]]</f>
        <v>11323497.577484421</v>
      </c>
      <c r="M679" s="72">
        <f>Table20[[#This Row],[riqueza]]*rendimento_hist_mensal</f>
        <v>61360.640371866692</v>
      </c>
      <c r="N679" s="75">
        <f>((Table20[[#This Row],[riqueza]]*SWR)/12)*(1-imposto_GCAP)</f>
        <v>32083.243136205863</v>
      </c>
      <c r="O679" s="76">
        <f>Table20[[#This Row],[renda]]*cambio_hoje*(1-custo_repatriacao)</f>
        <v>179520.22772302348</v>
      </c>
    </row>
    <row r="680" spans="7:15" ht="20" customHeight="1" x14ac:dyDescent="0.6">
      <c r="G680" s="70">
        <v>677</v>
      </c>
      <c r="H680" s="70">
        <f ca="1">YEAR(TODAY())-YEAR(data_de_nascimento)+Table20[[#This Row],[meses]]/12</f>
        <v>93.416666666666657</v>
      </c>
      <c r="I680" s="71">
        <f t="shared" ca="1" si="23"/>
        <v>65158</v>
      </c>
      <c r="J680" s="73"/>
      <c r="K680" s="73">
        <f t="shared" si="24"/>
        <v>3000</v>
      </c>
      <c r="L680" s="74">
        <f>M679+L679*(1-TER_mensal-desconto_div_mensal)+Table20[[#This Row],[aportes]]*(1-custo_remessa)-comissao-Table20[[#This Row],[saques]]</f>
        <v>11377664.726193886</v>
      </c>
      <c r="M680" s="72">
        <f>Table20[[#This Row],[riqueza]]*rendimento_hist_mensal</f>
        <v>61654.165487157909</v>
      </c>
      <c r="N680" s="75">
        <f>((Table20[[#This Row],[riqueza]]*SWR)/12)*(1-imposto_GCAP)</f>
        <v>32236.71672421601</v>
      </c>
      <c r="O680" s="76">
        <f>Table20[[#This Row],[renda]]*cambio_hoje*(1-custo_repatriacao)</f>
        <v>180378.9817259179</v>
      </c>
    </row>
    <row r="681" spans="7:15" ht="20" customHeight="1" x14ac:dyDescent="0.6">
      <c r="G681" s="70">
        <v>678</v>
      </c>
      <c r="H681" s="70">
        <f ca="1">YEAR(TODAY())-YEAR(data_de_nascimento)+Table20[[#This Row],[meses]]/12</f>
        <v>93.5</v>
      </c>
      <c r="I681" s="71">
        <f t="shared" ca="1" si="23"/>
        <v>65189</v>
      </c>
      <c r="J681" s="73"/>
      <c r="K681" s="73">
        <f t="shared" si="24"/>
        <v>3000</v>
      </c>
      <c r="L681" s="74">
        <f>M680+L680*(1-TER_mensal-desconto_div_mensal)+Table20[[#This Row],[aportes]]*(1-custo_remessa)-comissao-Table20[[#This Row],[saques]]</f>
        <v>11432105.349574806</v>
      </c>
      <c r="M681" s="72">
        <f>Table20[[#This Row],[riqueza]]*rendimento_hist_mensal</f>
        <v>61949.172528051276</v>
      </c>
      <c r="N681" s="75">
        <f>((Table20[[#This Row],[riqueza]]*SWR)/12)*(1-imposto_GCAP)</f>
        <v>32390.965157128619</v>
      </c>
      <c r="O681" s="76">
        <f>Table20[[#This Row],[renda]]*cambio_hoje*(1-custo_repatriacao)</f>
        <v>181242.07133580654</v>
      </c>
    </row>
    <row r="682" spans="7:15" ht="20" customHeight="1" x14ac:dyDescent="0.6">
      <c r="G682" s="70">
        <v>679</v>
      </c>
      <c r="H682" s="70">
        <f ca="1">YEAR(TODAY())-YEAR(data_de_nascimento)+Table20[[#This Row],[meses]]/12</f>
        <v>93.583333333333343</v>
      </c>
      <c r="I682" s="71">
        <f t="shared" ca="1" si="23"/>
        <v>65219</v>
      </c>
      <c r="J682" s="73"/>
      <c r="K682" s="73">
        <f t="shared" si="24"/>
        <v>3000</v>
      </c>
      <c r="L682" s="74">
        <f>M681+L681*(1-TER_mensal-desconto_div_mensal)+Table20[[#This Row],[aportes]]*(1-custo_remessa)-comissao-Table20[[#This Row],[saques]]</f>
        <v>11486820.828323744</v>
      </c>
      <c r="M682" s="72">
        <f>Table20[[#This Row],[riqueza]]*rendimento_hist_mensal</f>
        <v>62245.668976371613</v>
      </c>
      <c r="N682" s="75">
        <f>((Table20[[#This Row],[riqueza]]*SWR)/12)*(1-imposto_GCAP)</f>
        <v>32545.992346917272</v>
      </c>
      <c r="O682" s="76">
        <f>Table20[[#This Row],[renda]]*cambio_hoje*(1-custo_repatriacao)</f>
        <v>182109.51844194753</v>
      </c>
    </row>
    <row r="683" spans="7:15" ht="20" customHeight="1" x14ac:dyDescent="0.6">
      <c r="G683" s="70">
        <v>680</v>
      </c>
      <c r="H683" s="70">
        <f ca="1">YEAR(TODAY())-YEAR(data_de_nascimento)+Table20[[#This Row],[meses]]/12</f>
        <v>93.666666666666657</v>
      </c>
      <c r="I683" s="71">
        <f t="shared" ca="1" si="23"/>
        <v>65250</v>
      </c>
      <c r="J683" s="73"/>
      <c r="K683" s="73">
        <f t="shared" si="24"/>
        <v>3000</v>
      </c>
      <c r="L683" s="74">
        <f>M682+L682*(1-TER_mensal-desconto_div_mensal)+Table20[[#This Row],[aportes]]*(1-custo_remessa)-comissao-Table20[[#This Row],[saques]]</f>
        <v>11541812.550108008</v>
      </c>
      <c r="M683" s="72">
        <f>Table20[[#This Row],[riqueza]]*rendimento_hist_mensal</f>
        <v>62543.662351717358</v>
      </c>
      <c r="N683" s="75">
        <f>((Table20[[#This Row],[riqueza]]*SWR)/12)*(1-imposto_GCAP)</f>
        <v>32701.802225306023</v>
      </c>
      <c r="O683" s="76">
        <f>Table20[[#This Row],[renda]]*cambio_hoje*(1-custo_repatriacao)</f>
        <v>182981.34504411169</v>
      </c>
    </row>
    <row r="684" spans="7:15" ht="20" customHeight="1" x14ac:dyDescent="0.6">
      <c r="G684" s="70">
        <v>681</v>
      </c>
      <c r="H684" s="70">
        <f ca="1">YEAR(TODAY())-YEAR(data_de_nascimento)+Table20[[#This Row],[meses]]/12</f>
        <v>93.75</v>
      </c>
      <c r="I684" s="71">
        <f t="shared" ca="1" si="23"/>
        <v>65281</v>
      </c>
      <c r="J684" s="73"/>
      <c r="K684" s="73">
        <f t="shared" si="24"/>
        <v>3000</v>
      </c>
      <c r="L684" s="74">
        <f>M683+L683*(1-TER_mensal-desconto_div_mensal)+Table20[[#This Row],[aportes]]*(1-custo_remessa)-comissao-Table20[[#This Row],[saques]]</f>
        <v>11597081.909600848</v>
      </c>
      <c r="M684" s="72">
        <f>Table20[[#This Row],[riqueza]]*rendimento_hist_mensal</f>
        <v>62843.160211651288</v>
      </c>
      <c r="N684" s="75">
        <f>((Table20[[#This Row],[riqueza]]*SWR)/12)*(1-imposto_GCAP)</f>
        <v>32858.398743869075</v>
      </c>
      <c r="O684" s="76">
        <f>Table20[[#This Row],[renda]]*cambio_hoje*(1-custo_repatriacao)</f>
        <v>183857.57325314046</v>
      </c>
    </row>
    <row r="685" spans="7:15" ht="20" customHeight="1" x14ac:dyDescent="0.6">
      <c r="G685" s="70">
        <v>682</v>
      </c>
      <c r="H685" s="70">
        <f ca="1">YEAR(TODAY())-YEAR(data_de_nascimento)+Table20[[#This Row],[meses]]/12</f>
        <v>93.833333333333343</v>
      </c>
      <c r="I685" s="71">
        <f t="shared" ca="1" si="23"/>
        <v>65311</v>
      </c>
      <c r="J685" s="73"/>
      <c r="K685" s="73">
        <f t="shared" si="24"/>
        <v>3000</v>
      </c>
      <c r="L685" s="74">
        <f>M684+L684*(1-TER_mensal-desconto_div_mensal)+Table20[[#This Row],[aportes]]*(1-custo_remessa)-comissao-Table20[[#This Row],[saques]]</f>
        <v>11652630.308516825</v>
      </c>
      <c r="M685" s="72">
        <f>Table20[[#This Row],[riqueza]]*rendimento_hist_mensal</f>
        <v>63144.170151892155</v>
      </c>
      <c r="N685" s="75">
        <f>((Table20[[#This Row],[riqueza]]*SWR)/12)*(1-imposto_GCAP)</f>
        <v>33015.785874130997</v>
      </c>
      <c r="O685" s="76">
        <f>Table20[[#This Row],[renda]]*cambio_hoje*(1-custo_repatriacao)</f>
        <v>184738.2252915065</v>
      </c>
    </row>
    <row r="686" spans="7:15" ht="20" customHeight="1" x14ac:dyDescent="0.6">
      <c r="G686" s="70">
        <v>683</v>
      </c>
      <c r="H686" s="70">
        <f ca="1">YEAR(TODAY())-YEAR(data_de_nascimento)+Table20[[#This Row],[meses]]/12</f>
        <v>93.916666666666657</v>
      </c>
      <c r="I686" s="71">
        <f t="shared" ca="1" si="23"/>
        <v>65342</v>
      </c>
      <c r="J686" s="73"/>
      <c r="K686" s="73">
        <f t="shared" si="24"/>
        <v>3000</v>
      </c>
      <c r="L686" s="74">
        <f>M685+L685*(1-TER_mensal-desconto_div_mensal)+Table20[[#This Row],[aportes]]*(1-custo_remessa)-comissao-Table20[[#This Row],[saques]]</f>
        <v>11708459.155647364</v>
      </c>
      <c r="M686" s="72">
        <f>Table20[[#This Row],[riqueza]]*rendimento_hist_mensal</f>
        <v>63446.6998065074</v>
      </c>
      <c r="N686" s="75">
        <f>((Table20[[#This Row],[riqueza]]*SWR)/12)*(1-imposto_GCAP)</f>
        <v>33173.967607667531</v>
      </c>
      <c r="O686" s="76">
        <f>Table20[[#This Row],[renda]]*cambio_hoje*(1-custo_repatriacao)</f>
        <v>185623.32349387795</v>
      </c>
    </row>
    <row r="687" spans="7:15" ht="20" customHeight="1" x14ac:dyDescent="0.6">
      <c r="G687" s="70">
        <v>684</v>
      </c>
      <c r="H687" s="70">
        <f ca="1">YEAR(TODAY())-YEAR(data_de_nascimento)+Table20[[#This Row],[meses]]/12</f>
        <v>94</v>
      </c>
      <c r="I687" s="71">
        <f t="shared" ca="1" si="23"/>
        <v>65372</v>
      </c>
      <c r="J687" s="73"/>
      <c r="K687" s="73">
        <f t="shared" si="24"/>
        <v>3000</v>
      </c>
      <c r="L687" s="74">
        <f>M686+L686*(1-TER_mensal-desconto_div_mensal)+Table20[[#This Row],[aportes]]*(1-custo_remessa)-comissao-Table20[[#This Row],[saques]]</f>
        <v>11764569.866896478</v>
      </c>
      <c r="M687" s="72">
        <f>Table20[[#This Row],[riqueza]]*rendimento_hist_mensal</f>
        <v>63750.756848106685</v>
      </c>
      <c r="N687" s="75">
        <f>((Table20[[#This Row],[riqueza]]*SWR)/12)*(1-imposto_GCAP)</f>
        <v>33332.947956206692</v>
      </c>
      <c r="O687" s="76">
        <f>Table20[[#This Row],[renda]]*cambio_hoje*(1-custo_repatriacao)</f>
        <v>186512.89030768385</v>
      </c>
    </row>
    <row r="688" spans="7:15" ht="20" customHeight="1" x14ac:dyDescent="0.6">
      <c r="G688" s="70">
        <v>685</v>
      </c>
      <c r="H688" s="70">
        <f ca="1">YEAR(TODAY())-YEAR(data_de_nascimento)+Table20[[#This Row],[meses]]/12</f>
        <v>94.083333333333343</v>
      </c>
      <c r="I688" s="71">
        <f t="shared" ca="1" si="23"/>
        <v>65403</v>
      </c>
      <c r="J688" s="73"/>
      <c r="K688" s="73">
        <f t="shared" si="24"/>
        <v>3000</v>
      </c>
      <c r="L688" s="74">
        <f>M687+L687*(1-TER_mensal-desconto_div_mensal)+Table20[[#This Row],[aportes]]*(1-custo_remessa)-comissao-Table20[[#This Row],[saques]]</f>
        <v>11820963.865316685</v>
      </c>
      <c r="M688" s="72">
        <f>Table20[[#This Row],[riqueza]]*rendimento_hist_mensal</f>
        <v>64056.348988036538</v>
      </c>
      <c r="N688" s="75">
        <f>((Table20[[#This Row],[riqueza]]*SWR)/12)*(1-imposto_GCAP)</f>
        <v>33492.730951730606</v>
      </c>
      <c r="O688" s="76">
        <f>Table20[[#This Row],[renda]]*cambio_hoje*(1-custo_repatriacao)</f>
        <v>187406.94829368437</v>
      </c>
    </row>
    <row r="689" spans="7:15" ht="20" customHeight="1" x14ac:dyDescent="0.6">
      <c r="G689" s="70">
        <v>686</v>
      </c>
      <c r="H689" s="70">
        <f ca="1">YEAR(TODAY())-YEAR(data_de_nascimento)+Table20[[#This Row],[meses]]/12</f>
        <v>94.166666666666657</v>
      </c>
      <c r="I689" s="71">
        <f t="shared" ca="1" si="23"/>
        <v>65434</v>
      </c>
      <c r="J689" s="73"/>
      <c r="K689" s="73">
        <f t="shared" si="24"/>
        <v>3000</v>
      </c>
      <c r="L689" s="74">
        <f>M688+L688*(1-TER_mensal-desconto_div_mensal)+Table20[[#This Row],[aportes]]*(1-custo_remessa)-comissao-Table20[[#This Row],[saques]]</f>
        <v>11877642.581145091</v>
      </c>
      <c r="M689" s="72">
        <f>Table20[[#This Row],[riqueza]]*rendimento_hist_mensal</f>
        <v>64363.483976575881</v>
      </c>
      <c r="N689" s="75">
        <f>((Table20[[#This Row],[riqueza]]*SWR)/12)*(1-imposto_GCAP)</f>
        <v>33653.320646577762</v>
      </c>
      <c r="O689" s="76">
        <f>Table20[[#This Row],[renda]]*cambio_hoje*(1-custo_repatriacao)</f>
        <v>188305.52012654245</v>
      </c>
    </row>
    <row r="690" spans="7:15" ht="20" customHeight="1" x14ac:dyDescent="0.6">
      <c r="G690" s="70">
        <v>687</v>
      </c>
      <c r="H690" s="70">
        <f ca="1">YEAR(TODAY())-YEAR(data_de_nascimento)+Table20[[#This Row],[meses]]/12</f>
        <v>94.25</v>
      </c>
      <c r="I690" s="71">
        <f t="shared" ca="1" si="23"/>
        <v>65462</v>
      </c>
      <c r="J690" s="73"/>
      <c r="K690" s="73">
        <f t="shared" si="24"/>
        <v>3000</v>
      </c>
      <c r="L690" s="74">
        <f>M689+L689*(1-TER_mensal-desconto_div_mensal)+Table20[[#This Row],[aportes]]*(1-custo_remessa)-comissao-Table20[[#This Row],[saques]]</f>
        <v>11934607.451839667</v>
      </c>
      <c r="M690" s="72">
        <f>Table20[[#This Row],[riqueza]]*rendimento_hist_mensal</f>
        <v>64672.169603132643</v>
      </c>
      <c r="N690" s="75">
        <f>((Table20[[#This Row],[riqueza]]*SWR)/12)*(1-imposto_GCAP)</f>
        <v>33814.721113545726</v>
      </c>
      <c r="O690" s="76">
        <f>Table20[[#This Row],[renda]]*cambio_hoje*(1-custo_repatriacao)</f>
        <v>189208.628595399</v>
      </c>
    </row>
    <row r="691" spans="7:15" ht="20" customHeight="1" x14ac:dyDescent="0.6">
      <c r="G691" s="70">
        <v>688</v>
      </c>
      <c r="H691" s="70">
        <f ca="1">YEAR(TODAY())-YEAR(data_de_nascimento)+Table20[[#This Row],[meses]]/12</f>
        <v>94.333333333333343</v>
      </c>
      <c r="I691" s="71">
        <f t="shared" ca="1" si="23"/>
        <v>65493</v>
      </c>
      <c r="J691" s="73"/>
      <c r="K691" s="73">
        <f t="shared" si="24"/>
        <v>3000</v>
      </c>
      <c r="L691" s="74">
        <f>M690+L690*(1-TER_mensal-desconto_div_mensal)+Table20[[#This Row],[aportes]]*(1-custo_remessa)-comissao-Table20[[#This Row],[saques]]</f>
        <v>11991859.922115702</v>
      </c>
      <c r="M691" s="72">
        <f>Table20[[#This Row],[riqueza]]*rendimento_hist_mensal</f>
        <v>64982.413696441246</v>
      </c>
      <c r="N691" s="75">
        <f>((Table20[[#This Row],[riqueza]]*SWR)/12)*(1-imposto_GCAP)</f>
        <v>33976.936445994492</v>
      </c>
      <c r="O691" s="76">
        <f>Table20[[#This Row],[renda]]*cambio_hoje*(1-custo_repatriacao)</f>
        <v>190116.29660445091</v>
      </c>
    </row>
    <row r="692" spans="7:15" ht="20" customHeight="1" x14ac:dyDescent="0.6">
      <c r="G692" s="70">
        <v>689</v>
      </c>
      <c r="H692" s="70">
        <f ca="1">YEAR(TODAY())-YEAR(data_de_nascimento)+Table20[[#This Row],[meses]]/12</f>
        <v>94.416666666666657</v>
      </c>
      <c r="I692" s="71">
        <f t="shared" ca="1" si="23"/>
        <v>65523</v>
      </c>
      <c r="J692" s="73"/>
      <c r="K692" s="73">
        <f t="shared" si="24"/>
        <v>3000</v>
      </c>
      <c r="L692" s="74">
        <f>M691+L691*(1-TER_mensal-desconto_div_mensal)+Table20[[#This Row],[aportes]]*(1-custo_remessa)-comissao-Table20[[#This Row],[saques]]</f>
        <v>12049401.44398245</v>
      </c>
      <c r="M692" s="72">
        <f>Table20[[#This Row],[riqueza]]*rendimento_hist_mensal</f>
        <v>65294.224124761204</v>
      </c>
      <c r="N692" s="75">
        <f>((Table20[[#This Row],[riqueza]]*SWR)/12)*(1-imposto_GCAP)</f>
        <v>34139.970757950272</v>
      </c>
      <c r="O692" s="76">
        <f>Table20[[#This Row],[renda]]*cambio_hoje*(1-custo_repatriacao)</f>
        <v>191028.5471735319</v>
      </c>
    </row>
    <row r="693" spans="7:15" ht="20" customHeight="1" x14ac:dyDescent="0.6">
      <c r="G693" s="70">
        <v>690</v>
      </c>
      <c r="H693" s="70">
        <f ca="1">YEAR(TODAY())-YEAR(data_de_nascimento)+Table20[[#This Row],[meses]]/12</f>
        <v>94.5</v>
      </c>
      <c r="I693" s="71">
        <f t="shared" ca="1" si="23"/>
        <v>65554</v>
      </c>
      <c r="J693" s="73"/>
      <c r="K693" s="73">
        <f t="shared" si="24"/>
        <v>3000</v>
      </c>
      <c r="L693" s="74">
        <f>M692+L692*(1-TER_mensal-desconto_div_mensal)+Table20[[#This Row],[aportes]]*(1-custo_remessa)-comissao-Table20[[#This Row],[saques]]</f>
        <v>12107233.476779947</v>
      </c>
      <c r="M693" s="72">
        <f>Table20[[#This Row],[riqueza]]*rendimento_hist_mensal</f>
        <v>65607.608796076645</v>
      </c>
      <c r="N693" s="75">
        <f>((Table20[[#This Row],[riqueza]]*SWR)/12)*(1-imposto_GCAP)</f>
        <v>34303.828184209851</v>
      </c>
      <c r="O693" s="76">
        <f>Table20[[#This Row],[renda]]*cambio_hoje*(1-custo_repatriacao)</f>
        <v>191945.40343869649</v>
      </c>
    </row>
    <row r="694" spans="7:15" ht="20" customHeight="1" x14ac:dyDescent="0.6">
      <c r="G694" s="70">
        <v>691</v>
      </c>
      <c r="H694" s="70">
        <f ca="1">YEAR(TODAY())-YEAR(data_de_nascimento)+Table20[[#This Row],[meses]]/12</f>
        <v>94.583333333333343</v>
      </c>
      <c r="I694" s="71">
        <f t="shared" ca="1" si="23"/>
        <v>65584</v>
      </c>
      <c r="J694" s="73"/>
      <c r="K694" s="73">
        <f t="shared" si="24"/>
        <v>3000</v>
      </c>
      <c r="L694" s="74">
        <f>M693+L693*(1-TER_mensal-desconto_div_mensal)+Table20[[#This Row],[aportes]]*(1-custo_remessa)-comissao-Table20[[#This Row],[saques]]</f>
        <v>12165357.487216027</v>
      </c>
      <c r="M694" s="72">
        <f>Table20[[#This Row],[riqueza]]*rendimento_hist_mensal</f>
        <v>65922.575658296904</v>
      </c>
      <c r="N694" s="75">
        <f>((Table20[[#This Row],[riqueza]]*SWR)/12)*(1-imposto_GCAP)</f>
        <v>34468.512880445414</v>
      </c>
      <c r="O694" s="76">
        <f>Table20[[#This Row],[renda]]*cambio_hoje*(1-custo_repatriacao)</f>
        <v>192866.88865280632</v>
      </c>
    </row>
    <row r="695" spans="7:15" ht="20" customHeight="1" x14ac:dyDescent="0.6">
      <c r="G695" s="70">
        <v>692</v>
      </c>
      <c r="H695" s="70">
        <f ca="1">YEAR(TODAY())-YEAR(data_de_nascimento)+Table20[[#This Row],[meses]]/12</f>
        <v>94.666666666666657</v>
      </c>
      <c r="I695" s="71">
        <f t="shared" ca="1" si="23"/>
        <v>65615</v>
      </c>
      <c r="J695" s="73"/>
      <c r="K695" s="73">
        <f t="shared" si="24"/>
        <v>3000</v>
      </c>
      <c r="L695" s="74">
        <f>M694+L694*(1-TER_mensal-desconto_div_mensal)+Table20[[#This Row],[aportes]]*(1-custo_remessa)-comissao-Table20[[#This Row],[saques]]</f>
        <v>12223774.949403519</v>
      </c>
      <c r="M695" s="72">
        <f>Table20[[#This Row],[riqueza]]*rendimento_hist_mensal</f>
        <v>66239.132699458045</v>
      </c>
      <c r="N695" s="75">
        <f>((Table20[[#This Row],[riqueza]]*SWR)/12)*(1-imposto_GCAP)</f>
        <v>34634.029023309966</v>
      </c>
      <c r="O695" s="76">
        <f>Table20[[#This Row],[renda]]*cambio_hoje*(1-custo_repatriacao)</f>
        <v>193793.02618612038</v>
      </c>
    </row>
    <row r="696" spans="7:15" ht="20" customHeight="1" x14ac:dyDescent="0.6">
      <c r="G696" s="70">
        <v>693</v>
      </c>
      <c r="H696" s="70">
        <f ca="1">YEAR(TODAY())-YEAR(data_de_nascimento)+Table20[[#This Row],[meses]]/12</f>
        <v>94.75</v>
      </c>
      <c r="I696" s="71">
        <f t="shared" ca="1" si="23"/>
        <v>65646</v>
      </c>
      <c r="J696" s="73"/>
      <c r="K696" s="73">
        <f t="shared" si="24"/>
        <v>3000</v>
      </c>
      <c r="L696" s="74">
        <f>M695+L695*(1-TER_mensal-desconto_div_mensal)+Table20[[#This Row],[aportes]]*(1-custo_remessa)-comissao-Table20[[#This Row],[saques]]</f>
        <v>12282487.34489763</v>
      </c>
      <c r="M696" s="72">
        <f>Table20[[#This Row],[riqueza]]*rendimento_hist_mensal</f>
        <v>66557.287947925477</v>
      </c>
      <c r="N696" s="75">
        <f>((Table20[[#This Row],[riqueza]]*SWR)/12)*(1-imposto_GCAP)</f>
        <v>34800.380810543284</v>
      </c>
      <c r="O696" s="76">
        <f>Table20[[#This Row],[renda]]*cambio_hoje*(1-custo_repatriacao)</f>
        <v>194723.83952688755</v>
      </c>
    </row>
    <row r="697" spans="7:15" ht="20" customHeight="1" x14ac:dyDescent="0.6">
      <c r="G697" s="70">
        <v>694</v>
      </c>
      <c r="H697" s="70">
        <f ca="1">YEAR(TODAY())-YEAR(data_de_nascimento)+Table20[[#This Row],[meses]]/12</f>
        <v>94.833333333333343</v>
      </c>
      <c r="I697" s="71">
        <f t="shared" ca="1" si="23"/>
        <v>65676</v>
      </c>
      <c r="J697" s="73"/>
      <c r="K697" s="73">
        <f t="shared" si="24"/>
        <v>3000</v>
      </c>
      <c r="L697" s="74">
        <f>M696+L696*(1-TER_mensal-desconto_div_mensal)+Table20[[#This Row],[aportes]]*(1-custo_remessa)-comissao-Table20[[#This Row],[saques]]</f>
        <v>12341496.162733523</v>
      </c>
      <c r="M697" s="72">
        <f>Table20[[#This Row],[riqueza]]*rendimento_hist_mensal</f>
        <v>66877.049472597588</v>
      </c>
      <c r="N697" s="75">
        <f>((Table20[[#This Row],[riqueza]]*SWR)/12)*(1-imposto_GCAP)</f>
        <v>34967.572461078315</v>
      </c>
      <c r="O697" s="76">
        <f>Table20[[#This Row],[renda]]*cambio_hoje*(1-custo_repatriacao)</f>
        <v>195659.35228194212</v>
      </c>
    </row>
    <row r="698" spans="7:15" ht="20" customHeight="1" x14ac:dyDescent="0.6">
      <c r="G698" s="70">
        <v>695</v>
      </c>
      <c r="H698" s="70">
        <f ca="1">YEAR(TODAY())-YEAR(data_de_nascimento)+Table20[[#This Row],[meses]]/12</f>
        <v>94.916666666666657</v>
      </c>
      <c r="I698" s="71">
        <f t="shared" ca="1" si="23"/>
        <v>65707</v>
      </c>
      <c r="J698" s="73"/>
      <c r="K698" s="73">
        <f t="shared" si="24"/>
        <v>3000</v>
      </c>
      <c r="L698" s="74">
        <f>M697+L697*(1-TER_mensal-desconto_div_mensal)+Table20[[#This Row],[aportes]]*(1-custo_remessa)-comissao-Table20[[#This Row],[saques]]</f>
        <v>12400802.899464082</v>
      </c>
      <c r="M698" s="72">
        <f>Table20[[#This Row],[riqueza]]*rendimento_hist_mensal</f>
        <v>67198.425383110312</v>
      </c>
      <c r="N698" s="75">
        <f>((Table20[[#This Row],[riqueza]]*SWR)/12)*(1-imposto_GCAP)</f>
        <v>35135.608215148233</v>
      </c>
      <c r="O698" s="76">
        <f>Table20[[#This Row],[renda]]*cambio_hoje*(1-custo_repatriacao)</f>
        <v>196599.58817730268</v>
      </c>
    </row>
    <row r="699" spans="7:15" ht="20" customHeight="1" x14ac:dyDescent="0.6">
      <c r="G699" s="70">
        <v>696</v>
      </c>
      <c r="H699" s="70">
        <f ca="1">YEAR(TODAY())-YEAR(data_de_nascimento)+Table20[[#This Row],[meses]]/12</f>
        <v>95</v>
      </c>
      <c r="I699" s="71">
        <f t="shared" ca="1" si="23"/>
        <v>65737</v>
      </c>
      <c r="J699" s="73"/>
      <c r="K699" s="73">
        <f t="shared" si="24"/>
        <v>3000</v>
      </c>
      <c r="L699" s="74">
        <f>M698+L698*(1-TER_mensal-desconto_div_mensal)+Table20[[#This Row],[aportes]]*(1-custo_remessa)-comissao-Table20[[#This Row],[saques]]</f>
        <v>12460409.059197862</v>
      </c>
      <c r="M699" s="72">
        <f>Table20[[#This Row],[riqueza]]*rendimento_hist_mensal</f>
        <v>67521.423830042913</v>
      </c>
      <c r="N699" s="75">
        <f>((Table20[[#This Row],[riqueza]]*SWR)/12)*(1-imposto_GCAP)</f>
        <v>35304.492334393944</v>
      </c>
      <c r="O699" s="76">
        <f>Table20[[#This Row],[renda]]*cambio_hoje*(1-custo_repatriacao)</f>
        <v>197544.57105877384</v>
      </c>
    </row>
    <row r="700" spans="7:15" ht="20" customHeight="1" x14ac:dyDescent="0.6">
      <c r="G700" s="70">
        <v>697</v>
      </c>
      <c r="H700" s="70">
        <f ca="1">YEAR(TODAY())-YEAR(data_de_nascimento)+Table20[[#This Row],[meses]]/12</f>
        <v>95.083333333333343</v>
      </c>
      <c r="I700" s="71">
        <f t="shared" ca="1" si="23"/>
        <v>65768</v>
      </c>
      <c r="J700" s="73"/>
      <c r="K700" s="73">
        <f t="shared" si="24"/>
        <v>3000</v>
      </c>
      <c r="L700" s="74">
        <f>M699+L699*(1-TER_mensal-desconto_div_mensal)+Table20[[#This Row],[aportes]]*(1-custo_remessa)-comissao-Table20[[#This Row],[saques]]</f>
        <v>12520316.15363724</v>
      </c>
      <c r="M700" s="72">
        <f>Table20[[#This Row],[riqueza]]*rendimento_hist_mensal</f>
        <v>67846.053005124588</v>
      </c>
      <c r="N700" s="75">
        <f>((Table20[[#This Row],[riqueza]]*SWR)/12)*(1-imposto_GCAP)</f>
        <v>35474.229101972182</v>
      </c>
      <c r="O700" s="76">
        <f>Table20[[#This Row],[renda]]*cambio_hoje*(1-custo_repatriacao)</f>
        <v>198494.32489255097</v>
      </c>
    </row>
    <row r="701" spans="7:15" ht="20" customHeight="1" x14ac:dyDescent="0.6">
      <c r="G701" s="70">
        <v>698</v>
      </c>
      <c r="H701" s="70">
        <f ca="1">YEAR(TODAY())-YEAR(data_de_nascimento)+Table20[[#This Row],[meses]]/12</f>
        <v>95.166666666666657</v>
      </c>
      <c r="I701" s="71">
        <f t="shared" ca="1" si="23"/>
        <v>65799</v>
      </c>
      <c r="J701" s="73"/>
      <c r="K701" s="73">
        <f t="shared" si="24"/>
        <v>3000</v>
      </c>
      <c r="L701" s="74">
        <f>M700+L700*(1-TER_mensal-desconto_div_mensal)+Table20[[#This Row],[aportes]]*(1-custo_remessa)-comissao-Table20[[#This Row],[saques]]</f>
        <v>12580525.702116752</v>
      </c>
      <c r="M701" s="72">
        <f>Table20[[#This Row],[riqueza]]*rendimento_hist_mensal</f>
        <v>68172.321141442284</v>
      </c>
      <c r="N701" s="75">
        <f>((Table20[[#This Row],[riqueza]]*SWR)/12)*(1-imposto_GCAP)</f>
        <v>35644.822822664129</v>
      </c>
      <c r="O701" s="76">
        <f>Table20[[#This Row],[renda]]*cambio_hoje*(1-custo_repatriacao)</f>
        <v>199448.87376582797</v>
      </c>
    </row>
    <row r="702" spans="7:15" ht="20" customHeight="1" x14ac:dyDescent="0.6">
      <c r="G702" s="70">
        <v>699</v>
      </c>
      <c r="H702" s="70">
        <f ca="1">YEAR(TODAY())-YEAR(data_de_nascimento)+Table20[[#This Row],[meses]]/12</f>
        <v>95.25</v>
      </c>
      <c r="I702" s="71">
        <f t="shared" ca="1" si="23"/>
        <v>65828</v>
      </c>
      <c r="J702" s="73"/>
      <c r="K702" s="73">
        <f t="shared" si="24"/>
        <v>3000</v>
      </c>
      <c r="L702" s="74">
        <f>M701+L701*(1-TER_mensal-desconto_div_mensal)+Table20[[#This Row],[aportes]]*(1-custo_remessa)-comissao-Table20[[#This Row],[saques]]</f>
        <v>12641039.231641626</v>
      </c>
      <c r="M702" s="72">
        <f>Table20[[#This Row],[riqueza]]*rendimento_hist_mensal</f>
        <v>68500.236513649492</v>
      </c>
      <c r="N702" s="75">
        <f>((Table20[[#This Row],[riqueza]]*SWR)/12)*(1-imposto_GCAP)</f>
        <v>35816.277822984608</v>
      </c>
      <c r="O702" s="76">
        <f>Table20[[#This Row],[renda]]*cambio_hoje*(1-custo_repatriacao)</f>
        <v>200408.24188740819</v>
      </c>
    </row>
    <row r="703" spans="7:15" ht="20" customHeight="1" x14ac:dyDescent="0.6">
      <c r="G703" s="70">
        <v>700</v>
      </c>
      <c r="H703" s="70">
        <f ca="1">YEAR(TODAY())-YEAR(data_de_nascimento)+Table20[[#This Row],[meses]]/12</f>
        <v>95.333333333333343</v>
      </c>
      <c r="I703" s="71">
        <f t="shared" ca="1" si="23"/>
        <v>65859</v>
      </c>
      <c r="J703" s="73"/>
      <c r="K703" s="73">
        <f t="shared" si="24"/>
        <v>3000</v>
      </c>
      <c r="L703" s="74">
        <f>M702+L702*(1-TER_mensal-desconto_div_mensal)+Table20[[#This Row],[aportes]]*(1-custo_remessa)-comissao-Table20[[#This Row],[saques]]</f>
        <v>12701858.27692651</v>
      </c>
      <c r="M703" s="72">
        <f>Table20[[#This Row],[riqueza]]*rendimento_hist_mensal</f>
        <v>68829.807438176067</v>
      </c>
      <c r="N703" s="75">
        <f>((Table20[[#This Row],[riqueza]]*SWR)/12)*(1-imposto_GCAP)</f>
        <v>35988.598451291778</v>
      </c>
      <c r="O703" s="76">
        <f>Table20[[#This Row],[renda]]*cambio_hoje*(1-custo_repatriacao)</f>
        <v>201372.45358831843</v>
      </c>
    </row>
    <row r="704" spans="7:15" ht="20" customHeight="1" x14ac:dyDescent="0.6">
      <c r="G704" s="70">
        <v>701</v>
      </c>
      <c r="H704" s="70">
        <f ca="1">YEAR(TODAY())-YEAR(data_de_nascimento)+Table20[[#This Row],[meses]]/12</f>
        <v>95.416666666666657</v>
      </c>
      <c r="I704" s="71">
        <f t="shared" ca="1" si="23"/>
        <v>65889</v>
      </c>
      <c r="J704" s="73"/>
      <c r="K704" s="73">
        <f t="shared" si="24"/>
        <v>3000</v>
      </c>
      <c r="L704" s="74">
        <f>M703+L703*(1-TER_mensal-desconto_div_mensal)+Table20[[#This Row],[aportes]]*(1-custo_remessa)-comissao-Table20[[#This Row],[saques]]</f>
        <v>12762984.38043439</v>
      </c>
      <c r="M704" s="72">
        <f>Table20[[#This Row],[riqueza]]*rendimento_hist_mensal</f>
        <v>69161.042273439205</v>
      </c>
      <c r="N704" s="75">
        <f>((Table20[[#This Row],[riqueza]]*SWR)/12)*(1-imposto_GCAP)</f>
        <v>36161.78907789744</v>
      </c>
      <c r="O704" s="76">
        <f>Table20[[#This Row],[renda]]*cambio_hoje*(1-custo_repatriacao)</f>
        <v>202341.53332242594</v>
      </c>
    </row>
    <row r="705" spans="7:15" ht="20" customHeight="1" x14ac:dyDescent="0.6">
      <c r="G705" s="70">
        <v>702</v>
      </c>
      <c r="H705" s="70">
        <f ca="1">YEAR(TODAY())-YEAR(data_de_nascimento)+Table20[[#This Row],[meses]]/12</f>
        <v>95.5</v>
      </c>
      <c r="I705" s="71">
        <f t="shared" ca="1" si="23"/>
        <v>65920</v>
      </c>
      <c r="J705" s="73"/>
      <c r="K705" s="73">
        <f t="shared" si="24"/>
        <v>3000</v>
      </c>
      <c r="L705" s="74">
        <f>M704+L704*(1-TER_mensal-desconto_div_mensal)+Table20[[#This Row],[aportes]]*(1-custo_remessa)-comissao-Table20[[#This Row],[saques]]</f>
        <v>12824419.092415718</v>
      </c>
      <c r="M705" s="72">
        <f>Table20[[#This Row],[riqueza]]*rendimento_hist_mensal</f>
        <v>69493.949420055375</v>
      </c>
      <c r="N705" s="75">
        <f>((Table20[[#This Row],[riqueza]]*SWR)/12)*(1-imposto_GCAP)</f>
        <v>36335.85409517787</v>
      </c>
      <c r="O705" s="76">
        <f>Table20[[#This Row],[renda]]*cambio_hoje*(1-custo_repatriacao)</f>
        <v>203315.50566705875</v>
      </c>
    </row>
    <row r="706" spans="7:15" ht="20" customHeight="1" x14ac:dyDescent="0.6">
      <c r="G706" s="70">
        <v>703</v>
      </c>
      <c r="H706" s="70">
        <f ca="1">YEAR(TODAY())-YEAR(data_de_nascimento)+Table20[[#This Row],[meses]]/12</f>
        <v>95.583333333333343</v>
      </c>
      <c r="I706" s="71">
        <f t="shared" ca="1" si="23"/>
        <v>65950</v>
      </c>
      <c r="J706" s="73"/>
      <c r="K706" s="73">
        <f t="shared" si="24"/>
        <v>3000</v>
      </c>
      <c r="L706" s="74">
        <f>M705+L705*(1-TER_mensal-desconto_div_mensal)+Table20[[#This Row],[aportes]]*(1-custo_remessa)-comissao-Table20[[#This Row],[saques]]</f>
        <v>12886163.97094772</v>
      </c>
      <c r="M706" s="72">
        <f>Table20[[#This Row],[riqueza]]*rendimento_hist_mensal</f>
        <v>69828.537321053402</v>
      </c>
      <c r="N706" s="75">
        <f>((Table20[[#This Row],[riqueza]]*SWR)/12)*(1-imposto_GCAP)</f>
        <v>36510.79791768521</v>
      </c>
      <c r="O706" s="76">
        <f>Table20[[#This Row],[renda]]*cambio_hoje*(1-custo_repatriacao)</f>
        <v>204294.39532362879</v>
      </c>
    </row>
    <row r="707" spans="7:15" ht="20" customHeight="1" x14ac:dyDescent="0.6">
      <c r="G707" s="70">
        <v>704</v>
      </c>
      <c r="H707" s="70">
        <f ca="1">YEAR(TODAY())-YEAR(data_de_nascimento)+Table20[[#This Row],[meses]]/12</f>
        <v>95.666666666666657</v>
      </c>
      <c r="I707" s="71">
        <f t="shared" ca="1" si="23"/>
        <v>65981</v>
      </c>
      <c r="J707" s="73"/>
      <c r="K707" s="73">
        <f t="shared" si="24"/>
        <v>3000</v>
      </c>
      <c r="L707" s="74">
        <f>M706+L706*(1-TER_mensal-desconto_div_mensal)+Table20[[#This Row],[aportes]]*(1-custo_remessa)-comissao-Table20[[#This Row],[saques]]</f>
        <v>12948220.581973918</v>
      </c>
      <c r="M707" s="72">
        <f>Table20[[#This Row],[riqueza]]*rendimento_hist_mensal</f>
        <v>70164.814462088587</v>
      </c>
      <c r="N707" s="75">
        <f>((Table20[[#This Row],[riqueza]]*SWR)/12)*(1-imposto_GCAP)</f>
        <v>36686.624982259433</v>
      </c>
      <c r="O707" s="76">
        <f>Table20[[#This Row],[renda]]*cambio_hoje*(1-custo_repatriacao)</f>
        <v>205278.22711825851</v>
      </c>
    </row>
    <row r="708" spans="7:15" ht="20" customHeight="1" x14ac:dyDescent="0.6">
      <c r="G708" s="70">
        <v>705</v>
      </c>
      <c r="H708" s="70">
        <f ca="1">YEAR(TODAY())-YEAR(data_de_nascimento)+Table20[[#This Row],[meses]]/12</f>
        <v>95.75</v>
      </c>
      <c r="I708" s="71">
        <f t="shared" ca="1" si="23"/>
        <v>66012</v>
      </c>
      <c r="J708" s="73"/>
      <c r="K708" s="73">
        <f t="shared" si="24"/>
        <v>3000</v>
      </c>
      <c r="L708" s="74">
        <f>M707+L707*(1-TER_mensal-desconto_div_mensal)+Table20[[#This Row],[aportes]]*(1-custo_remessa)-comissao-Table20[[#This Row],[saques]]</f>
        <v>13010590.499343839</v>
      </c>
      <c r="M708" s="72">
        <f>Table20[[#This Row],[riqueza]]*rendimento_hist_mensal</f>
        <v>70502.789371657913</v>
      </c>
      <c r="N708" s="75">
        <f>((Table20[[#This Row],[riqueza]]*SWR)/12)*(1-imposto_GCAP)</f>
        <v>36863.339748140876</v>
      </c>
      <c r="O708" s="76">
        <f>Table20[[#This Row],[renda]]*cambio_hoje*(1-custo_repatriacao)</f>
        <v>206267.02600241051</v>
      </c>
    </row>
    <row r="709" spans="7:15" ht="20" customHeight="1" x14ac:dyDescent="0.6">
      <c r="G709" s="70">
        <v>706</v>
      </c>
      <c r="H709" s="70">
        <f ca="1">YEAR(TODAY())-YEAR(data_de_nascimento)+Table20[[#This Row],[meses]]/12</f>
        <v>95.833333333333343</v>
      </c>
      <c r="I709" s="71">
        <f t="shared" ca="1" si="23"/>
        <v>66042</v>
      </c>
      <c r="J709" s="73"/>
      <c r="K709" s="73">
        <f t="shared" si="24"/>
        <v>3000</v>
      </c>
      <c r="L709" s="74">
        <f>M708+L708*(1-TER_mensal-desconto_div_mensal)+Table20[[#This Row],[aportes]]*(1-custo_remessa)-comissao-Table20[[#This Row],[saques]]</f>
        <v>13073275.304852935</v>
      </c>
      <c r="M709" s="72">
        <f>Table20[[#This Row],[riqueza]]*rendimento_hist_mensal</f>
        <v>70842.470621316344</v>
      </c>
      <c r="N709" s="75">
        <f>((Table20[[#This Row],[riqueza]]*SWR)/12)*(1-imposto_GCAP)</f>
        <v>37040.946697083316</v>
      </c>
      <c r="O709" s="76">
        <f>Table20[[#This Row],[renda]]*cambio_hoje*(1-custo_repatriacao)</f>
        <v>207260.81705352021</v>
      </c>
    </row>
    <row r="710" spans="7:15" ht="20" customHeight="1" x14ac:dyDescent="0.6">
      <c r="G710" s="70">
        <v>707</v>
      </c>
      <c r="H710" s="70">
        <f ca="1">YEAR(TODAY())-YEAR(data_de_nascimento)+Table20[[#This Row],[meses]]/12</f>
        <v>95.916666666666657</v>
      </c>
      <c r="I710" s="71">
        <f t="shared" ref="I710:I745" ca="1" si="25">EDATE(I709,1)</f>
        <v>66073</v>
      </c>
      <c r="J710" s="73"/>
      <c r="K710" s="73">
        <f t="shared" si="24"/>
        <v>3000</v>
      </c>
      <c r="L710" s="74">
        <f>M709+L709*(1-TER_mensal-desconto_div_mensal)+Table20[[#This Row],[aportes]]*(1-custo_remessa)-comissao-Table20[[#This Row],[saques]]</f>
        <v>13136276.588282693</v>
      </c>
      <c r="M710" s="72">
        <f>Table20[[#This Row],[riqueza]]*rendimento_hist_mensal</f>
        <v>71183.866825894176</v>
      </c>
      <c r="N710" s="75">
        <f>((Table20[[#This Row],[riqueza]]*SWR)/12)*(1-imposto_GCAP)</f>
        <v>37219.450333467634</v>
      </c>
      <c r="O710" s="76">
        <f>Table20[[#This Row],[renda]]*cambio_hoje*(1-custo_repatriacao)</f>
        <v>208259.62547563194</v>
      </c>
    </row>
    <row r="711" spans="7:15" ht="20" customHeight="1" x14ac:dyDescent="0.6">
      <c r="G711" s="70">
        <v>708</v>
      </c>
      <c r="H711" s="70">
        <f ca="1">YEAR(TODAY())-YEAR(data_de_nascimento)+Table20[[#This Row],[meses]]/12</f>
        <v>96</v>
      </c>
      <c r="I711" s="71">
        <f t="shared" ca="1" si="25"/>
        <v>66103</v>
      </c>
      <c r="J711" s="73"/>
      <c r="K711" s="73">
        <f t="shared" si="24"/>
        <v>3000</v>
      </c>
      <c r="L711" s="74">
        <f>M710+L710*(1-TER_mensal-desconto_div_mensal)+Table20[[#This Row],[aportes]]*(1-custo_remessa)-comissao-Table20[[#This Row],[saques]]</f>
        <v>13199595.947440967</v>
      </c>
      <c r="M711" s="72">
        <f>Table20[[#This Row],[riqueza]]*rendimento_hist_mensal</f>
        <v>71526.986643715602</v>
      </c>
      <c r="N711" s="75">
        <f>((Table20[[#This Row],[riqueza]]*SWR)/12)*(1-imposto_GCAP)</f>
        <v>37398.855184416068</v>
      </c>
      <c r="O711" s="76">
        <f>Table20[[#This Row],[renda]]*cambio_hoje*(1-custo_repatriacao)</f>
        <v>209263.47660003815</v>
      </c>
    </row>
    <row r="712" spans="7:15" ht="20" customHeight="1" x14ac:dyDescent="0.6">
      <c r="G712" s="70">
        <v>709</v>
      </c>
      <c r="H712" s="70">
        <f ca="1">YEAR(TODAY())-YEAR(data_de_nascimento)+Table20[[#This Row],[meses]]/12</f>
        <v>96.083333333333343</v>
      </c>
      <c r="I712" s="71">
        <f t="shared" ca="1" si="25"/>
        <v>66134</v>
      </c>
      <c r="J712" s="73"/>
      <c r="K712" s="73">
        <f t="shared" si="24"/>
        <v>3000</v>
      </c>
      <c r="L712" s="74">
        <f>M711+L711*(1-TER_mensal-desconto_div_mensal)+Table20[[#This Row],[aportes]]*(1-custo_remessa)-comissao-Table20[[#This Row],[saques]]</f>
        <v>13263234.988202484</v>
      </c>
      <c r="M712" s="72">
        <f>Table20[[#This Row],[riqueza]]*rendimento_hist_mensal</f>
        <v>71871.838776818244</v>
      </c>
      <c r="N712" s="75">
        <f>((Table20[[#This Row],[riqueza]]*SWR)/12)*(1-imposto_GCAP)</f>
        <v>37579.165799907038</v>
      </c>
      <c r="O712" s="76">
        <f>Table20[[#This Row],[renda]]*cambio_hoje*(1-custo_repatriacao)</f>
        <v>210272.39588592196</v>
      </c>
    </row>
    <row r="713" spans="7:15" ht="20" customHeight="1" x14ac:dyDescent="0.6">
      <c r="G713" s="70">
        <v>710</v>
      </c>
      <c r="H713" s="70">
        <f ca="1">YEAR(TODAY())-YEAR(data_de_nascimento)+Table20[[#This Row],[meses]]/12</f>
        <v>96.166666666666657</v>
      </c>
      <c r="I713" s="71">
        <f t="shared" ca="1" si="25"/>
        <v>66165</v>
      </c>
      <c r="J713" s="73"/>
      <c r="K713" s="73">
        <f t="shared" si="24"/>
        <v>3000</v>
      </c>
      <c r="L713" s="74">
        <f>M712+L712*(1-TER_mensal-desconto_div_mensal)+Table20[[#This Row],[aportes]]*(1-custo_remessa)-comissao-Table20[[#This Row],[saques]]</f>
        <v>13327195.324549587</v>
      </c>
      <c r="M713" s="72">
        <f>Table20[[#This Row],[riqueza]]*rendimento_hist_mensal</f>
        <v>72218.431971173835</v>
      </c>
      <c r="N713" s="75">
        <f>((Table20[[#This Row],[riqueza]]*SWR)/12)*(1-imposto_GCAP)</f>
        <v>37760.386752890496</v>
      </c>
      <c r="O713" s="76">
        <f>Table20[[#This Row],[renda]]*cambio_hoje*(1-custo_repatriacao)</f>
        <v>211286.40892100256</v>
      </c>
    </row>
    <row r="714" spans="7:15" ht="20" customHeight="1" x14ac:dyDescent="0.6">
      <c r="G714" s="70">
        <v>711</v>
      </c>
      <c r="H714" s="70">
        <f ca="1">YEAR(TODAY())-YEAR(data_de_nascimento)+Table20[[#This Row],[meses]]/12</f>
        <v>96.25</v>
      </c>
      <c r="I714" s="71">
        <f t="shared" ca="1" si="25"/>
        <v>66193</v>
      </c>
      <c r="J714" s="73"/>
      <c r="K714" s="73">
        <f t="shared" si="24"/>
        <v>3000</v>
      </c>
      <c r="L714" s="74">
        <f>M713+L713*(1-TER_mensal-desconto_div_mensal)+Table20[[#This Row],[aportes]]*(1-custo_remessa)-comissao-Table20[[#This Row],[saques]]</f>
        <v>13391478.578613156</v>
      </c>
      <c r="M714" s="72">
        <f>Table20[[#This Row],[riqueza]]*rendimento_hist_mensal</f>
        <v>72566.775016910091</v>
      </c>
      <c r="N714" s="75">
        <f>((Table20[[#This Row],[riqueza]]*SWR)/12)*(1-imposto_GCAP)</f>
        <v>37942.522639403949</v>
      </c>
      <c r="O714" s="76">
        <f>Table20[[#This Row],[renda]]*cambio_hoje*(1-custo_repatriacao)</f>
        <v>212305.54142218453</v>
      </c>
    </row>
    <row r="715" spans="7:15" ht="20" customHeight="1" x14ac:dyDescent="0.6">
      <c r="G715" s="70">
        <v>712</v>
      </c>
      <c r="H715" s="70">
        <f ca="1">YEAR(TODAY())-YEAR(data_de_nascimento)+Table20[[#This Row],[meses]]/12</f>
        <v>96.333333333333343</v>
      </c>
      <c r="I715" s="71">
        <f t="shared" ca="1" si="25"/>
        <v>66224</v>
      </c>
      <c r="J715" s="73"/>
      <c r="K715" s="73">
        <f t="shared" si="24"/>
        <v>3000</v>
      </c>
      <c r="L715" s="74">
        <f>M714+L714*(1-TER_mensal-desconto_div_mensal)+Table20[[#This Row],[aportes]]*(1-custo_remessa)-comissao-Table20[[#This Row],[saques]]</f>
        <v>13456086.380713755</v>
      </c>
      <c r="M715" s="72">
        <f>Table20[[#This Row],[riqueza]]*rendimento_hist_mensal</f>
        <v>72916.87674853357</v>
      </c>
      <c r="N715" s="75">
        <f>((Table20[[#This Row],[riqueza]]*SWR)/12)*(1-imposto_GCAP)</f>
        <v>38125.578078688974</v>
      </c>
      <c r="O715" s="76">
        <f>Table20[[#This Row],[renda]]*cambio_hoje*(1-custo_repatriacao)</f>
        <v>213329.81923620953</v>
      </c>
    </row>
    <row r="716" spans="7:15" ht="20" customHeight="1" x14ac:dyDescent="0.6">
      <c r="G716" s="70">
        <v>713</v>
      </c>
      <c r="H716" s="70">
        <f ca="1">YEAR(TODAY())-YEAR(data_de_nascimento)+Table20[[#This Row],[meses]]/12</f>
        <v>96.416666666666657</v>
      </c>
      <c r="I716" s="71">
        <f t="shared" ca="1" si="25"/>
        <v>66254</v>
      </c>
      <c r="J716" s="73"/>
      <c r="K716" s="73">
        <f t="shared" si="24"/>
        <v>3000</v>
      </c>
      <c r="L716" s="74">
        <f>M715+L715*(1-TER_mensal-desconto_div_mensal)+Table20[[#This Row],[aportes]]*(1-custo_remessa)-comissao-Table20[[#This Row],[saques]]</f>
        <v>13521020.369402979</v>
      </c>
      <c r="M716" s="72">
        <f>Table20[[#This Row],[riqueza]]*rendimento_hist_mensal</f>
        <v>73268.746045153806</v>
      </c>
      <c r="N716" s="75">
        <f>((Table20[[#This Row],[riqueza]]*SWR)/12)*(1-imposto_GCAP)</f>
        <v>38309.557713308444</v>
      </c>
      <c r="O716" s="76">
        <f>Table20[[#This Row],[renda]]*cambio_hoje*(1-custo_repatriacao)</f>
        <v>214359.26834031256</v>
      </c>
    </row>
    <row r="717" spans="7:15" ht="20" customHeight="1" x14ac:dyDescent="0.6">
      <c r="G717" s="70">
        <v>714</v>
      </c>
      <c r="H717" s="70">
        <f ca="1">YEAR(TODAY())-YEAR(data_de_nascimento)+Table20[[#This Row],[meses]]/12</f>
        <v>96.5</v>
      </c>
      <c r="I717" s="71">
        <f t="shared" ca="1" si="25"/>
        <v>66285</v>
      </c>
      <c r="J717" s="73"/>
      <c r="K717" s="73">
        <f t="shared" si="24"/>
        <v>3000</v>
      </c>
      <c r="L717" s="74">
        <f>M716+L716*(1-TER_mensal-desconto_div_mensal)+Table20[[#This Row],[aportes]]*(1-custo_remessa)-comissao-Table20[[#This Row],[saques]]</f>
        <v>13586282.191505002</v>
      </c>
      <c r="M717" s="72">
        <f>Table20[[#This Row],[riqueza]]*rendimento_hist_mensal</f>
        <v>73622.391830708395</v>
      </c>
      <c r="N717" s="75">
        <f>((Table20[[#This Row],[riqueza]]*SWR)/12)*(1-imposto_GCAP)</f>
        <v>38494.466209264167</v>
      </c>
      <c r="O717" s="76">
        <f>Table20[[#This Row],[renda]]*cambio_hoje*(1-custo_repatriacao)</f>
        <v>215393.91484287987</v>
      </c>
    </row>
    <row r="718" spans="7:15" ht="20" customHeight="1" x14ac:dyDescent="0.6">
      <c r="G718" s="70">
        <v>715</v>
      </c>
      <c r="H718" s="70">
        <f ca="1">YEAR(TODAY())-YEAR(data_de_nascimento)+Table20[[#This Row],[meses]]/12</f>
        <v>96.583333333333343</v>
      </c>
      <c r="I718" s="71">
        <f t="shared" ca="1" si="25"/>
        <v>66315</v>
      </c>
      <c r="J718" s="73"/>
      <c r="K718" s="73">
        <f t="shared" si="24"/>
        <v>3000</v>
      </c>
      <c r="L718" s="74">
        <f>M717+L717*(1-TER_mensal-desconto_div_mensal)+Table20[[#This Row],[aportes]]*(1-custo_remessa)-comissao-Table20[[#This Row],[saques]]</f>
        <v>13651873.502158357</v>
      </c>
      <c r="M718" s="72">
        <f>Table20[[#This Row],[riqueza]]*rendimento_hist_mensal</f>
        <v>73977.823074189437</v>
      </c>
      <c r="N718" s="75">
        <f>((Table20[[#This Row],[riqueza]]*SWR)/12)*(1-imposto_GCAP)</f>
        <v>38680.308256115342</v>
      </c>
      <c r="O718" s="76">
        <f>Table20[[#This Row],[renda]]*cambio_hoje*(1-custo_repatriacao)</f>
        <v>216433.78498411216</v>
      </c>
    </row>
    <row r="719" spans="7:15" ht="20" customHeight="1" x14ac:dyDescent="0.6">
      <c r="G719" s="70">
        <v>716</v>
      </c>
      <c r="H719" s="70">
        <f ca="1">YEAR(TODAY())-YEAR(data_de_nascimento)+Table20[[#This Row],[meses]]/12</f>
        <v>96.666666666666657</v>
      </c>
      <c r="I719" s="71">
        <f t="shared" ca="1" si="25"/>
        <v>66346</v>
      </c>
      <c r="J719" s="73"/>
      <c r="K719" s="73">
        <f t="shared" si="24"/>
        <v>3000</v>
      </c>
      <c r="L719" s="74">
        <f>M718+L718*(1-TER_mensal-desconto_div_mensal)+Table20[[#This Row],[aportes]]*(1-custo_remessa)-comissao-Table20[[#This Row],[saques]]</f>
        <v>13717795.964857901</v>
      </c>
      <c r="M719" s="72">
        <f>Table20[[#This Row],[riqueza]]*rendimento_hist_mensal</f>
        <v>74335.048789870925</v>
      </c>
      <c r="N719" s="75">
        <f>((Table20[[#This Row],[riqueza]]*SWR)/12)*(1-imposto_GCAP)</f>
        <v>38867.088567097388</v>
      </c>
      <c r="O719" s="76">
        <f>Table20[[#This Row],[renda]]*cambio_hoje*(1-custo_repatriacao)</f>
        <v>217478.90513668908</v>
      </c>
    </row>
    <row r="720" spans="7:15" ht="20" customHeight="1" x14ac:dyDescent="0.6">
      <c r="G720" s="70">
        <v>717</v>
      </c>
      <c r="H720" s="70">
        <f ca="1">YEAR(TODAY())-YEAR(data_de_nascimento)+Table20[[#This Row],[meses]]/12</f>
        <v>96.75</v>
      </c>
      <c r="I720" s="71">
        <f t="shared" ca="1" si="25"/>
        <v>66377</v>
      </c>
      <c r="J720" s="73"/>
      <c r="K720" s="73">
        <f t="shared" si="24"/>
        <v>3000</v>
      </c>
      <c r="L720" s="74">
        <f>M719+L719*(1-TER_mensal-desconto_div_mensal)+Table20[[#This Row],[aportes]]*(1-custo_remessa)-comissao-Table20[[#This Row],[saques]]</f>
        <v>13784051.251497004</v>
      </c>
      <c r="M720" s="72">
        <f>Table20[[#This Row],[riqueza]]*rendimento_hist_mensal</f>
        <v>74694.078037537372</v>
      </c>
      <c r="N720" s="75">
        <f>((Table20[[#This Row],[riqueza]]*SWR)/12)*(1-imposto_GCAP)</f>
        <v>39054.811879241512</v>
      </c>
      <c r="O720" s="76">
        <f>Table20[[#This Row],[renda]]*cambio_hoje*(1-custo_repatriacao)</f>
        <v>218529.30180643854</v>
      </c>
    </row>
    <row r="721" spans="7:15" ht="20" customHeight="1" x14ac:dyDescent="0.6">
      <c r="G721" s="70">
        <v>718</v>
      </c>
      <c r="H721" s="70">
        <f ca="1">YEAR(TODAY())-YEAR(data_de_nascimento)+Table20[[#This Row],[meses]]/12</f>
        <v>96.833333333333343</v>
      </c>
      <c r="I721" s="71">
        <f t="shared" ca="1" si="25"/>
        <v>66407</v>
      </c>
      <c r="J721" s="73"/>
      <c r="K721" s="73">
        <f t="shared" si="24"/>
        <v>3000</v>
      </c>
      <c r="L721" s="74">
        <f>M720+L720*(1-TER_mensal-desconto_div_mensal)+Table20[[#This Row],[aportes]]*(1-custo_remessa)-comissao-Table20[[#This Row],[saques]]</f>
        <v>13850641.042409964</v>
      </c>
      <c r="M721" s="72">
        <f>Table20[[#This Row],[riqueza]]*rendimento_hist_mensal</f>
        <v>75054.919922713598</v>
      </c>
      <c r="N721" s="75">
        <f>((Table20[[#This Row],[riqueza]]*SWR)/12)*(1-imposto_GCAP)</f>
        <v>39243.482953494902</v>
      </c>
      <c r="O721" s="76">
        <f>Table20[[#This Row],[renda]]*cambio_hoje*(1-custo_repatriacao)</f>
        <v>219585.0016330092</v>
      </c>
    </row>
    <row r="722" spans="7:15" ht="20" customHeight="1" x14ac:dyDescent="0.6">
      <c r="G722" s="70">
        <v>719</v>
      </c>
      <c r="H722" s="70">
        <f ca="1">YEAR(TODAY())-YEAR(data_de_nascimento)+Table20[[#This Row],[meses]]/12</f>
        <v>96.916666666666657</v>
      </c>
      <c r="I722" s="71">
        <f t="shared" ca="1" si="25"/>
        <v>66438</v>
      </c>
      <c r="J722" s="73"/>
      <c r="K722" s="73">
        <f t="shared" si="24"/>
        <v>3000</v>
      </c>
      <c r="L722" s="74">
        <f>M721+L721*(1-TER_mensal-desconto_div_mensal)+Table20[[#This Row],[aportes]]*(1-custo_remessa)-comissao-Table20[[#This Row],[saques]]</f>
        <v>13917567.026414607</v>
      </c>
      <c r="M722" s="72">
        <f>Table20[[#This Row],[riqueza]]*rendimento_hist_mensal</f>
        <v>75417.583596895653</v>
      </c>
      <c r="N722" s="75">
        <f>((Table20[[#This Row],[riqueza]]*SWR)/12)*(1-imposto_GCAP)</f>
        <v>39433.106574841382</v>
      </c>
      <c r="O722" s="76">
        <f>Table20[[#This Row],[renda]]*cambio_hoje*(1-custo_repatriacao)</f>
        <v>220646.03139054542</v>
      </c>
    </row>
    <row r="723" spans="7:15" ht="20" customHeight="1" x14ac:dyDescent="0.6">
      <c r="G723" s="70">
        <v>720</v>
      </c>
      <c r="H723" s="70">
        <f ca="1">YEAR(TODAY())-YEAR(data_de_nascimento)+Table20[[#This Row],[meses]]/12</f>
        <v>97</v>
      </c>
      <c r="I723" s="71">
        <f t="shared" ca="1" si="25"/>
        <v>66468</v>
      </c>
      <c r="J723" s="73"/>
      <c r="K723" s="73">
        <f t="shared" si="24"/>
        <v>3000</v>
      </c>
      <c r="L723" s="74">
        <f>M722+L722*(1-TER_mensal-desconto_div_mensal)+Table20[[#This Row],[aportes]]*(1-custo_remessa)-comissao-Table20[[#This Row],[saques]]</f>
        <v>13984830.900855126</v>
      </c>
      <c r="M723" s="72">
        <f>Table20[[#This Row],[riqueza]]*rendimento_hist_mensal</f>
        <v>75782.078257782938</v>
      </c>
      <c r="N723" s="75">
        <f>((Table20[[#This Row],[riqueza]]*SWR)/12)*(1-imposto_GCAP)</f>
        <v>39623.68755242286</v>
      </c>
      <c r="O723" s="76">
        <f>Table20[[#This Row],[renda]]*cambio_hoje*(1-custo_repatriacao)</f>
        <v>221712.41798836706</v>
      </c>
    </row>
    <row r="724" spans="7:15" ht="20" customHeight="1" x14ac:dyDescent="0.6">
      <c r="G724" s="70">
        <v>721</v>
      </c>
      <c r="H724" s="70">
        <f ca="1">YEAR(TODAY())-YEAR(data_de_nascimento)+Table20[[#This Row],[meses]]/12</f>
        <v>97.083333333333343</v>
      </c>
      <c r="I724" s="71">
        <f t="shared" ca="1" si="25"/>
        <v>66499</v>
      </c>
      <c r="J724" s="73"/>
      <c r="K724" s="73">
        <f t="shared" si="24"/>
        <v>3000</v>
      </c>
      <c r="L724" s="74">
        <f>M723+L723*(1-TER_mensal-desconto_div_mensal)+Table20[[#This Row],[aportes]]*(1-custo_remessa)-comissao-Table20[[#This Row],[saques]]</f>
        <v>14052434.371645125</v>
      </c>
      <c r="M724" s="72">
        <f>Table20[[#This Row],[riqueza]]*rendimento_hist_mensal</f>
        <v>76148.413149511383</v>
      </c>
      <c r="N724" s="75">
        <f>((Table20[[#This Row],[riqueza]]*SWR)/12)*(1-imposto_GCAP)</f>
        <v>39815.230719661187</v>
      </c>
      <c r="O724" s="76">
        <f>Table20[[#This Row],[renda]]*cambio_hoje*(1-custo_repatriacao)</f>
        <v>222784.1884716512</v>
      </c>
    </row>
    <row r="725" spans="7:15" ht="20" customHeight="1" x14ac:dyDescent="0.6">
      <c r="G725" s="70">
        <v>722</v>
      </c>
      <c r="H725" s="70">
        <f ca="1">YEAR(TODAY())-YEAR(data_de_nascimento)+Table20[[#This Row],[meses]]/12</f>
        <v>97.166666666666657</v>
      </c>
      <c r="I725" s="71">
        <f t="shared" ca="1" si="25"/>
        <v>66530</v>
      </c>
      <c r="J725" s="73"/>
      <c r="K725" s="73">
        <f t="shared" si="24"/>
        <v>3000</v>
      </c>
      <c r="L725" s="74">
        <f>M724+L724*(1-TER_mensal-desconto_div_mensal)+Table20[[#This Row],[aportes]]*(1-custo_remessa)-comissao-Table20[[#This Row],[saques]]</f>
        <v>14120379.153310886</v>
      </c>
      <c r="M725" s="72">
        <f>Table20[[#This Row],[riqueza]]*rendimento_hist_mensal</f>
        <v>76516.597562888011</v>
      </c>
      <c r="N725" s="75">
        <f>((Table20[[#This Row],[riqueza]]*SWR)/12)*(1-imposto_GCAP)</f>
        <v>40007.740934380839</v>
      </c>
      <c r="O725" s="76">
        <f>Table20[[#This Row],[renda]]*cambio_hoje*(1-custo_repatriacao)</f>
        <v>223861.37002211859</v>
      </c>
    </row>
    <row r="726" spans="7:15" ht="20" customHeight="1" x14ac:dyDescent="0.6">
      <c r="G726" s="70">
        <v>723</v>
      </c>
      <c r="H726" s="70">
        <f ca="1">YEAR(TODAY())-YEAR(data_de_nascimento)+Table20[[#This Row],[meses]]/12</f>
        <v>97.25</v>
      </c>
      <c r="I726" s="71">
        <f t="shared" ca="1" si="25"/>
        <v>66558</v>
      </c>
      <c r="J726" s="73"/>
      <c r="K726" s="73">
        <f t="shared" si="24"/>
        <v>3000</v>
      </c>
      <c r="L726" s="74">
        <f>M725+L725*(1-TER_mensal-desconto_div_mensal)+Table20[[#This Row],[aportes]]*(1-custo_remessa)-comissao-Table20[[#This Row],[saques]]</f>
        <v>14188666.969034852</v>
      </c>
      <c r="M726" s="72">
        <f>Table20[[#This Row],[riqueza]]*rendimento_hist_mensal</f>
        <v>76886.640835626502</v>
      </c>
      <c r="N726" s="75">
        <f>((Table20[[#This Row],[riqueza]]*SWR)/12)*(1-imposto_GCAP)</f>
        <v>40201.223078932082</v>
      </c>
      <c r="O726" s="76">
        <f>Table20[[#This Row],[renda]]*cambio_hoje*(1-custo_repatriacao)</f>
        <v>224943.98995872281</v>
      </c>
    </row>
    <row r="727" spans="7:15" ht="20" customHeight="1" x14ac:dyDescent="0.6">
      <c r="G727" s="70">
        <v>724</v>
      </c>
      <c r="H727" s="70">
        <f ca="1">YEAR(TODAY())-YEAR(data_de_nascimento)+Table20[[#This Row],[meses]]/12</f>
        <v>97.333333333333343</v>
      </c>
      <c r="I727" s="71">
        <f t="shared" ca="1" si="25"/>
        <v>66589</v>
      </c>
      <c r="J727" s="73"/>
      <c r="K727" s="73">
        <f t="shared" si="24"/>
        <v>3000</v>
      </c>
      <c r="L727" s="74">
        <f>M726+L726*(1-TER_mensal-desconto_div_mensal)+Table20[[#This Row],[aportes]]*(1-custo_remessa)-comissao-Table20[[#This Row],[saques]]</f>
        <v>14257299.550699329</v>
      </c>
      <c r="M727" s="72">
        <f>Table20[[#This Row],[riqueza]]*rendimento_hist_mensal</f>
        <v>77258.552352583982</v>
      </c>
      <c r="N727" s="75">
        <f>((Table20[[#This Row],[riqueza]]*SWR)/12)*(1-imposto_GCAP)</f>
        <v>40395.682060314764</v>
      </c>
      <c r="O727" s="76">
        <f>Table20[[#This Row],[renda]]*cambio_hoje*(1-custo_repatriacao)</f>
        <v>226032.07573834312</v>
      </c>
    </row>
    <row r="728" spans="7:15" ht="20" customHeight="1" x14ac:dyDescent="0.6">
      <c r="G728" s="70">
        <v>725</v>
      </c>
      <c r="H728" s="70">
        <f ca="1">YEAR(TODAY())-YEAR(data_de_nascimento)+Table20[[#This Row],[meses]]/12</f>
        <v>97.416666666666657</v>
      </c>
      <c r="I728" s="71">
        <f t="shared" ca="1" si="25"/>
        <v>66619</v>
      </c>
      <c r="J728" s="73"/>
      <c r="K728" s="73">
        <f t="shared" si="24"/>
        <v>3000</v>
      </c>
      <c r="L728" s="74">
        <f>M727+L727*(1-TER_mensal-desconto_div_mensal)+Table20[[#This Row],[aportes]]*(1-custo_remessa)-comissao-Table20[[#This Row],[saques]]</f>
        <v>14326278.638930408</v>
      </c>
      <c r="M728" s="72">
        <f>Table20[[#This Row],[riqueza]]*rendimento_hist_mensal</f>
        <v>77632.341545999152</v>
      </c>
      <c r="N728" s="75">
        <f>((Table20[[#This Row],[riqueza]]*SWR)/12)*(1-imposto_GCAP)</f>
        <v>40591.122810302826</v>
      </c>
      <c r="O728" s="76">
        <f>Table20[[#This Row],[renda]]*cambio_hoje*(1-custo_repatriacao)</f>
        <v>227125.6549564809</v>
      </c>
    </row>
    <row r="729" spans="7:15" ht="20" customHeight="1" x14ac:dyDescent="0.6">
      <c r="G729" s="70">
        <v>726</v>
      </c>
      <c r="H729" s="70">
        <f ca="1">YEAR(TODAY())-YEAR(data_de_nascimento)+Table20[[#This Row],[meses]]/12</f>
        <v>97.5</v>
      </c>
      <c r="I729" s="71">
        <f t="shared" ca="1" si="25"/>
        <v>66650</v>
      </c>
      <c r="J729" s="73"/>
      <c r="K729" s="73">
        <f t="shared" si="24"/>
        <v>3000</v>
      </c>
      <c r="L729" s="74">
        <f>M728+L728*(1-TER_mensal-desconto_div_mensal)+Table20[[#This Row],[aportes]]*(1-custo_remessa)-comissao-Table20[[#This Row],[saques]]</f>
        <v>14395605.98314211</v>
      </c>
      <c r="M729" s="72">
        <f>Table20[[#This Row],[riqueza]]*rendimento_hist_mensal</f>
        <v>78008.017895731362</v>
      </c>
      <c r="N729" s="75">
        <f>((Table20[[#This Row],[riqueza]]*SWR)/12)*(1-imposto_GCAP)</f>
        <v>40787.550285569305</v>
      </c>
      <c r="O729" s="76">
        <f>Table20[[#This Row],[renda]]*cambio_hoje*(1-custo_repatriacao)</f>
        <v>228224.75534795917</v>
      </c>
    </row>
    <row r="730" spans="7:15" ht="20" customHeight="1" x14ac:dyDescent="0.6">
      <c r="G730" s="70">
        <v>727</v>
      </c>
      <c r="H730" s="70">
        <f ca="1">YEAR(TODAY())-YEAR(data_de_nascimento)+Table20[[#This Row],[meses]]/12</f>
        <v>97.583333333333343</v>
      </c>
      <c r="I730" s="71">
        <f t="shared" ca="1" si="25"/>
        <v>66680</v>
      </c>
      <c r="J730" s="73"/>
      <c r="K730" s="73">
        <f t="shared" si="24"/>
        <v>3000</v>
      </c>
      <c r="L730" s="74">
        <f>M729+L729*(1-TER_mensal-desconto_div_mensal)+Table20[[#This Row],[aportes]]*(1-custo_remessa)-comissao-Table20[[#This Row],[saques]]</f>
        <v>14465283.341580754</v>
      </c>
      <c r="M730" s="72">
        <f>Table20[[#This Row],[riqueza]]*rendimento_hist_mensal</f>
        <v>78385.590929501122</v>
      </c>
      <c r="N730" s="75">
        <f>((Table20[[#This Row],[riqueza]]*SWR)/12)*(1-imposto_GCAP)</f>
        <v>40984.969467812138</v>
      </c>
      <c r="O730" s="76">
        <f>Table20[[#This Row],[renda]]*cambio_hoje*(1-custo_repatriacao)</f>
        <v>229329.4047876267</v>
      </c>
    </row>
    <row r="731" spans="7:15" ht="20" customHeight="1" x14ac:dyDescent="0.6">
      <c r="G731" s="70">
        <v>728</v>
      </c>
      <c r="H731" s="70">
        <f ca="1">YEAR(TODAY())-YEAR(data_de_nascimento)+Table20[[#This Row],[meses]]/12</f>
        <v>97.666666666666657</v>
      </c>
      <c r="I731" s="71">
        <f t="shared" ca="1" si="25"/>
        <v>66711</v>
      </c>
      <c r="J731" s="73"/>
      <c r="K731" s="73">
        <f t="shared" si="24"/>
        <v>3000</v>
      </c>
      <c r="L731" s="74">
        <f>M730+L730*(1-TER_mensal-desconto_div_mensal)+Table20[[#This Row],[aportes]]*(1-custo_remessa)-comissao-Table20[[#This Row],[saques]]</f>
        <v>14535312.481369551</v>
      </c>
      <c r="M731" s="72">
        <f>Table20[[#This Row],[riqueza]]*rendimento_hist_mensal</f>
        <v>78765.070223131712</v>
      </c>
      <c r="N731" s="75">
        <f>((Table20[[#This Row],[riqueza]]*SWR)/12)*(1-imposto_GCAP)</f>
        <v>41183.385363880399</v>
      </c>
      <c r="O731" s="76">
        <f>Table20[[#This Row],[renda]]*cambio_hoje*(1-custo_repatriacao)</f>
        <v>230439.63129106408</v>
      </c>
    </row>
    <row r="732" spans="7:15" ht="20" customHeight="1" x14ac:dyDescent="0.6">
      <c r="G732" s="70">
        <v>729</v>
      </c>
      <c r="H732" s="70">
        <f ca="1">YEAR(TODAY())-YEAR(data_de_nascimento)+Table20[[#This Row],[meses]]/12</f>
        <v>97.75</v>
      </c>
      <c r="I732" s="71">
        <f t="shared" ca="1" si="25"/>
        <v>66742</v>
      </c>
      <c r="J732" s="73"/>
      <c r="K732" s="73">
        <f t="shared" si="24"/>
        <v>3000</v>
      </c>
      <c r="L732" s="74">
        <f>M731+L731*(1-TER_mensal-desconto_div_mensal)+Table20[[#This Row],[aportes]]*(1-custo_remessa)-comissao-Table20[[#This Row],[saques]]</f>
        <v>14605695.178553419</v>
      </c>
      <c r="M732" s="72">
        <f>Table20[[#This Row],[riqueza]]*rendimento_hist_mensal</f>
        <v>79146.465400792076</v>
      </c>
      <c r="N732" s="75">
        <f>((Table20[[#This Row],[riqueza]]*SWR)/12)*(1-imposto_GCAP)</f>
        <v>41382.803005901354</v>
      </c>
      <c r="O732" s="76">
        <f>Table20[[#This Row],[renda]]*cambio_hoje*(1-custo_repatriacao)</f>
        <v>231555.46301529495</v>
      </c>
    </row>
    <row r="733" spans="7:15" ht="20" customHeight="1" x14ac:dyDescent="0.6">
      <c r="G733" s="70">
        <v>730</v>
      </c>
      <c r="H733" s="70">
        <f ca="1">YEAR(TODAY())-YEAR(data_de_nascimento)+Table20[[#This Row],[meses]]/12</f>
        <v>97.833333333333343</v>
      </c>
      <c r="I733" s="71">
        <f t="shared" ca="1" si="25"/>
        <v>66772</v>
      </c>
      <c r="J733" s="73"/>
      <c r="K733" s="73">
        <f t="shared" si="24"/>
        <v>3000</v>
      </c>
      <c r="L733" s="74">
        <f>M732+L732*(1-TER_mensal-desconto_div_mensal)+Table20[[#This Row],[aportes]]*(1-custo_remessa)-comissao-Table20[[#This Row],[saques]]</f>
        <v>14676433.218144026</v>
      </c>
      <c r="M733" s="72">
        <f>Table20[[#This Row],[riqueza]]*rendimento_hist_mensal</f>
        <v>79529.786135240836</v>
      </c>
      <c r="N733" s="75">
        <f>((Table20[[#This Row],[riqueza]]*SWR)/12)*(1-imposto_GCAP)</f>
        <v>41583.227451408071</v>
      </c>
      <c r="O733" s="76">
        <f>Table20[[#This Row],[renda]]*cambio_hoje*(1-custo_repatriacao)</f>
        <v>232676.92825949972</v>
      </c>
    </row>
    <row r="734" spans="7:15" ht="20" customHeight="1" x14ac:dyDescent="0.6">
      <c r="G734" s="70">
        <v>731</v>
      </c>
      <c r="H734" s="70">
        <f ca="1">YEAR(TODAY())-YEAR(data_de_nascimento)+Table20[[#This Row],[meses]]/12</f>
        <v>97.916666666666657</v>
      </c>
      <c r="I734" s="71">
        <f t="shared" ca="1" si="25"/>
        <v>66803</v>
      </c>
      <c r="J734" s="73"/>
      <c r="K734" s="73">
        <f t="shared" ref="K734:K745" si="26">saques</f>
        <v>3000</v>
      </c>
      <c r="L734" s="74">
        <f>M733+L733*(1-TER_mensal-desconto_div_mensal)+Table20[[#This Row],[aportes]]*(1-custo_remessa)-comissao-Table20[[#This Row],[saques]]</f>
        <v>14747528.394165058</v>
      </c>
      <c r="M734" s="72">
        <f>Table20[[#This Row],[riqueza]]*rendimento_hist_mensal</f>
        <v>79915.042148071661</v>
      </c>
      <c r="N734" s="75">
        <f>((Table20[[#This Row],[riqueza]]*SWR)/12)*(1-imposto_GCAP)</f>
        <v>41784.663783467666</v>
      </c>
      <c r="O734" s="76">
        <f>Table20[[#This Row],[renda]]*cambio_hoje*(1-custo_repatriacao)</f>
        <v>233804.05546573346</v>
      </c>
    </row>
    <row r="735" spans="7:15" ht="20" customHeight="1" x14ac:dyDescent="0.6">
      <c r="G735" s="70">
        <v>732</v>
      </c>
      <c r="H735" s="70">
        <f ca="1">YEAR(TODAY())-YEAR(data_de_nascimento)+Table20[[#This Row],[meses]]/12</f>
        <v>98</v>
      </c>
      <c r="I735" s="71">
        <f t="shared" ca="1" si="25"/>
        <v>66833</v>
      </c>
      <c r="J735" s="73"/>
      <c r="K735" s="73">
        <f t="shared" si="26"/>
        <v>3000</v>
      </c>
      <c r="L735" s="74">
        <f>M734+L734*(1-TER_mensal-desconto_div_mensal)+Table20[[#This Row],[aportes]]*(1-custo_remessa)-comissao-Table20[[#This Row],[saques]]</f>
        <v>14818982.509697726</v>
      </c>
      <c r="M735" s="72">
        <f>Table20[[#This Row],[riqueza]]*rendimento_hist_mensal</f>
        <v>80302.243209959808</v>
      </c>
      <c r="N735" s="75">
        <f>((Table20[[#This Row],[riqueza]]*SWR)/12)*(1-imposto_GCAP)</f>
        <v>41987.117110810221</v>
      </c>
      <c r="O735" s="76">
        <f>Table20[[#This Row],[renda]]*cambio_hoje*(1-custo_repatriacao)</f>
        <v>234936.87321964701</v>
      </c>
    </row>
    <row r="736" spans="7:15" ht="20" customHeight="1" x14ac:dyDescent="0.6">
      <c r="G736" s="70">
        <v>733</v>
      </c>
      <c r="H736" s="70">
        <f ca="1">YEAR(TODAY())-YEAR(data_de_nascimento)+Table20[[#This Row],[meses]]/12</f>
        <v>98.083333333333343</v>
      </c>
      <c r="I736" s="71">
        <f t="shared" ca="1" si="25"/>
        <v>66864</v>
      </c>
      <c r="J736" s="73"/>
      <c r="K736" s="73">
        <f t="shared" si="26"/>
        <v>3000</v>
      </c>
      <c r="L736" s="74">
        <f>M735+L735*(1-TER_mensal-desconto_div_mensal)+Table20[[#This Row],[aportes]]*(1-custo_remessa)-comissao-Table20[[#This Row],[saques]]</f>
        <v>14890797.376926487</v>
      </c>
      <c r="M736" s="72">
        <f>Table20[[#This Row],[riqueza]]*rendimento_hist_mensal</f>
        <v>80691.399140909925</v>
      </c>
      <c r="N736" s="75">
        <f>((Table20[[#This Row],[riqueza]]*SWR)/12)*(1-imposto_GCAP)</f>
        <v>42190.592567958382</v>
      </c>
      <c r="O736" s="76">
        <f>Table20[[#This Row],[renda]]*cambio_hoje*(1-custo_repatriacao)</f>
        <v>236075.41025121231</v>
      </c>
    </row>
    <row r="737" spans="7:15" ht="20" customHeight="1" x14ac:dyDescent="0.6">
      <c r="G737" s="70">
        <v>734</v>
      </c>
      <c r="H737" s="70">
        <f ca="1">YEAR(TODAY())-YEAR(data_de_nascimento)+Table20[[#This Row],[meses]]/12</f>
        <v>98.166666666666657</v>
      </c>
      <c r="I737" s="71">
        <f t="shared" ca="1" si="25"/>
        <v>66895</v>
      </c>
      <c r="J737" s="73"/>
      <c r="K737" s="73">
        <f t="shared" si="26"/>
        <v>3000</v>
      </c>
      <c r="L737" s="74">
        <f>M736+L736*(1-TER_mensal-desconto_div_mensal)+Table20[[#This Row],[aportes]]*(1-custo_remessa)-comissao-Table20[[#This Row],[saques]]</f>
        <v>14962974.817185009</v>
      </c>
      <c r="M737" s="72">
        <f>Table20[[#This Row],[riqueza]]*rendimento_hist_mensal</f>
        <v>81082.519810505095</v>
      </c>
      <c r="N737" s="75">
        <f>((Table20[[#This Row],[riqueza]]*SWR)/12)*(1-imposto_GCAP)</f>
        <v>42395.095315357525</v>
      </c>
      <c r="O737" s="76">
        <f>Table20[[#This Row],[renda]]*cambio_hoje*(1-custo_repatriacao)</f>
        <v>237219.6954354507</v>
      </c>
    </row>
    <row r="738" spans="7:15" ht="20" customHeight="1" x14ac:dyDescent="0.6">
      <c r="G738" s="70">
        <v>735</v>
      </c>
      <c r="H738" s="70">
        <f ca="1">YEAR(TODAY())-YEAR(data_de_nascimento)+Table20[[#This Row],[meses]]/12</f>
        <v>98.25</v>
      </c>
      <c r="I738" s="71">
        <f t="shared" ca="1" si="25"/>
        <v>66923</v>
      </c>
      <c r="J738" s="73"/>
      <c r="K738" s="73">
        <f t="shared" si="26"/>
        <v>3000</v>
      </c>
      <c r="L738" s="74">
        <f>M737+L737*(1-TER_mensal-desconto_div_mensal)+Table20[[#This Row],[aportes]]*(1-custo_remessa)-comissao-Table20[[#This Row],[saques]]</f>
        <v>15035516.661002358</v>
      </c>
      <c r="M738" s="72">
        <f>Table20[[#This Row],[riqueza]]*rendimento_hist_mensal</f>
        <v>81475.615138157154</v>
      </c>
      <c r="N738" s="75">
        <f>((Table20[[#This Row],[riqueza]]*SWR)/12)*(1-imposto_GCAP)</f>
        <v>42600.630539506681</v>
      </c>
      <c r="O738" s="76">
        <f>Table20[[#This Row],[renda]]*cambio_hoje*(1-custo_repatriacao)</f>
        <v>238369.75779316542</v>
      </c>
    </row>
    <row r="739" spans="7:15" ht="20" customHeight="1" x14ac:dyDescent="0.6">
      <c r="G739" s="70">
        <v>736</v>
      </c>
      <c r="H739" s="70">
        <f ca="1">YEAR(TODAY())-YEAR(data_de_nascimento)+Table20[[#This Row],[meses]]/12</f>
        <v>98.333333333333343</v>
      </c>
      <c r="I739" s="71">
        <f t="shared" ca="1" si="25"/>
        <v>66954</v>
      </c>
      <c r="J739" s="73"/>
      <c r="K739" s="73">
        <f t="shared" si="26"/>
        <v>3000</v>
      </c>
      <c r="L739" s="74">
        <f>M738+L738*(1-TER_mensal-desconto_div_mensal)+Table20[[#This Row],[aportes]]*(1-custo_remessa)-comissao-Table20[[#This Row],[saques]]</f>
        <v>15108424.748149427</v>
      </c>
      <c r="M739" s="72">
        <f>Table20[[#This Row],[riqueza]]*rendimento_hist_mensal</f>
        <v>81870.695093358227</v>
      </c>
      <c r="N739" s="75">
        <f>((Table20[[#This Row],[riqueza]]*SWR)/12)*(1-imposto_GCAP)</f>
        <v>42807.203453090042</v>
      </c>
      <c r="O739" s="76">
        <f>Table20[[#This Row],[renda]]*cambio_hoje*(1-custo_repatriacao)</f>
        <v>239525.62649167751</v>
      </c>
    </row>
    <row r="740" spans="7:15" ht="20" customHeight="1" x14ac:dyDescent="0.6">
      <c r="G740" s="70">
        <v>737</v>
      </c>
      <c r="H740" s="70">
        <f ca="1">YEAR(TODAY())-YEAR(data_de_nascimento)+Table20[[#This Row],[meses]]/12</f>
        <v>98.416666666666657</v>
      </c>
      <c r="I740" s="71">
        <f t="shared" ca="1" si="25"/>
        <v>66984</v>
      </c>
      <c r="J740" s="73"/>
      <c r="K740" s="73">
        <f t="shared" si="26"/>
        <v>3000</v>
      </c>
      <c r="L740" s="74">
        <f>M739+L739*(1-TER_mensal-desconto_div_mensal)+Table20[[#This Row],[aportes]]*(1-custo_remessa)-comissao-Table20[[#This Row],[saques]]</f>
        <v>15181700.927685592</v>
      </c>
      <c r="M740" s="72">
        <f>Table20[[#This Row],[riqueza]]*rendimento_hist_mensal</f>
        <v>82267.769695933617</v>
      </c>
      <c r="N740" s="75">
        <f>((Table20[[#This Row],[riqueza]]*SWR)/12)*(1-imposto_GCAP)</f>
        <v>43014.819295109184</v>
      </c>
      <c r="O740" s="76">
        <f>Table20[[#This Row],[renda]]*cambio_hoje*(1-custo_repatriacao)</f>
        <v>240687.33084556568</v>
      </c>
    </row>
    <row r="741" spans="7:15" ht="20" customHeight="1" x14ac:dyDescent="0.6">
      <c r="G741" s="70">
        <v>738</v>
      </c>
      <c r="H741" s="70">
        <f ca="1">YEAR(TODAY())-YEAR(data_de_nascimento)+Table20[[#This Row],[meses]]/12</f>
        <v>98.5</v>
      </c>
      <c r="I741" s="71">
        <f t="shared" ca="1" si="25"/>
        <v>67015</v>
      </c>
      <c r="J741" s="73"/>
      <c r="K741" s="73">
        <f t="shared" si="26"/>
        <v>3000</v>
      </c>
      <c r="L741" s="74">
        <f>M740+L740*(1-TER_mensal-desconto_div_mensal)+Table20[[#This Row],[aportes]]*(1-custo_remessa)-comissao-Table20[[#This Row],[saques]]</f>
        <v>15255347.058005614</v>
      </c>
      <c r="M741" s="72">
        <f>Table20[[#This Row],[riqueza]]*rendimento_hist_mensal</f>
        <v>82666.849016295906</v>
      </c>
      <c r="N741" s="75">
        <f>((Table20[[#This Row],[riqueza]]*SWR)/12)*(1-imposto_GCAP)</f>
        <v>43223.483331015901</v>
      </c>
      <c r="O741" s="76">
        <f>Table20[[#This Row],[renda]]*cambio_hoje*(1-custo_repatriacao)</f>
        <v>241854.9003174096</v>
      </c>
    </row>
    <row r="742" spans="7:15" ht="20" customHeight="1" x14ac:dyDescent="0.6">
      <c r="G742" s="70">
        <v>739</v>
      </c>
      <c r="H742" s="70">
        <f ca="1">YEAR(TODAY())-YEAR(data_de_nascimento)+Table20[[#This Row],[meses]]/12</f>
        <v>98.583333333333343</v>
      </c>
      <c r="I742" s="71">
        <f t="shared" ca="1" si="25"/>
        <v>67045</v>
      </c>
      <c r="J742" s="73"/>
      <c r="K742" s="73">
        <f t="shared" si="26"/>
        <v>3000</v>
      </c>
      <c r="L742" s="74">
        <f>M741+L741*(1-TER_mensal-desconto_div_mensal)+Table20[[#This Row],[aportes]]*(1-custo_remessa)-comissao-Table20[[#This Row],[saques]]</f>
        <v>15329365.006886758</v>
      </c>
      <c r="M742" s="72">
        <f>Table20[[#This Row],[riqueza]]*rendimento_hist_mensal</f>
        <v>83067.943175700319</v>
      </c>
      <c r="N742" s="75">
        <f>((Table20[[#This Row],[riqueza]]*SWR)/12)*(1-imposto_GCAP)</f>
        <v>43433.20085284581</v>
      </c>
      <c r="O742" s="76">
        <f>Table20[[#This Row],[renda]]*cambio_hoje*(1-custo_repatriacao)</f>
        <v>243028.36451853727</v>
      </c>
    </row>
    <row r="743" spans="7:15" ht="20" customHeight="1" x14ac:dyDescent="0.6">
      <c r="G743" s="70">
        <v>740</v>
      </c>
      <c r="H743" s="70">
        <f ca="1">YEAR(TODAY())-YEAR(data_de_nascimento)+Table20[[#This Row],[meses]]/12</f>
        <v>98.666666666666657</v>
      </c>
      <c r="I743" s="71">
        <f t="shared" ca="1" si="25"/>
        <v>67076</v>
      </c>
      <c r="J743" s="73"/>
      <c r="K743" s="73">
        <f t="shared" si="26"/>
        <v>3000</v>
      </c>
      <c r="L743" s="74">
        <f>M742+L742*(1-TER_mensal-desconto_div_mensal)+Table20[[#This Row],[aportes]]*(1-custo_remessa)-comissao-Table20[[#This Row],[saques]]</f>
        <v>15403756.651536174</v>
      </c>
      <c r="M743" s="72">
        <f>Table20[[#This Row],[riqueza]]*rendimento_hist_mensal</f>
        <v>83471.062346501494</v>
      </c>
      <c r="N743" s="75">
        <f>((Table20[[#This Row],[riqueza]]*SWR)/12)*(1-imposto_GCAP)</f>
        <v>43643.977179352492</v>
      </c>
      <c r="O743" s="76">
        <f>Table20[[#This Row],[renda]]*cambio_hoje*(1-custo_repatriacao)</f>
        <v>244207.75320977595</v>
      </c>
    </row>
    <row r="744" spans="7:15" ht="20" customHeight="1" x14ac:dyDescent="0.6">
      <c r="G744" s="70">
        <v>741</v>
      </c>
      <c r="H744" s="70">
        <f ca="1">YEAR(TODAY())-YEAR(data_de_nascimento)+Table20[[#This Row],[meses]]/12</f>
        <v>98.75</v>
      </c>
      <c r="I744" s="71">
        <f t="shared" ca="1" si="25"/>
        <v>67107</v>
      </c>
      <c r="J744" s="73"/>
      <c r="K744" s="73">
        <f t="shared" si="26"/>
        <v>3000</v>
      </c>
      <c r="L744" s="74">
        <f>M743+L743*(1-TER_mensal-desconto_div_mensal)+Table20[[#This Row],[aportes]]*(1-custo_remessa)-comissao-Table20[[#This Row],[saques]]</f>
        <v>15478523.878638504</v>
      </c>
      <c r="M744" s="72">
        <f>Table20[[#This Row],[riqueza]]*rendimento_hist_mensal</f>
        <v>83876.216752411376</v>
      </c>
      <c r="N744" s="75">
        <f>((Table20[[#This Row],[riqueza]]*SWR)/12)*(1-imposto_GCAP)</f>
        <v>43855.817656142433</v>
      </c>
      <c r="O744" s="76">
        <f>Table20[[#This Row],[renda]]*cambio_hoje*(1-custo_repatriacao)</f>
        <v>245393.09630220689</v>
      </c>
    </row>
    <row r="745" spans="7:15" ht="20" customHeight="1" x14ac:dyDescent="0.6">
      <c r="G745" s="70">
        <v>742</v>
      </c>
      <c r="H745" s="70">
        <f ca="1">YEAR(TODAY())-YEAR(data_de_nascimento)+Table20[[#This Row],[meses]]/12</f>
        <v>98.833333333333343</v>
      </c>
      <c r="I745" s="71">
        <f t="shared" ca="1" si="25"/>
        <v>67137</v>
      </c>
      <c r="J745" s="73"/>
      <c r="K745" s="73">
        <f t="shared" si="26"/>
        <v>3000</v>
      </c>
      <c r="L745" s="74">
        <f>M744+L744*(1-TER_mensal-desconto_div_mensal)+Table20[[#This Row],[aportes]]*(1-custo_remessa)-comissao-Table20[[#This Row],[saques]]</f>
        <v>15553668.584403727</v>
      </c>
      <c r="M745" s="72">
        <f>Table20[[#This Row],[riqueza]]*rendimento_hist_mensal</f>
        <v>84283.416668758597</v>
      </c>
      <c r="N745" s="75">
        <f>((Table20[[#This Row],[riqueza]]*SWR)/12)*(1-imposto_GCAP)</f>
        <v>44068.727655810559</v>
      </c>
      <c r="O745" s="76">
        <f>Table20[[#This Row],[renda]]*cambio_hoje*(1-custo_repatriacao)</f>
        <v>246584.42385792392</v>
      </c>
    </row>
  </sheetData>
  <conditionalFormatting sqref="H4:H745">
    <cfRule type="expression" dxfId="13" priority="1">
      <formula>IF(H4:H745-_xlfn.FLOOR.MATH(H4:H745)&gt;0,1,0)</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9457-FA1D-4881-98E4-8CE8C2C2CCC2}">
  <dimension ref="B1:G6"/>
  <sheetViews>
    <sheetView showGridLines="0" workbookViewId="0">
      <selection activeCell="G4" sqref="G4"/>
    </sheetView>
  </sheetViews>
  <sheetFormatPr defaultColWidth="12.64453125" defaultRowHeight="20" customHeight="1" x14ac:dyDescent="0.5"/>
  <cols>
    <col min="1" max="1" width="10.8203125" style="2" customWidth="1"/>
    <col min="2" max="16384" width="12.64453125" style="2"/>
  </cols>
  <sheetData>
    <row r="1" spans="2:7" ht="69" customHeight="1" x14ac:dyDescent="1.45">
      <c r="B1" s="3" t="s">
        <v>139</v>
      </c>
    </row>
    <row r="3" spans="2:7" ht="20" customHeight="1" x14ac:dyDescent="0.5">
      <c r="C3" s="2" t="s">
        <v>140</v>
      </c>
      <c r="D3" s="2" t="s">
        <v>141</v>
      </c>
      <c r="E3" s="2" t="s">
        <v>142</v>
      </c>
    </row>
    <row r="4" spans="2:7" ht="20" customHeight="1" x14ac:dyDescent="0.5">
      <c r="B4" s="2" t="s">
        <v>140</v>
      </c>
      <c r="C4" s="2">
        <v>1</v>
      </c>
      <c r="D4" s="2" t="e" vm="8671">
        <v>#VALUE!</v>
      </c>
      <c r="E4" s="2" t="e" vm="8672">
        <v>#VALUE!</v>
      </c>
      <c r="G4" s="45" cm="1">
        <f t="array" ref="G4">_FV(D4,"Price")</f>
        <v>5.6749000000000001</v>
      </c>
    </row>
    <row r="5" spans="2:7" ht="20" customHeight="1" x14ac:dyDescent="0.5">
      <c r="B5" s="2" t="s">
        <v>141</v>
      </c>
      <c r="C5" s="2" t="e" vm="8673">
        <v>#VALUE!</v>
      </c>
      <c r="D5" s="2">
        <v>1</v>
      </c>
      <c r="E5" s="2" t="e" vm="8674">
        <v>#VALUE!</v>
      </c>
    </row>
    <row r="6" spans="2:7" ht="20" customHeight="1" x14ac:dyDescent="0.5">
      <c r="B6" s="2" t="s">
        <v>142</v>
      </c>
      <c r="C6" s="2" t="e" vm="8675">
        <v>#VALUE!</v>
      </c>
      <c r="D6" s="2" t="e" vm="8676">
        <v>#VALUE!</v>
      </c>
      <c r="E6" s="2">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EC245-99D8-4FF8-8746-C3FF8CFED5AD}">
  <dimension ref="A1:B7"/>
  <sheetViews>
    <sheetView workbookViewId="0">
      <selection activeCell="D8" sqref="D8"/>
    </sheetView>
  </sheetViews>
  <sheetFormatPr defaultRowHeight="15.75" x14ac:dyDescent="0.5"/>
  <cols>
    <col min="1" max="1" width="12" bestFit="1" customWidth="1"/>
    <col min="2" max="2" width="21.29296875" bestFit="1" customWidth="1"/>
  </cols>
  <sheetData>
    <row r="1" spans="1:2" x14ac:dyDescent="0.5">
      <c r="A1" s="41" t="s">
        <v>14</v>
      </c>
      <c r="B1" s="8" t="s">
        <v>118</v>
      </c>
    </row>
    <row r="3" spans="1:2" x14ac:dyDescent="0.5">
      <c r="A3" s="41" t="s">
        <v>115</v>
      </c>
      <c r="B3" t="s">
        <v>117</v>
      </c>
    </row>
    <row r="4" spans="1:2" x14ac:dyDescent="0.5">
      <c r="A4" s="42" t="s">
        <v>50</v>
      </c>
      <c r="B4" s="43">
        <v>24554.880000000001</v>
      </c>
    </row>
    <row r="5" spans="1:2" x14ac:dyDescent="0.5">
      <c r="A5" s="42" t="s">
        <v>47</v>
      </c>
      <c r="B5" s="43">
        <v>91478.662500000006</v>
      </c>
    </row>
    <row r="6" spans="1:2" x14ac:dyDescent="0.5">
      <c r="A6" s="42" t="s">
        <v>44</v>
      </c>
      <c r="B6" s="43">
        <v>94039.739999999991</v>
      </c>
    </row>
    <row r="7" spans="1:2" x14ac:dyDescent="0.5">
      <c r="A7" s="42" t="s">
        <v>116</v>
      </c>
      <c r="B7" s="43">
        <v>210073.2825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20</vt:i4>
      </vt:variant>
    </vt:vector>
  </HeadingPairs>
  <TitlesOfParts>
    <vt:vector size="27" baseType="lpstr">
      <vt:lpstr>Modelo</vt:lpstr>
      <vt:lpstr>Intro</vt:lpstr>
      <vt:lpstr>Passado</vt:lpstr>
      <vt:lpstr>ETFs</vt:lpstr>
      <vt:lpstr>Futuro</vt:lpstr>
      <vt:lpstr>Moedas</vt:lpstr>
      <vt:lpstr>Aux</vt:lpstr>
      <vt:lpstr>Aporte</vt:lpstr>
      <vt:lpstr>aportes</vt:lpstr>
      <vt:lpstr>cambio_hoje</vt:lpstr>
      <vt:lpstr>comissao</vt:lpstr>
      <vt:lpstr>custo_remessa</vt:lpstr>
      <vt:lpstr>custo_repatriacao</vt:lpstr>
      <vt:lpstr>data_de_nascimento</vt:lpstr>
      <vt:lpstr>desconto_div_anual</vt:lpstr>
      <vt:lpstr>desconto_div_mensal</vt:lpstr>
      <vt:lpstr>ETFs_Acumuladoras</vt:lpstr>
      <vt:lpstr>imposto_GCAP</vt:lpstr>
      <vt:lpstr>rendimento_hist_anual</vt:lpstr>
      <vt:lpstr>rendimento_hist_mensal</vt:lpstr>
      <vt:lpstr>Riqueza_hoje</vt:lpstr>
      <vt:lpstr>saques</vt:lpstr>
      <vt:lpstr>SWR</vt:lpstr>
      <vt:lpstr>TER_combinada</vt:lpstr>
      <vt:lpstr>TER_mensal</vt:lpstr>
      <vt:lpstr>Transações</vt:lpstr>
      <vt:lpstr>VarP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Capivara</dc:creator>
  <cp:lastModifiedBy>Capivara da Faria Lima</cp:lastModifiedBy>
  <dcterms:created xsi:type="dcterms:W3CDTF">2021-12-21T10:53:53Z</dcterms:created>
  <dcterms:modified xsi:type="dcterms:W3CDTF">2021-12-23T21:53:00Z</dcterms:modified>
</cp:coreProperties>
</file>